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45" windowWidth="10155" windowHeight="7530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E17" i="48" l="1"/>
  <c r="D17" i="48"/>
  <c r="C17" i="48"/>
  <c r="C12" i="114" l="1"/>
  <c r="C3" i="456" l="1"/>
  <c r="C10" i="456" l="1"/>
  <c r="C7" i="456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4" i="456" l="1"/>
  <c r="C9" i="456"/>
  <c r="C5" i="456"/>
  <c r="C6" i="456"/>
  <c r="C8" i="456"/>
  <c r="E81" i="1"/>
  <c r="E72" i="1"/>
  <c r="E62" i="1"/>
  <c r="C8" i="208" l="1"/>
  <c r="J9" i="224" l="1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E18" i="34"/>
  <c r="D18" i="34"/>
  <c r="C18" i="34"/>
  <c r="E17" i="34"/>
  <c r="D17" i="34"/>
  <c r="C17" i="34"/>
  <c r="E16" i="34"/>
  <c r="D16" i="34"/>
  <c r="C16" i="34"/>
  <c r="E15" i="34"/>
  <c r="D15" i="34"/>
  <c r="C15" i="34"/>
  <c r="E14" i="34"/>
  <c r="D14" i="34"/>
  <c r="C14" i="34"/>
  <c r="E13" i="34"/>
  <c r="D13" i="34"/>
  <c r="C13" i="34"/>
  <c r="E12" i="34"/>
  <c r="D12" i="34"/>
  <c r="C12" i="34"/>
  <c r="E11" i="34"/>
  <c r="D11" i="34"/>
  <c r="C11" i="34"/>
  <c r="E10" i="34"/>
  <c r="D10" i="34"/>
  <c r="C10" i="34"/>
  <c r="E9" i="34"/>
  <c r="D9" i="34"/>
  <c r="C9" i="34"/>
  <c r="E8" i="34"/>
  <c r="D8" i="34"/>
  <c r="C8" i="34"/>
  <c r="C81" i="1"/>
  <c r="C72" i="1"/>
  <c r="C62" i="1"/>
  <c r="H97" i="202" l="1"/>
  <c r="H96" i="202"/>
  <c r="B3" i="198" l="1"/>
  <c r="B5" i="26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AB17" i="38"/>
  <c r="D92" i="38" s="1"/>
  <c r="Z17" i="38"/>
  <c r="Y17" i="38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J17" i="38"/>
  <c r="D47" i="38" s="1"/>
  <c r="H17" i="38"/>
  <c r="H32" i="38" s="1"/>
  <c r="G17" i="38"/>
  <c r="E17" i="38"/>
  <c r="D17" i="38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S16" i="38"/>
  <c r="Q16" i="38"/>
  <c r="E61" i="38" s="1"/>
  <c r="P16" i="38"/>
  <c r="D61" i="38" s="1"/>
  <c r="N16" i="38"/>
  <c r="M16" i="38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AB15" i="38"/>
  <c r="Z15" i="38"/>
  <c r="Y15" i="38"/>
  <c r="G75" i="38" s="1"/>
  <c r="W15" i="38"/>
  <c r="E75" i="38" s="1"/>
  <c r="V15" i="38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D15" i="38"/>
  <c r="AI14" i="38"/>
  <c r="AH14" i="38"/>
  <c r="D104" i="38" s="1"/>
  <c r="AF14" i="38"/>
  <c r="AE14" i="38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M14" i="38"/>
  <c r="K14" i="38"/>
  <c r="E44" i="38" s="1"/>
  <c r="J14" i="38"/>
  <c r="D44" i="38" s="1"/>
  <c r="H14" i="38"/>
  <c r="G14" i="38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S13" i="38"/>
  <c r="G58" i="38" s="1"/>
  <c r="Q13" i="38"/>
  <c r="E58" i="38" s="1"/>
  <c r="P13" i="38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AE12" i="38"/>
  <c r="AC12" i="38"/>
  <c r="AB12" i="38"/>
  <c r="D87" i="38" s="1"/>
  <c r="Z12" i="38"/>
  <c r="Y12" i="38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G12" i="38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N11" i="38"/>
  <c r="M11" i="38"/>
  <c r="G41" i="38" s="1"/>
  <c r="K11" i="38"/>
  <c r="J11" i="38"/>
  <c r="D41" i="38" s="1"/>
  <c r="H11" i="38"/>
  <c r="H26" i="38" s="1"/>
  <c r="G11" i="38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Y10" i="38"/>
  <c r="G70" i="38" s="1"/>
  <c r="W10" i="38"/>
  <c r="E70" i="38" s="1"/>
  <c r="V10" i="38"/>
  <c r="D70" i="38" s="1"/>
  <c r="T10" i="38"/>
  <c r="S10" i="38"/>
  <c r="Q10" i="38"/>
  <c r="E55" i="38" s="1"/>
  <c r="P10" i="38"/>
  <c r="D55" i="38" s="1"/>
  <c r="N10" i="38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AH9" i="38"/>
  <c r="AF9" i="38"/>
  <c r="H84" i="38" s="1"/>
  <c r="AE9" i="38"/>
  <c r="AC9" i="38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D9" i="38"/>
  <c r="D99" i="38"/>
  <c r="D54" i="38"/>
  <c r="H85" i="38"/>
  <c r="H70" i="38"/>
  <c r="E71" i="38"/>
  <c r="E41" i="38"/>
  <c r="E26" i="38"/>
  <c r="D26" i="38"/>
  <c r="E102" i="38"/>
  <c r="H87" i="38"/>
  <c r="H72" i="38"/>
  <c r="H27" i="38"/>
  <c r="H58" i="38"/>
  <c r="D58" i="38"/>
  <c r="H89" i="38"/>
  <c r="H44" i="38"/>
  <c r="H40" i="38"/>
  <c r="E84" i="38"/>
  <c r="E24" i="38"/>
  <c r="D24" i="38"/>
  <c r="AG17" i="38"/>
  <c r="AD17" i="38"/>
  <c r="AA17" i="38"/>
  <c r="C92" i="38" s="1"/>
  <c r="X17" i="38"/>
  <c r="F77" i="38" s="1"/>
  <c r="U17" i="38"/>
  <c r="R17" i="38"/>
  <c r="F62" i="38" s="1"/>
  <c r="O17" i="38"/>
  <c r="L17" i="38"/>
  <c r="F47" i="38" s="1"/>
  <c r="I17" i="38"/>
  <c r="F17" i="38"/>
  <c r="F32" i="38" s="1"/>
  <c r="C17" i="38"/>
  <c r="AG16" i="38"/>
  <c r="C106" i="38" s="1"/>
  <c r="AD16" i="38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AD15" i="38"/>
  <c r="F90" i="38" s="1"/>
  <c r="AA15" i="38"/>
  <c r="X15" i="38"/>
  <c r="F75" i="38" s="1"/>
  <c r="U15" i="38"/>
  <c r="C75" i="38" s="1"/>
  <c r="R15" i="38"/>
  <c r="O15" i="38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I14" i="38"/>
  <c r="C44" i="38" s="1"/>
  <c r="F14" i="38"/>
  <c r="C14" i="38"/>
  <c r="AG13" i="38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AA12" i="38"/>
  <c r="C87" i="38" s="1"/>
  <c r="X12" i="38"/>
  <c r="U12" i="38"/>
  <c r="R12" i="38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L11" i="38"/>
  <c r="F41" i="38" s="1"/>
  <c r="I11" i="38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C10" i="38"/>
  <c r="C25" i="38" s="1"/>
  <c r="AG9" i="38"/>
  <c r="AD9" i="38"/>
  <c r="F84" i="38" s="1"/>
  <c r="AA9" i="38"/>
  <c r="C84" i="38" s="1"/>
  <c r="X9" i="38"/>
  <c r="F69" i="38" s="1"/>
  <c r="U9" i="38"/>
  <c r="R9" i="38"/>
  <c r="F54" i="38" s="1"/>
  <c r="O9" i="38"/>
  <c r="L9" i="38"/>
  <c r="F39" i="38" s="1"/>
  <c r="I9" i="38"/>
  <c r="F9" i="38"/>
  <c r="F24" i="38" s="1"/>
  <c r="C9" i="38"/>
  <c r="G77" i="38"/>
  <c r="C77" i="38"/>
  <c r="H47" i="38"/>
  <c r="C47" i="38"/>
  <c r="E106" i="38"/>
  <c r="G91" i="38"/>
  <c r="G61" i="38"/>
  <c r="H46" i="38"/>
  <c r="E105" i="38"/>
  <c r="D90" i="38"/>
  <c r="E45" i="38"/>
  <c r="D30" i="38"/>
  <c r="F74" i="38"/>
  <c r="H59" i="38"/>
  <c r="G44" i="38"/>
  <c r="C103" i="38"/>
  <c r="H73" i="38"/>
  <c r="G87" i="38"/>
  <c r="F87" i="38"/>
  <c r="E72" i="38"/>
  <c r="F57" i="38"/>
  <c r="G27" i="38"/>
  <c r="H86" i="38"/>
  <c r="F71" i="38"/>
  <c r="D56" i="38"/>
  <c r="C56" i="38"/>
  <c r="D85" i="38"/>
  <c r="F70" i="38"/>
  <c r="H55" i="38"/>
  <c r="H25" i="38"/>
  <c r="C69" i="38"/>
  <c r="C39" i="38"/>
  <c r="C107" i="38"/>
  <c r="E92" i="38"/>
  <c r="E62" i="38"/>
  <c r="E76" i="38"/>
  <c r="E46" i="38"/>
  <c r="G31" i="38"/>
  <c r="C73" i="38"/>
  <c r="G57" i="38"/>
  <c r="D86" i="38"/>
  <c r="G71" i="38"/>
  <c r="C99" i="38"/>
  <c r="E54" i="38"/>
  <c r="E107" i="38"/>
  <c r="D105" i="38"/>
  <c r="C105" i="38"/>
  <c r="E104" i="38"/>
  <c r="E103" i="38"/>
  <c r="C101" i="38"/>
  <c r="E100" i="38"/>
  <c r="E99" i="38"/>
  <c r="F92" i="38"/>
  <c r="H91" i="38"/>
  <c r="F91" i="38"/>
  <c r="E91" i="38"/>
  <c r="E90" i="38"/>
  <c r="C90" i="38"/>
  <c r="G89" i="38"/>
  <c r="F89" i="38"/>
  <c r="E89" i="38"/>
  <c r="H88" i="38"/>
  <c r="E87" i="38"/>
  <c r="F86" i="38"/>
  <c r="C86" i="38"/>
  <c r="G84" i="38"/>
  <c r="H77" i="38"/>
  <c r="H76" i="38"/>
  <c r="G76" i="38"/>
  <c r="F76" i="38"/>
  <c r="C76" i="38"/>
  <c r="H75" i="38"/>
  <c r="D75" i="38"/>
  <c r="H74" i="38"/>
  <c r="G74" i="38"/>
  <c r="E74" i="38"/>
  <c r="G72" i="38"/>
  <c r="F72" i="38"/>
  <c r="C72" i="38"/>
  <c r="D71" i="38"/>
  <c r="C62" i="38"/>
  <c r="H61" i="38"/>
  <c r="F60" i="38"/>
  <c r="E60" i="38"/>
  <c r="C60" i="38"/>
  <c r="G59" i="38"/>
  <c r="F59" i="38"/>
  <c r="E59" i="38"/>
  <c r="C58" i="38"/>
  <c r="E57" i="38"/>
  <c r="G55" i="38"/>
  <c r="C54" i="38"/>
  <c r="E47" i="38"/>
  <c r="G46" i="38"/>
  <c r="F46" i="38"/>
  <c r="H45" i="38"/>
  <c r="D45" i="38"/>
  <c r="C45" i="38"/>
  <c r="F44" i="38"/>
  <c r="H43" i="38"/>
  <c r="F43" i="38"/>
  <c r="E43" i="38"/>
  <c r="H42" i="38"/>
  <c r="G42" i="38"/>
  <c r="F42" i="38"/>
  <c r="H41" i="38"/>
  <c r="C41" i="38"/>
  <c r="F40" i="38"/>
  <c r="E40" i="38"/>
  <c r="G32" i="38"/>
  <c r="E32" i="38"/>
  <c r="D32" i="38"/>
  <c r="C32" i="38"/>
  <c r="E31" i="38"/>
  <c r="E30" i="38"/>
  <c r="C30" i="38"/>
  <c r="H29" i="38"/>
  <c r="G29" i="38"/>
  <c r="F29" i="38"/>
  <c r="C29" i="38"/>
  <c r="C28" i="38"/>
  <c r="G26" i="38"/>
  <c r="C26" i="38"/>
  <c r="G25" i="38"/>
  <c r="F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M91" i="171"/>
  <c r="L91" i="171"/>
  <c r="K91" i="171"/>
  <c r="J91" i="171"/>
  <c r="I91" i="171"/>
  <c r="H91" i="171"/>
  <c r="G91" i="171"/>
  <c r="F91" i="171"/>
  <c r="E91" i="171"/>
  <c r="D91" i="171"/>
  <c r="C91" i="171"/>
  <c r="M90" i="171"/>
  <c r="L90" i="171"/>
  <c r="K90" i="171"/>
  <c r="J90" i="171"/>
  <c r="I90" i="171"/>
  <c r="H90" i="171"/>
  <c r="G90" i="171"/>
  <c r="F90" i="171"/>
  <c r="E90" i="171"/>
  <c r="D90" i="171"/>
  <c r="C90" i="171"/>
  <c r="M89" i="171"/>
  <c r="L89" i="171"/>
  <c r="K89" i="171"/>
  <c r="J89" i="171"/>
  <c r="I89" i="171"/>
  <c r="H89" i="171"/>
  <c r="G89" i="171"/>
  <c r="F89" i="171"/>
  <c r="E89" i="171"/>
  <c r="D89" i="171"/>
  <c r="C89" i="171"/>
  <c r="M88" i="171"/>
  <c r="L88" i="171"/>
  <c r="K88" i="171"/>
  <c r="J88" i="171"/>
  <c r="I88" i="171"/>
  <c r="H88" i="171"/>
  <c r="G88" i="171"/>
  <c r="F88" i="171"/>
  <c r="E88" i="171"/>
  <c r="D88" i="171"/>
  <c r="C88" i="171"/>
  <c r="M87" i="171"/>
  <c r="L87" i="171"/>
  <c r="K87" i="171"/>
  <c r="J87" i="171"/>
  <c r="I87" i="171"/>
  <c r="H87" i="171"/>
  <c r="G87" i="171"/>
  <c r="F87" i="171"/>
  <c r="E87" i="171"/>
  <c r="D87" i="171"/>
  <c r="C87" i="171"/>
  <c r="M86" i="171"/>
  <c r="L86" i="171"/>
  <c r="K86" i="171"/>
  <c r="J86" i="171"/>
  <c r="I86" i="171"/>
  <c r="H86" i="171"/>
  <c r="G86" i="171"/>
  <c r="F86" i="171"/>
  <c r="E86" i="171"/>
  <c r="D86" i="171"/>
  <c r="C86" i="171"/>
  <c r="M85" i="171"/>
  <c r="L85" i="171"/>
  <c r="K85" i="171"/>
  <c r="J85" i="171"/>
  <c r="I85" i="171"/>
  <c r="H85" i="171"/>
  <c r="G85" i="171"/>
  <c r="F85" i="171"/>
  <c r="E85" i="171"/>
  <c r="D85" i="171"/>
  <c r="C85" i="171"/>
  <c r="M84" i="171"/>
  <c r="L84" i="171"/>
  <c r="K84" i="171"/>
  <c r="J84" i="171"/>
  <c r="I84" i="171"/>
  <c r="H84" i="171"/>
  <c r="G84" i="171"/>
  <c r="F84" i="171"/>
  <c r="E84" i="171"/>
  <c r="D84" i="171"/>
  <c r="C84" i="171"/>
  <c r="M83" i="171"/>
  <c r="L83" i="171"/>
  <c r="K83" i="171"/>
  <c r="J83" i="171"/>
  <c r="I83" i="171"/>
  <c r="H83" i="171"/>
  <c r="G83" i="171"/>
  <c r="F83" i="171"/>
  <c r="E83" i="171"/>
  <c r="D83" i="171"/>
  <c r="C83" i="171"/>
  <c r="M82" i="171"/>
  <c r="L82" i="171"/>
  <c r="K82" i="171"/>
  <c r="J82" i="171"/>
  <c r="I82" i="171"/>
  <c r="H82" i="171"/>
  <c r="G82" i="171"/>
  <c r="F82" i="171"/>
  <c r="E82" i="171"/>
  <c r="D82" i="171"/>
  <c r="C82" i="171"/>
  <c r="M81" i="171"/>
  <c r="L81" i="171"/>
  <c r="K81" i="171"/>
  <c r="J81" i="171"/>
  <c r="I81" i="171"/>
  <c r="H81" i="171"/>
  <c r="G81" i="171"/>
  <c r="F81" i="171"/>
  <c r="E81" i="171"/>
  <c r="D81" i="171"/>
  <c r="C81" i="171"/>
  <c r="M80" i="171"/>
  <c r="L80" i="171"/>
  <c r="K80" i="171"/>
  <c r="J80" i="171"/>
  <c r="I80" i="171"/>
  <c r="H80" i="171"/>
  <c r="G80" i="171"/>
  <c r="F80" i="171"/>
  <c r="E80" i="171"/>
  <c r="D80" i="171"/>
  <c r="C80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C7" i="196"/>
  <c r="H16" i="196" l="1"/>
  <c r="E16" i="196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C3" i="333" l="1"/>
  <c r="C3" i="332" l="1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F17" i="16" s="1"/>
  <c r="D17" i="16"/>
  <c r="F20" i="16" l="1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F10" i="12" s="1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37" i="12" l="1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D31" i="333" l="1"/>
  <c r="D26" i="333"/>
  <c r="D21" i="333"/>
  <c r="D16" i="333"/>
  <c r="C31" i="456" s="1"/>
  <c r="E78" i="333"/>
  <c r="E75" i="333"/>
  <c r="E72" i="333"/>
  <c r="E69" i="333"/>
  <c r="C28" i="456" l="1"/>
  <c r="F73" i="333"/>
  <c r="F57" i="333"/>
  <c r="F41" i="333"/>
  <c r="F72" i="333"/>
  <c r="F56" i="333"/>
  <c r="F40" i="333"/>
  <c r="F79" i="333"/>
  <c r="F63" i="333"/>
  <c r="F47" i="333"/>
  <c r="F78" i="333"/>
  <c r="F62" i="333"/>
  <c r="F46" i="333"/>
  <c r="F70" i="333"/>
  <c r="F54" i="333"/>
  <c r="F38" i="333"/>
  <c r="F69" i="333"/>
  <c r="F53" i="333"/>
  <c r="F37" i="333"/>
  <c r="F76" i="333"/>
  <c r="F60" i="333"/>
  <c r="F44" i="333"/>
  <c r="F75" i="333"/>
  <c r="F59" i="333"/>
  <c r="F43" i="333"/>
  <c r="E38" i="333"/>
  <c r="E41" i="333"/>
  <c r="E44" i="333"/>
  <c r="E47" i="333"/>
  <c r="E54" i="333"/>
  <c r="E57" i="333"/>
  <c r="E60" i="333"/>
  <c r="E63" i="333"/>
  <c r="E70" i="333"/>
  <c r="E73" i="333"/>
  <c r="E76" i="333"/>
  <c r="E79" i="333"/>
  <c r="E13" i="333"/>
  <c r="E14" i="333"/>
  <c r="E15" i="333"/>
  <c r="E16" i="333"/>
  <c r="E18" i="333"/>
  <c r="E19" i="333"/>
  <c r="E20" i="333"/>
  <c r="E21" i="333"/>
  <c r="E23" i="333"/>
  <c r="E24" i="333"/>
  <c r="E25" i="333"/>
  <c r="E26" i="333"/>
  <c r="E28" i="333"/>
  <c r="E29" i="333"/>
  <c r="E30" i="333"/>
  <c r="E31" i="333"/>
  <c r="E37" i="333"/>
  <c r="E40" i="333"/>
  <c r="E43" i="333"/>
  <c r="E46" i="333"/>
  <c r="E53" i="333"/>
  <c r="E56" i="333"/>
  <c r="E59" i="333"/>
  <c r="E62" i="333"/>
  <c r="E68" i="332" l="1"/>
  <c r="E543" i="332" l="1"/>
  <c r="E542" i="332"/>
  <c r="E541" i="332"/>
  <c r="E540" i="332"/>
  <c r="E539" i="332"/>
  <c r="E538" i="332"/>
  <c r="E537" i="332"/>
  <c r="E536" i="332"/>
  <c r="E535" i="332"/>
  <c r="E534" i="332"/>
  <c r="E533" i="332"/>
  <c r="E532" i="332"/>
  <c r="E531" i="332"/>
  <c r="E530" i="332"/>
  <c r="E529" i="332"/>
  <c r="E528" i="332"/>
  <c r="E527" i="332"/>
  <c r="E526" i="332"/>
  <c r="E525" i="332"/>
  <c r="E524" i="332"/>
  <c r="E523" i="332"/>
  <c r="E522" i="332"/>
  <c r="E521" i="332"/>
  <c r="E520" i="332"/>
  <c r="E519" i="332"/>
  <c r="E518" i="332"/>
  <c r="E517" i="332"/>
  <c r="E516" i="332"/>
  <c r="E515" i="332"/>
  <c r="E514" i="332"/>
  <c r="E513" i="332"/>
  <c r="E512" i="332"/>
  <c r="E407" i="332"/>
  <c r="E406" i="332"/>
  <c r="E405" i="332"/>
  <c r="E404" i="332"/>
  <c r="E403" i="332"/>
  <c r="E402" i="332"/>
  <c r="E401" i="332"/>
  <c r="E400" i="332"/>
  <c r="E399" i="332"/>
  <c r="E398" i="332"/>
  <c r="E397" i="332"/>
  <c r="E396" i="332"/>
  <c r="E395" i="332"/>
  <c r="E394" i="332"/>
  <c r="E393" i="332"/>
  <c r="E392" i="332"/>
  <c r="E391" i="332"/>
  <c r="E390" i="332"/>
  <c r="E389" i="332"/>
  <c r="E388" i="332"/>
  <c r="E387" i="332"/>
  <c r="E386" i="332"/>
  <c r="E385" i="332"/>
  <c r="E384" i="332"/>
  <c r="E383" i="332"/>
  <c r="E382" i="332"/>
  <c r="E381" i="332"/>
  <c r="E380" i="332"/>
  <c r="E379" i="332"/>
  <c r="E378" i="332"/>
  <c r="E377" i="332"/>
  <c r="E376" i="332"/>
  <c r="E270" i="332"/>
  <c r="E269" i="332"/>
  <c r="E268" i="332"/>
  <c r="E267" i="332"/>
  <c r="E266" i="332"/>
  <c r="E265" i="332"/>
  <c r="E264" i="332"/>
  <c r="E263" i="332"/>
  <c r="E262" i="332"/>
  <c r="E261" i="332"/>
  <c r="E260" i="332"/>
  <c r="E259" i="332"/>
  <c r="E258" i="332"/>
  <c r="E257" i="332"/>
  <c r="E256" i="332"/>
  <c r="E255" i="332"/>
  <c r="E254" i="332"/>
  <c r="E253" i="332"/>
  <c r="E252" i="332"/>
  <c r="E251" i="332"/>
  <c r="E250" i="332"/>
  <c r="E249" i="332"/>
  <c r="E248" i="332"/>
  <c r="E247" i="332"/>
  <c r="E246" i="332"/>
  <c r="E245" i="332"/>
  <c r="E244" i="332"/>
  <c r="E243" i="332"/>
  <c r="E242" i="332"/>
  <c r="E241" i="332"/>
  <c r="E240" i="332"/>
  <c r="E239" i="332"/>
  <c r="E134" i="332"/>
  <c r="E133" i="332"/>
  <c r="E132" i="332"/>
  <c r="E131" i="332"/>
  <c r="E130" i="332"/>
  <c r="E129" i="332"/>
  <c r="E128" i="332"/>
  <c r="E127" i="332"/>
  <c r="E126" i="332"/>
  <c r="E125" i="332"/>
  <c r="E124" i="332"/>
  <c r="E123" i="332"/>
  <c r="E122" i="332"/>
  <c r="E121" i="332"/>
  <c r="F341" i="332"/>
  <c r="F340" i="332"/>
  <c r="F339" i="332"/>
  <c r="F338" i="332"/>
  <c r="F337" i="332"/>
  <c r="F336" i="332"/>
  <c r="F335" i="332"/>
  <c r="F334" i="332"/>
  <c r="F333" i="332"/>
  <c r="F332" i="332"/>
  <c r="F331" i="332"/>
  <c r="F330" i="332"/>
  <c r="F329" i="332"/>
  <c r="F328" i="332"/>
  <c r="F327" i="332"/>
  <c r="F326" i="332"/>
  <c r="F325" i="332"/>
  <c r="F324" i="332"/>
  <c r="F323" i="332"/>
  <c r="F322" i="332"/>
  <c r="F321" i="332"/>
  <c r="F320" i="332"/>
  <c r="F319" i="332"/>
  <c r="F318" i="332"/>
  <c r="F317" i="332"/>
  <c r="F316" i="332"/>
  <c r="F315" i="332"/>
  <c r="F314" i="332"/>
  <c r="F313" i="332"/>
  <c r="F312" i="332"/>
  <c r="F311" i="332"/>
  <c r="F310" i="332"/>
  <c r="F204" i="332"/>
  <c r="F203" i="332"/>
  <c r="F202" i="332"/>
  <c r="F201" i="332"/>
  <c r="F200" i="332"/>
  <c r="F199" i="332"/>
  <c r="F198" i="332"/>
  <c r="F197" i="332"/>
  <c r="F196" i="332"/>
  <c r="F195" i="332"/>
  <c r="F194" i="332"/>
  <c r="F193" i="332"/>
  <c r="F192" i="332"/>
  <c r="F191" i="332"/>
  <c r="F190" i="332"/>
  <c r="F189" i="332"/>
  <c r="F188" i="332"/>
  <c r="F187" i="332"/>
  <c r="F186" i="332"/>
  <c r="F185" i="332"/>
  <c r="F184" i="332"/>
  <c r="F183" i="332"/>
  <c r="F182" i="332"/>
  <c r="F181" i="332"/>
  <c r="F180" i="332"/>
  <c r="F179" i="332"/>
  <c r="F178" i="332"/>
  <c r="F177" i="332"/>
  <c r="F176" i="332"/>
  <c r="F175" i="332"/>
  <c r="F174" i="332"/>
  <c r="F173" i="332"/>
  <c r="G204" i="332"/>
  <c r="G203" i="332"/>
  <c r="G202" i="332"/>
  <c r="G201" i="332"/>
  <c r="G200" i="332"/>
  <c r="G199" i="332"/>
  <c r="G198" i="332"/>
  <c r="G197" i="332"/>
  <c r="G196" i="332"/>
  <c r="G195" i="332"/>
  <c r="G194" i="332"/>
  <c r="G193" i="332"/>
  <c r="G192" i="332"/>
  <c r="G191" i="332"/>
  <c r="G190" i="332"/>
  <c r="G189" i="332"/>
  <c r="G188" i="332"/>
  <c r="G187" i="332"/>
  <c r="G186" i="332"/>
  <c r="G185" i="332"/>
  <c r="G184" i="332"/>
  <c r="G183" i="332"/>
  <c r="G182" i="332"/>
  <c r="G181" i="332"/>
  <c r="G180" i="332"/>
  <c r="G179" i="332"/>
  <c r="G178" i="332"/>
  <c r="G177" i="332"/>
  <c r="G176" i="332"/>
  <c r="G175" i="332"/>
  <c r="G174" i="332"/>
  <c r="G173" i="332"/>
  <c r="F374" i="332"/>
  <c r="F373" i="332"/>
  <c r="F372" i="332"/>
  <c r="F371" i="332"/>
  <c r="F370" i="332"/>
  <c r="F369" i="332"/>
  <c r="F368" i="332"/>
  <c r="F367" i="332"/>
  <c r="F366" i="332"/>
  <c r="F365" i="332"/>
  <c r="F364" i="332"/>
  <c r="F363" i="332"/>
  <c r="F362" i="332"/>
  <c r="F361" i="332"/>
  <c r="F360" i="332"/>
  <c r="F359" i="332"/>
  <c r="F358" i="332"/>
  <c r="F357" i="332"/>
  <c r="F356" i="332"/>
  <c r="F355" i="332"/>
  <c r="F354" i="332"/>
  <c r="F353" i="332"/>
  <c r="F352" i="332"/>
  <c r="F351" i="332"/>
  <c r="F350" i="332"/>
  <c r="F349" i="332"/>
  <c r="F348" i="332"/>
  <c r="F347" i="332"/>
  <c r="F346" i="332"/>
  <c r="F345" i="332"/>
  <c r="F344" i="332"/>
  <c r="F343" i="332"/>
  <c r="F237" i="332"/>
  <c r="F236" i="332"/>
  <c r="F235" i="332"/>
  <c r="F234" i="332"/>
  <c r="F233" i="332"/>
  <c r="F232" i="332"/>
  <c r="F231" i="332"/>
  <c r="F230" i="332"/>
  <c r="F229" i="332"/>
  <c r="F228" i="332"/>
  <c r="F227" i="332"/>
  <c r="F226" i="332"/>
  <c r="F225" i="332"/>
  <c r="F224" i="332"/>
  <c r="F223" i="332"/>
  <c r="F222" i="332"/>
  <c r="F221" i="332"/>
  <c r="F220" i="332"/>
  <c r="F219" i="332"/>
  <c r="F218" i="332"/>
  <c r="F217" i="332"/>
  <c r="F216" i="332"/>
  <c r="F215" i="332"/>
  <c r="F214" i="332"/>
  <c r="F213" i="332"/>
  <c r="F212" i="332"/>
  <c r="F211" i="332"/>
  <c r="F210" i="332"/>
  <c r="F209" i="332"/>
  <c r="F208" i="332"/>
  <c r="F207" i="332"/>
  <c r="F206" i="332"/>
  <c r="G374" i="332"/>
  <c r="G373" i="332"/>
  <c r="G372" i="332"/>
  <c r="G371" i="332"/>
  <c r="G370" i="332"/>
  <c r="G369" i="332"/>
  <c r="G368" i="332"/>
  <c r="G367" i="332"/>
  <c r="G366" i="332"/>
  <c r="G365" i="332"/>
  <c r="G364" i="332"/>
  <c r="G363" i="332"/>
  <c r="G362" i="332"/>
  <c r="G361" i="332"/>
  <c r="G360" i="332"/>
  <c r="G359" i="332"/>
  <c r="G358" i="332"/>
  <c r="G357" i="332"/>
  <c r="G356" i="332"/>
  <c r="G355" i="332"/>
  <c r="G354" i="332"/>
  <c r="G353" i="332"/>
  <c r="G352" i="332"/>
  <c r="G351" i="332"/>
  <c r="G350" i="332"/>
  <c r="G349" i="332"/>
  <c r="G348" i="332"/>
  <c r="G347" i="332"/>
  <c r="G346" i="332"/>
  <c r="G345" i="332"/>
  <c r="G344" i="332"/>
  <c r="G343" i="332"/>
  <c r="F407" i="332"/>
  <c r="F406" i="332"/>
  <c r="F405" i="332"/>
  <c r="F404" i="332"/>
  <c r="F403" i="332"/>
  <c r="F402" i="332"/>
  <c r="F401" i="332"/>
  <c r="F400" i="332"/>
  <c r="F399" i="332"/>
  <c r="F398" i="332"/>
  <c r="F397" i="332"/>
  <c r="F396" i="332"/>
  <c r="F395" i="332"/>
  <c r="F394" i="332"/>
  <c r="F393" i="332"/>
  <c r="F392" i="332"/>
  <c r="F391" i="332"/>
  <c r="F390" i="332"/>
  <c r="F389" i="332"/>
  <c r="F388" i="332"/>
  <c r="F387" i="332"/>
  <c r="F386" i="332"/>
  <c r="F385" i="332"/>
  <c r="F384" i="332"/>
  <c r="F383" i="332"/>
  <c r="F382" i="332"/>
  <c r="F381" i="332"/>
  <c r="F380" i="332"/>
  <c r="F379" i="332"/>
  <c r="F378" i="332"/>
  <c r="F377" i="332"/>
  <c r="F376" i="332"/>
  <c r="F270" i="332"/>
  <c r="F269" i="332"/>
  <c r="F268" i="332"/>
  <c r="F267" i="332"/>
  <c r="F266" i="332"/>
  <c r="F265" i="332"/>
  <c r="F264" i="332"/>
  <c r="F263" i="332"/>
  <c r="F262" i="332"/>
  <c r="F261" i="332"/>
  <c r="F260" i="332"/>
  <c r="F259" i="332"/>
  <c r="F258" i="332"/>
  <c r="F257" i="332"/>
  <c r="F256" i="332"/>
  <c r="F255" i="332"/>
  <c r="F254" i="332"/>
  <c r="F253" i="332"/>
  <c r="F252" i="332"/>
  <c r="F251" i="332"/>
  <c r="F250" i="332"/>
  <c r="F249" i="332"/>
  <c r="F248" i="332"/>
  <c r="F247" i="332"/>
  <c r="F246" i="332"/>
  <c r="F245" i="332"/>
  <c r="F244" i="332"/>
  <c r="F243" i="332"/>
  <c r="F242" i="332"/>
  <c r="F241" i="332"/>
  <c r="F240" i="332"/>
  <c r="F239" i="332"/>
  <c r="G134" i="332"/>
  <c r="G133" i="332"/>
  <c r="G132" i="332"/>
  <c r="G131" i="332"/>
  <c r="G130" i="332"/>
  <c r="G129" i="332"/>
  <c r="G128" i="332"/>
  <c r="G127" i="332"/>
  <c r="G126" i="332"/>
  <c r="G125" i="332"/>
  <c r="G124" i="332"/>
  <c r="G123" i="332"/>
  <c r="G122" i="332"/>
  <c r="G121" i="332"/>
  <c r="G120" i="332"/>
  <c r="G407" i="332"/>
  <c r="G406" i="332"/>
  <c r="G405" i="332"/>
  <c r="G404" i="332"/>
  <c r="G403" i="332"/>
  <c r="G402" i="332"/>
  <c r="G401" i="332"/>
  <c r="G400" i="332"/>
  <c r="G399" i="332"/>
  <c r="G398" i="332"/>
  <c r="G397" i="332"/>
  <c r="G396" i="332"/>
  <c r="G395" i="332"/>
  <c r="G394" i="332"/>
  <c r="G393" i="332"/>
  <c r="G392" i="332"/>
  <c r="G391" i="332"/>
  <c r="G390" i="332"/>
  <c r="G389" i="332"/>
  <c r="G388" i="332"/>
  <c r="G387" i="332"/>
  <c r="G386" i="332"/>
  <c r="G385" i="332"/>
  <c r="G384" i="332"/>
  <c r="G383" i="332"/>
  <c r="G382" i="332"/>
  <c r="G381" i="332"/>
  <c r="G380" i="332"/>
  <c r="G379" i="332"/>
  <c r="G378" i="332"/>
  <c r="G377" i="332"/>
  <c r="G376" i="332"/>
  <c r="F440" i="332"/>
  <c r="F439" i="332"/>
  <c r="F438" i="332"/>
  <c r="F437" i="332"/>
  <c r="F436" i="332"/>
  <c r="F435" i="332"/>
  <c r="F434" i="332"/>
  <c r="F433" i="332"/>
  <c r="F432" i="332"/>
  <c r="F431" i="332"/>
  <c r="F430" i="332"/>
  <c r="F429" i="332"/>
  <c r="F428" i="332"/>
  <c r="F427" i="332"/>
  <c r="F426" i="332"/>
  <c r="F425" i="332"/>
  <c r="F424" i="332"/>
  <c r="F423" i="332"/>
  <c r="F422" i="332"/>
  <c r="F421" i="332"/>
  <c r="F420" i="332"/>
  <c r="G167" i="332"/>
  <c r="G166" i="332"/>
  <c r="G165" i="332"/>
  <c r="G164" i="332"/>
  <c r="G163" i="332"/>
  <c r="G162" i="332"/>
  <c r="G161" i="332"/>
  <c r="G160" i="332"/>
  <c r="G159" i="332"/>
  <c r="G158" i="332"/>
  <c r="F419" i="332"/>
  <c r="F418" i="332"/>
  <c r="F417" i="332"/>
  <c r="F416" i="332"/>
  <c r="F415" i="332"/>
  <c r="F414" i="332"/>
  <c r="F413" i="332"/>
  <c r="F412" i="332"/>
  <c r="F411" i="332"/>
  <c r="F410" i="332"/>
  <c r="F409" i="332"/>
  <c r="F303" i="332"/>
  <c r="F302" i="332"/>
  <c r="F301" i="332"/>
  <c r="F300" i="332"/>
  <c r="F299" i="332"/>
  <c r="F298" i="332"/>
  <c r="F297" i="332"/>
  <c r="F296" i="332"/>
  <c r="F295" i="332"/>
  <c r="F294" i="332"/>
  <c r="F293" i="332"/>
  <c r="F292" i="332"/>
  <c r="F291" i="332"/>
  <c r="F290" i="332"/>
  <c r="F289" i="332"/>
  <c r="F288" i="332"/>
  <c r="F287" i="332"/>
  <c r="F286" i="332"/>
  <c r="F285" i="332"/>
  <c r="F284" i="332"/>
  <c r="F283" i="332"/>
  <c r="F282" i="332"/>
  <c r="F281" i="332"/>
  <c r="F280" i="332"/>
  <c r="F279" i="332"/>
  <c r="F278" i="332"/>
  <c r="F277" i="332"/>
  <c r="F276" i="332"/>
  <c r="F275" i="332"/>
  <c r="F274" i="332"/>
  <c r="F273" i="332"/>
  <c r="F272" i="332"/>
  <c r="F167" i="332"/>
  <c r="F166" i="332"/>
  <c r="F165" i="332"/>
  <c r="F164" i="332"/>
  <c r="F163" i="332"/>
  <c r="F162" i="332"/>
  <c r="F161" i="332"/>
  <c r="F160" i="332"/>
  <c r="F159" i="332"/>
  <c r="F158" i="332"/>
  <c r="G157" i="332"/>
  <c r="G156" i="332"/>
  <c r="G155" i="332"/>
  <c r="G154" i="332"/>
  <c r="G153" i="332"/>
  <c r="G152" i="332"/>
  <c r="G151" i="332"/>
  <c r="G150" i="332"/>
  <c r="G149" i="332"/>
  <c r="G148" i="332"/>
  <c r="G147" i="332"/>
  <c r="G146" i="332"/>
  <c r="G145" i="332"/>
  <c r="G144" i="332"/>
  <c r="G143" i="332"/>
  <c r="G142" i="332"/>
  <c r="G141" i="332"/>
  <c r="G140" i="332"/>
  <c r="G139" i="332"/>
  <c r="G138" i="332"/>
  <c r="G137" i="332"/>
  <c r="G136" i="332"/>
  <c r="G440" i="332"/>
  <c r="G439" i="332"/>
  <c r="G438" i="332"/>
  <c r="G437" i="332"/>
  <c r="G436" i="332"/>
  <c r="G435" i="332"/>
  <c r="G434" i="332"/>
  <c r="G433" i="332"/>
  <c r="G432" i="332"/>
  <c r="G431" i="332"/>
  <c r="G430" i="332"/>
  <c r="G429" i="332"/>
  <c r="G428" i="332"/>
  <c r="G427" i="332"/>
  <c r="G426" i="332"/>
  <c r="G425" i="332"/>
  <c r="G424" i="332"/>
  <c r="G423" i="332"/>
  <c r="G422" i="332"/>
  <c r="G421" i="332"/>
  <c r="G420" i="332"/>
  <c r="G419" i="332"/>
  <c r="G418" i="332"/>
  <c r="G417" i="332"/>
  <c r="G416" i="332"/>
  <c r="G415" i="332"/>
  <c r="G414" i="332"/>
  <c r="G413" i="332"/>
  <c r="G412" i="332"/>
  <c r="G411" i="332"/>
  <c r="G410" i="332"/>
  <c r="G409" i="332"/>
  <c r="F38" i="332"/>
  <c r="F40" i="332"/>
  <c r="F42" i="332"/>
  <c r="F45" i="332"/>
  <c r="F46" i="332"/>
  <c r="F48" i="332"/>
  <c r="F50" i="332"/>
  <c r="F52" i="332"/>
  <c r="F54" i="332"/>
  <c r="F56" i="332"/>
  <c r="F58" i="332"/>
  <c r="F60" i="332"/>
  <c r="F62" i="332"/>
  <c r="F64" i="332"/>
  <c r="F66" i="332"/>
  <c r="F68" i="332"/>
  <c r="F70" i="332"/>
  <c r="F72" i="332"/>
  <c r="F74" i="332"/>
  <c r="F76" i="332"/>
  <c r="F79" i="332"/>
  <c r="F81" i="332"/>
  <c r="F83" i="332"/>
  <c r="E510" i="332"/>
  <c r="E509" i="332"/>
  <c r="E508" i="332"/>
  <c r="E507" i="332"/>
  <c r="E506" i="332"/>
  <c r="E505" i="332"/>
  <c r="E504" i="332"/>
  <c r="E503" i="332"/>
  <c r="E502" i="332"/>
  <c r="E501" i="332"/>
  <c r="E500" i="332"/>
  <c r="E499" i="332"/>
  <c r="E498" i="332"/>
  <c r="E497" i="332"/>
  <c r="E496" i="332"/>
  <c r="E495" i="332"/>
  <c r="E494" i="332"/>
  <c r="E493" i="332"/>
  <c r="E492" i="332"/>
  <c r="E491" i="332"/>
  <c r="E490" i="332"/>
  <c r="E489" i="332"/>
  <c r="E488" i="332"/>
  <c r="E487" i="332"/>
  <c r="E486" i="332"/>
  <c r="E485" i="332"/>
  <c r="E484" i="332"/>
  <c r="E483" i="332"/>
  <c r="E482" i="332"/>
  <c r="E481" i="332"/>
  <c r="E480" i="332"/>
  <c r="E479" i="332"/>
  <c r="E374" i="332"/>
  <c r="E373" i="332"/>
  <c r="E372" i="332"/>
  <c r="E371" i="332"/>
  <c r="E370" i="332"/>
  <c r="E369" i="332"/>
  <c r="E368" i="332"/>
  <c r="E367" i="332"/>
  <c r="E366" i="332"/>
  <c r="E365" i="332"/>
  <c r="E364" i="332"/>
  <c r="E363" i="332"/>
  <c r="E362" i="332"/>
  <c r="E361" i="332"/>
  <c r="E360" i="332"/>
  <c r="E359" i="332"/>
  <c r="E358" i="332"/>
  <c r="E357" i="332"/>
  <c r="E356" i="332"/>
  <c r="E355" i="332"/>
  <c r="E354" i="332"/>
  <c r="E353" i="332"/>
  <c r="E352" i="332"/>
  <c r="E351" i="332"/>
  <c r="E350" i="332"/>
  <c r="E349" i="332"/>
  <c r="E348" i="332"/>
  <c r="E347" i="332"/>
  <c r="E346" i="332"/>
  <c r="E345" i="332"/>
  <c r="E344" i="332"/>
  <c r="E343" i="332"/>
  <c r="E237" i="332"/>
  <c r="E236" i="332"/>
  <c r="E235" i="332"/>
  <c r="E234" i="332"/>
  <c r="E233" i="332"/>
  <c r="E232" i="332"/>
  <c r="E231" i="332"/>
  <c r="E230" i="332"/>
  <c r="E229" i="332"/>
  <c r="E228" i="332"/>
  <c r="E227" i="332"/>
  <c r="E226" i="332"/>
  <c r="E225" i="332"/>
  <c r="E224" i="332"/>
  <c r="E223" i="332"/>
  <c r="E222" i="332"/>
  <c r="E221" i="332"/>
  <c r="E220" i="332"/>
  <c r="E219" i="332"/>
  <c r="E218" i="332"/>
  <c r="E217" i="332"/>
  <c r="E216" i="332"/>
  <c r="E215" i="332"/>
  <c r="E214" i="332"/>
  <c r="E213" i="332"/>
  <c r="E212" i="332"/>
  <c r="E211" i="332"/>
  <c r="E210" i="332"/>
  <c r="E209" i="332"/>
  <c r="E208" i="332"/>
  <c r="E207" i="332"/>
  <c r="E206" i="332"/>
  <c r="E576" i="332"/>
  <c r="E575" i="332"/>
  <c r="E574" i="332"/>
  <c r="E573" i="332"/>
  <c r="E572" i="332"/>
  <c r="E571" i="332"/>
  <c r="E570" i="332"/>
  <c r="E569" i="332"/>
  <c r="E568" i="332"/>
  <c r="E567" i="332"/>
  <c r="E566" i="332"/>
  <c r="E565" i="332"/>
  <c r="E564" i="332"/>
  <c r="E563" i="332"/>
  <c r="E562" i="332"/>
  <c r="E561" i="332"/>
  <c r="E560" i="332"/>
  <c r="E559" i="332"/>
  <c r="E558" i="332"/>
  <c r="E557" i="332"/>
  <c r="E556" i="332"/>
  <c r="E555" i="332"/>
  <c r="E554" i="332"/>
  <c r="E553" i="332"/>
  <c r="E552" i="332"/>
  <c r="E551" i="332"/>
  <c r="E550" i="332"/>
  <c r="E549" i="332"/>
  <c r="E548" i="332"/>
  <c r="E547" i="332"/>
  <c r="E546" i="332"/>
  <c r="E545" i="332"/>
  <c r="E440" i="332"/>
  <c r="E439" i="332"/>
  <c r="E438" i="332"/>
  <c r="E437" i="332"/>
  <c r="E436" i="332"/>
  <c r="E435" i="332"/>
  <c r="E434" i="332"/>
  <c r="E433" i="332"/>
  <c r="E432" i="332"/>
  <c r="E431" i="332"/>
  <c r="E430" i="332"/>
  <c r="E429" i="332"/>
  <c r="E428" i="332"/>
  <c r="E427" i="332"/>
  <c r="E426" i="332"/>
  <c r="E425" i="332"/>
  <c r="E424" i="332"/>
  <c r="E423" i="332"/>
  <c r="E422" i="332"/>
  <c r="E421" i="332"/>
  <c r="E420" i="332"/>
  <c r="E419" i="332"/>
  <c r="E418" i="332"/>
  <c r="E417" i="332"/>
  <c r="E416" i="332"/>
  <c r="E415" i="332"/>
  <c r="E414" i="332"/>
  <c r="E413" i="332"/>
  <c r="E412" i="332"/>
  <c r="E411" i="332"/>
  <c r="E410" i="332"/>
  <c r="E409" i="332"/>
  <c r="E303" i="332"/>
  <c r="E302" i="332"/>
  <c r="E301" i="332"/>
  <c r="E300" i="332"/>
  <c r="E299" i="332"/>
  <c r="E298" i="332"/>
  <c r="E297" i="332"/>
  <c r="E296" i="332"/>
  <c r="E295" i="332"/>
  <c r="E294" i="332"/>
  <c r="E293" i="332"/>
  <c r="E292" i="332"/>
  <c r="E291" i="332"/>
  <c r="E290" i="332"/>
  <c r="E289" i="332"/>
  <c r="E288" i="332"/>
  <c r="E287" i="332"/>
  <c r="E286" i="332"/>
  <c r="E285" i="332"/>
  <c r="E284" i="332"/>
  <c r="E283" i="332"/>
  <c r="E282" i="332"/>
  <c r="E281" i="332"/>
  <c r="E280" i="332"/>
  <c r="E279" i="332"/>
  <c r="E278" i="332"/>
  <c r="E277" i="332"/>
  <c r="E276" i="332"/>
  <c r="E275" i="332"/>
  <c r="E274" i="332"/>
  <c r="E273" i="332"/>
  <c r="E272" i="332"/>
  <c r="E167" i="332"/>
  <c r="E166" i="332"/>
  <c r="E165" i="332"/>
  <c r="E164" i="332"/>
  <c r="E163" i="332"/>
  <c r="E162" i="332"/>
  <c r="E161" i="332"/>
  <c r="E160" i="332"/>
  <c r="E159" i="332"/>
  <c r="E158" i="332"/>
  <c r="E157" i="332"/>
  <c r="E156" i="332"/>
  <c r="E155" i="332"/>
  <c r="E154" i="332"/>
  <c r="E153" i="332"/>
  <c r="E152" i="332"/>
  <c r="E151" i="332"/>
  <c r="E150" i="332"/>
  <c r="E149" i="332"/>
  <c r="E148" i="332"/>
  <c r="E147" i="332"/>
  <c r="E146" i="332"/>
  <c r="E145" i="332"/>
  <c r="E144" i="332"/>
  <c r="E143" i="332"/>
  <c r="E142" i="332"/>
  <c r="E141" i="332"/>
  <c r="E140" i="332"/>
  <c r="E139" i="332"/>
  <c r="E138" i="332"/>
  <c r="E137" i="332"/>
  <c r="E136" i="332"/>
  <c r="E13" i="332"/>
  <c r="E14" i="332"/>
  <c r="E15" i="332"/>
  <c r="E16" i="332"/>
  <c r="E18" i="332"/>
  <c r="E19" i="332"/>
  <c r="E20" i="332"/>
  <c r="E21" i="332"/>
  <c r="E23" i="332"/>
  <c r="E24" i="332"/>
  <c r="E25" i="332"/>
  <c r="E26" i="332"/>
  <c r="E28" i="332"/>
  <c r="E29" i="332"/>
  <c r="E30" i="332"/>
  <c r="E31" i="332"/>
  <c r="E37" i="332"/>
  <c r="G37" i="332"/>
  <c r="E38" i="332"/>
  <c r="G38" i="332"/>
  <c r="E39" i="332"/>
  <c r="G39" i="332"/>
  <c r="E40" i="332"/>
  <c r="G40" i="332"/>
  <c r="E41" i="332"/>
  <c r="G41" i="332"/>
  <c r="E42" i="332"/>
  <c r="G42" i="332"/>
  <c r="E43" i="332"/>
  <c r="G43" i="332"/>
  <c r="E44" i="332"/>
  <c r="G44" i="332"/>
  <c r="E45" i="332"/>
  <c r="G45" i="332"/>
  <c r="E46" i="332"/>
  <c r="G46" i="332"/>
  <c r="E47" i="332"/>
  <c r="G47" i="332"/>
  <c r="E48" i="332"/>
  <c r="G48" i="332"/>
  <c r="E49" i="332"/>
  <c r="G49" i="332"/>
  <c r="E50" i="332"/>
  <c r="G50" i="332"/>
  <c r="E51" i="332"/>
  <c r="G51" i="332"/>
  <c r="E52" i="332"/>
  <c r="G52" i="332"/>
  <c r="E53" i="332"/>
  <c r="G53" i="332"/>
  <c r="E54" i="332"/>
  <c r="G54" i="332"/>
  <c r="E55" i="332"/>
  <c r="G55" i="332"/>
  <c r="E56" i="332"/>
  <c r="G56" i="332"/>
  <c r="E57" i="332"/>
  <c r="G57" i="332"/>
  <c r="E58" i="332"/>
  <c r="G58" i="332"/>
  <c r="E59" i="332"/>
  <c r="G59" i="332"/>
  <c r="E60" i="332"/>
  <c r="G60" i="332"/>
  <c r="E61" i="332"/>
  <c r="G61" i="332"/>
  <c r="E62" i="332"/>
  <c r="G62" i="332"/>
  <c r="E63" i="332"/>
  <c r="G63" i="332"/>
  <c r="E64" i="332"/>
  <c r="G64" i="332"/>
  <c r="E65" i="332"/>
  <c r="G65" i="332"/>
  <c r="E66" i="332"/>
  <c r="G66" i="332"/>
  <c r="E67" i="332"/>
  <c r="G67" i="332"/>
  <c r="G68" i="332"/>
  <c r="E70" i="332"/>
  <c r="G70" i="332"/>
  <c r="E71" i="332"/>
  <c r="G71" i="332"/>
  <c r="E72" i="332"/>
  <c r="G72" i="332"/>
  <c r="E73" i="332"/>
  <c r="G73" i="332"/>
  <c r="E74" i="332"/>
  <c r="G74" i="332"/>
  <c r="E75" i="332"/>
  <c r="G75" i="332"/>
  <c r="E76" i="332"/>
  <c r="G76" i="332"/>
  <c r="E77" i="332"/>
  <c r="G77" i="332"/>
  <c r="E78" i="332"/>
  <c r="G78" i="332"/>
  <c r="E79" i="332"/>
  <c r="G79" i="332"/>
  <c r="E80" i="332"/>
  <c r="G80" i="332"/>
  <c r="E81" i="332"/>
  <c r="G81" i="332"/>
  <c r="E82" i="332"/>
  <c r="G82" i="332"/>
  <c r="E83" i="332"/>
  <c r="G83" i="332"/>
  <c r="E84" i="332"/>
  <c r="G84" i="332"/>
  <c r="E85" i="332"/>
  <c r="G85" i="332"/>
  <c r="E86" i="332"/>
  <c r="G86" i="332"/>
  <c r="E87" i="332"/>
  <c r="G87" i="332"/>
  <c r="E88" i="332"/>
  <c r="G88" i="332"/>
  <c r="E89" i="332"/>
  <c r="G89" i="332"/>
  <c r="E90" i="332"/>
  <c r="G90" i="332"/>
  <c r="E91" i="332"/>
  <c r="G91" i="332"/>
  <c r="E92" i="332"/>
  <c r="G92" i="332"/>
  <c r="E93" i="332"/>
  <c r="G93" i="332"/>
  <c r="E94" i="332"/>
  <c r="G94" i="332"/>
  <c r="E95" i="332"/>
  <c r="G95" i="332"/>
  <c r="E96" i="332"/>
  <c r="G96" i="332"/>
  <c r="E97" i="332"/>
  <c r="G97" i="332"/>
  <c r="E98" i="332"/>
  <c r="G98" i="332"/>
  <c r="E99" i="332"/>
  <c r="G99" i="332"/>
  <c r="E100" i="332"/>
  <c r="G100" i="332"/>
  <c r="E101" i="332"/>
  <c r="G101" i="332"/>
  <c r="E103" i="332"/>
  <c r="G103" i="332"/>
  <c r="E104" i="332"/>
  <c r="G104" i="332"/>
  <c r="E105" i="332"/>
  <c r="G105" i="332"/>
  <c r="E106" i="332"/>
  <c r="G106" i="332"/>
  <c r="E107" i="332"/>
  <c r="G107" i="332"/>
  <c r="E108" i="332"/>
  <c r="G108" i="332"/>
  <c r="E109" i="332"/>
  <c r="G109" i="332"/>
  <c r="E110" i="332"/>
  <c r="G110" i="332"/>
  <c r="E111" i="332"/>
  <c r="G111" i="332"/>
  <c r="E112" i="332"/>
  <c r="G112" i="332"/>
  <c r="E113" i="332"/>
  <c r="G113" i="332"/>
  <c r="E114" i="332"/>
  <c r="G114" i="332"/>
  <c r="E115" i="332"/>
  <c r="G115" i="332"/>
  <c r="E116" i="332"/>
  <c r="G116" i="332"/>
  <c r="E117" i="332"/>
  <c r="G117" i="332"/>
  <c r="E118" i="332"/>
  <c r="G118" i="332"/>
  <c r="E119" i="332"/>
  <c r="G119" i="332"/>
  <c r="E120" i="332"/>
  <c r="E477" i="332"/>
  <c r="E476" i="332"/>
  <c r="E475" i="332"/>
  <c r="E474" i="332"/>
  <c r="E473" i="332"/>
  <c r="E472" i="332"/>
  <c r="E471" i="332"/>
  <c r="E470" i="332"/>
  <c r="E469" i="332"/>
  <c r="E468" i="332"/>
  <c r="E467" i="332"/>
  <c r="E466" i="332"/>
  <c r="E465" i="332"/>
  <c r="E464" i="332"/>
  <c r="E463" i="332"/>
  <c r="E462" i="332"/>
  <c r="E461" i="332"/>
  <c r="E460" i="332"/>
  <c r="E459" i="332"/>
  <c r="E458" i="332"/>
  <c r="E457" i="332"/>
  <c r="E456" i="332"/>
  <c r="E455" i="332"/>
  <c r="E454" i="332"/>
  <c r="E453" i="332"/>
  <c r="E452" i="332"/>
  <c r="E451" i="332"/>
  <c r="E450" i="332"/>
  <c r="E449" i="332"/>
  <c r="E448" i="332"/>
  <c r="E447" i="332"/>
  <c r="E446" i="332"/>
  <c r="E341" i="332"/>
  <c r="E340" i="332"/>
  <c r="E339" i="332"/>
  <c r="E338" i="332"/>
  <c r="E337" i="332"/>
  <c r="E336" i="332"/>
  <c r="E335" i="332"/>
  <c r="E334" i="332"/>
  <c r="E333" i="332"/>
  <c r="E332" i="332"/>
  <c r="E331" i="332"/>
  <c r="E330" i="332"/>
  <c r="E329" i="332"/>
  <c r="E328" i="332"/>
  <c r="E327" i="332"/>
  <c r="E326" i="332"/>
  <c r="E325" i="332"/>
  <c r="E324" i="332"/>
  <c r="E323" i="332"/>
  <c r="E322" i="332"/>
  <c r="E321" i="332"/>
  <c r="E320" i="332"/>
  <c r="E319" i="332"/>
  <c r="E318" i="332"/>
  <c r="E317" i="332"/>
  <c r="E316" i="332"/>
  <c r="E315" i="332"/>
  <c r="E314" i="332"/>
  <c r="E313" i="332"/>
  <c r="E312" i="332"/>
  <c r="E311" i="332"/>
  <c r="E310" i="332"/>
  <c r="E204" i="332"/>
  <c r="E203" i="332"/>
  <c r="E202" i="332"/>
  <c r="E201" i="332"/>
  <c r="E200" i="332"/>
  <c r="E199" i="332"/>
  <c r="E198" i="332"/>
  <c r="E197" i="332"/>
  <c r="E196" i="332"/>
  <c r="E195" i="332"/>
  <c r="E194" i="332"/>
  <c r="E193" i="332"/>
  <c r="E192" i="332"/>
  <c r="E191" i="332"/>
  <c r="E190" i="332"/>
  <c r="E189" i="332"/>
  <c r="E188" i="332"/>
  <c r="E187" i="332"/>
  <c r="E186" i="332"/>
  <c r="E185" i="332"/>
  <c r="E184" i="332"/>
  <c r="E183" i="332"/>
  <c r="E182" i="332"/>
  <c r="E181" i="332"/>
  <c r="E180" i="332"/>
  <c r="E179" i="332"/>
  <c r="E178" i="332"/>
  <c r="E177" i="332"/>
  <c r="E176" i="332"/>
  <c r="E175" i="332"/>
  <c r="E174" i="332"/>
  <c r="E173" i="332"/>
  <c r="G341" i="332"/>
  <c r="G340" i="332"/>
  <c r="G339" i="332"/>
  <c r="G338" i="332"/>
  <c r="G337" i="332"/>
  <c r="G336" i="332"/>
  <c r="G335" i="332"/>
  <c r="G334" i="332"/>
  <c r="G333" i="332"/>
  <c r="G332" i="332"/>
  <c r="G331" i="332"/>
  <c r="G330" i="332"/>
  <c r="G329" i="332"/>
  <c r="G328" i="332"/>
  <c r="G327" i="332"/>
  <c r="G326" i="332"/>
  <c r="G325" i="332"/>
  <c r="G324" i="332"/>
  <c r="G323" i="332"/>
  <c r="G322" i="332"/>
  <c r="G321" i="332"/>
  <c r="G320" i="332"/>
  <c r="G319" i="332"/>
  <c r="G318" i="332"/>
  <c r="G317" i="332"/>
  <c r="G316" i="332"/>
  <c r="G315" i="332"/>
  <c r="G314" i="332"/>
  <c r="G313" i="332"/>
  <c r="G312" i="332"/>
  <c r="G311" i="332"/>
  <c r="G310" i="332"/>
  <c r="G237" i="332"/>
  <c r="G236" i="332"/>
  <c r="G235" i="332"/>
  <c r="G234" i="332"/>
  <c r="G233" i="332"/>
  <c r="G232" i="332"/>
  <c r="G231" i="332"/>
  <c r="G230" i="332"/>
  <c r="G229" i="332"/>
  <c r="G228" i="332"/>
  <c r="G227" i="332"/>
  <c r="G226" i="332"/>
  <c r="G225" i="332"/>
  <c r="G224" i="332"/>
  <c r="G223" i="332"/>
  <c r="G222" i="332"/>
  <c r="G221" i="332"/>
  <c r="G220" i="332"/>
  <c r="G219" i="332"/>
  <c r="G218" i="332"/>
  <c r="G217" i="332"/>
  <c r="G216" i="332"/>
  <c r="G215" i="332"/>
  <c r="G214" i="332"/>
  <c r="G213" i="332"/>
  <c r="G212" i="332"/>
  <c r="G211" i="332"/>
  <c r="G210" i="332"/>
  <c r="G209" i="332"/>
  <c r="G208" i="332"/>
  <c r="G207" i="332"/>
  <c r="G206" i="332"/>
  <c r="G270" i="332"/>
  <c r="G269" i="332"/>
  <c r="G268" i="332"/>
  <c r="G267" i="332"/>
  <c r="G266" i="332"/>
  <c r="G265" i="332"/>
  <c r="G264" i="332"/>
  <c r="G263" i="332"/>
  <c r="G262" i="332"/>
  <c r="G261" i="332"/>
  <c r="G260" i="332"/>
  <c r="G259" i="332"/>
  <c r="G258" i="332"/>
  <c r="G257" i="332"/>
  <c r="G256" i="332"/>
  <c r="G255" i="332"/>
  <c r="G254" i="332"/>
  <c r="G253" i="332"/>
  <c r="G252" i="332"/>
  <c r="G251" i="332"/>
  <c r="G250" i="332"/>
  <c r="G249" i="332"/>
  <c r="G248" i="332"/>
  <c r="G247" i="332"/>
  <c r="G246" i="332"/>
  <c r="G245" i="332"/>
  <c r="G244" i="332"/>
  <c r="G243" i="332"/>
  <c r="G242" i="332"/>
  <c r="G241" i="332"/>
  <c r="G240" i="332"/>
  <c r="G239" i="332"/>
  <c r="G303" i="332"/>
  <c r="G302" i="332"/>
  <c r="G301" i="332"/>
  <c r="G300" i="332"/>
  <c r="G299" i="332"/>
  <c r="G298" i="332"/>
  <c r="G297" i="332"/>
  <c r="G296" i="332"/>
  <c r="G295" i="332"/>
  <c r="G294" i="332"/>
  <c r="G293" i="332"/>
  <c r="G292" i="332"/>
  <c r="G291" i="332"/>
  <c r="G290" i="332"/>
  <c r="G289" i="332"/>
  <c r="G288" i="332"/>
  <c r="G287" i="332"/>
  <c r="G286" i="332"/>
  <c r="G285" i="332"/>
  <c r="G284" i="332"/>
  <c r="G283" i="332"/>
  <c r="G282" i="332"/>
  <c r="G281" i="332"/>
  <c r="G280" i="332"/>
  <c r="G279" i="332"/>
  <c r="G278" i="332"/>
  <c r="G277" i="332"/>
  <c r="G276" i="332"/>
  <c r="G275" i="332"/>
  <c r="G274" i="332"/>
  <c r="G273" i="332"/>
  <c r="G272" i="332"/>
  <c r="F37" i="332"/>
  <c r="F39" i="332"/>
  <c r="F41" i="332"/>
  <c r="F43" i="332"/>
  <c r="F44" i="332"/>
  <c r="F47" i="332"/>
  <c r="F49" i="332"/>
  <c r="F51" i="332"/>
  <c r="F53" i="332"/>
  <c r="F55" i="332"/>
  <c r="F57" i="332"/>
  <c r="F59" i="332"/>
  <c r="F61" i="332"/>
  <c r="F63" i="332"/>
  <c r="F65" i="332"/>
  <c r="F67" i="332"/>
  <c r="F71" i="332"/>
  <c r="F73" i="332"/>
  <c r="F75" i="332"/>
  <c r="F77" i="332"/>
  <c r="F78" i="332"/>
  <c r="F80" i="332"/>
  <c r="F82" i="332"/>
  <c r="F84" i="332"/>
  <c r="F85" i="332"/>
  <c r="F86" i="332"/>
  <c r="F87" i="332"/>
  <c r="F88" i="332"/>
  <c r="F89" i="332"/>
  <c r="F90" i="332"/>
  <c r="F91" i="332"/>
  <c r="F92" i="332"/>
  <c r="F93" i="332"/>
  <c r="F94" i="332"/>
  <c r="F95" i="332"/>
  <c r="F96" i="332"/>
  <c r="F97" i="332"/>
  <c r="F98" i="332"/>
  <c r="F99" i="332"/>
  <c r="F100" i="332"/>
  <c r="F101" i="332"/>
  <c r="F103" i="332"/>
  <c r="F104" i="332"/>
  <c r="F105" i="332"/>
  <c r="F106" i="332"/>
  <c r="F107" i="332"/>
  <c r="F108" i="332"/>
  <c r="F109" i="332"/>
  <c r="F110" i="332"/>
  <c r="F111" i="332"/>
  <c r="F112" i="332"/>
  <c r="F113" i="332"/>
  <c r="F114" i="332"/>
  <c r="F115" i="332"/>
  <c r="F116" i="332"/>
  <c r="F117" i="332"/>
  <c r="F118" i="332"/>
  <c r="F119" i="332"/>
  <c r="F120" i="332"/>
  <c r="F121" i="332"/>
  <c r="F122" i="332"/>
  <c r="F123" i="332"/>
  <c r="F124" i="332"/>
  <c r="F125" i="332"/>
  <c r="F126" i="332"/>
  <c r="F127" i="332"/>
  <c r="F128" i="332"/>
  <c r="F129" i="332"/>
  <c r="F130" i="332"/>
  <c r="F131" i="332"/>
  <c r="F132" i="332"/>
  <c r="F133" i="332"/>
  <c r="F134" i="332"/>
  <c r="F136" i="332"/>
  <c r="F137" i="332"/>
  <c r="F138" i="332"/>
  <c r="F139" i="332"/>
  <c r="F140" i="332"/>
  <c r="F141" i="332"/>
  <c r="F142" i="332"/>
  <c r="F143" i="332"/>
  <c r="F144" i="332"/>
  <c r="F145" i="332"/>
  <c r="F146" i="332"/>
  <c r="F147" i="332"/>
  <c r="F148" i="332"/>
  <c r="F149" i="332"/>
  <c r="F150" i="332"/>
  <c r="F151" i="332"/>
  <c r="F152" i="332"/>
  <c r="F153" i="332"/>
  <c r="F154" i="332"/>
  <c r="F155" i="332"/>
  <c r="F156" i="332"/>
  <c r="F157" i="332"/>
  <c r="D9" i="153" l="1"/>
  <c r="C9" i="153"/>
  <c r="G8" i="225" l="1"/>
  <c r="G7" i="225"/>
  <c r="G6" i="225"/>
  <c r="G5" i="225"/>
  <c r="B7" i="24" l="1"/>
  <c r="F13" i="198" l="1"/>
  <c r="D14" i="198"/>
  <c r="E14" i="198"/>
  <c r="F14" i="198" s="1"/>
  <c r="F16" i="198"/>
  <c r="D17" i="198"/>
  <c r="E17" i="198"/>
  <c r="F17" i="198" s="1"/>
  <c r="F19" i="198"/>
  <c r="D20" i="198"/>
  <c r="E20" i="198"/>
  <c r="F20" i="198" s="1"/>
  <c r="F22" i="198"/>
  <c r="D23" i="198"/>
  <c r="E23" i="198"/>
  <c r="F23" i="198" s="1"/>
  <c r="F26" i="198"/>
  <c r="G26" i="198"/>
  <c r="F27" i="198"/>
  <c r="G27" i="198"/>
  <c r="F28" i="198"/>
  <c r="G28" i="198"/>
  <c r="F29" i="198"/>
  <c r="G29" i="198"/>
  <c r="F30" i="198"/>
  <c r="G30" i="198"/>
  <c r="F31" i="198"/>
  <c r="G31" i="198"/>
  <c r="F32" i="198"/>
  <c r="G32" i="198"/>
  <c r="F34" i="198"/>
  <c r="G34" i="198"/>
  <c r="F35" i="198"/>
  <c r="G35" i="198"/>
  <c r="F36" i="198"/>
  <c r="G36" i="198"/>
  <c r="F37" i="198"/>
  <c r="G37" i="198"/>
  <c r="F38" i="198"/>
  <c r="G38" i="198"/>
  <c r="F39" i="198"/>
  <c r="G39" i="198"/>
  <c r="F40" i="198"/>
  <c r="G40" i="198"/>
  <c r="F42" i="198"/>
  <c r="G42" i="198"/>
  <c r="F43" i="198"/>
  <c r="G43" i="198"/>
  <c r="F44" i="198"/>
  <c r="G44" i="198"/>
  <c r="F45" i="198"/>
  <c r="G45" i="198"/>
  <c r="F46" i="198"/>
  <c r="G46" i="198"/>
  <c r="F47" i="198"/>
  <c r="G47" i="198"/>
  <c r="F48" i="198"/>
  <c r="G48" i="198"/>
  <c r="F50" i="198"/>
  <c r="G50" i="198"/>
  <c r="F51" i="198"/>
  <c r="G51" i="198"/>
  <c r="F52" i="198"/>
  <c r="G52" i="198"/>
  <c r="F53" i="198"/>
  <c r="G53" i="198"/>
  <c r="F54" i="198"/>
  <c r="G54" i="198"/>
  <c r="F55" i="198"/>
  <c r="G55" i="198"/>
  <c r="F56" i="198"/>
  <c r="G56" i="198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F9" i="103" s="1"/>
  <c r="H9" i="103"/>
  <c r="B9" i="103"/>
  <c r="E9" i="102"/>
  <c r="D9" i="102"/>
  <c r="F9" i="102" s="1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N5" i="229"/>
  <c r="J9" i="103" s="1"/>
  <c r="M5" i="229"/>
  <c r="G5" i="229"/>
  <c r="J9" i="102" s="1"/>
  <c r="F5" i="229"/>
  <c r="F9" i="104" l="1"/>
  <c r="L9" i="104" s="1"/>
  <c r="U38" i="229"/>
  <c r="G38" i="229"/>
  <c r="I9" i="102"/>
  <c r="K9" i="102" s="1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F15" i="210" s="1"/>
  <c r="D14" i="210"/>
  <c r="D13" i="210"/>
  <c r="D12" i="210"/>
  <c r="D11" i="210"/>
  <c r="D10" i="210"/>
  <c r="D9" i="210"/>
  <c r="D8" i="210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F13" i="206" s="1"/>
  <c r="C12" i="206"/>
  <c r="C11" i="206"/>
  <c r="F11" i="206" s="1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C17" i="210"/>
  <c r="E15" i="209"/>
  <c r="D15" i="209"/>
  <c r="C15" i="209"/>
  <c r="E17" i="208"/>
  <c r="D17" i="208"/>
  <c r="C17" i="208"/>
  <c r="E15" i="207"/>
  <c r="D15" i="207"/>
  <c r="C15" i="207"/>
  <c r="E17" i="206"/>
  <c r="D17" i="206"/>
  <c r="F17" i="206" s="1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F17" i="210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F8" i="210"/>
  <c r="B7" i="210"/>
  <c r="B7" i="209"/>
  <c r="B7" i="208"/>
  <c r="B7" i="207"/>
  <c r="F9" i="206"/>
  <c r="B7" i="206"/>
  <c r="B7" i="205"/>
  <c r="B7" i="9"/>
  <c r="K9" i="104" l="1"/>
  <c r="F17" i="208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7" i="48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<sst xmlns="http://schemas.openxmlformats.org/spreadsheetml/2006/main" count="6952" uniqueCount="779">
  <si>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</si>
  <si>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</si>
  <si>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</si>
  <si>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</si>
  <si>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</si>
  <si>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</si>
  <si>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</si>
  <si>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</si>
  <si>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</si>
  <si>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</si>
  <si>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</si>
  <si>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</si>
  <si>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</si>
  <si>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</si>
  <si>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</si>
  <si>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</si>
  <si>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</si>
  <si>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</si>
  <si>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</si>
  <si>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</si>
  <si>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</si>
  <si>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</si>
  <si>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</si>
  <si>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</si>
  <si>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</si>
  <si>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</si>
  <si>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</si>
  <si>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</si>
  <si>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</si>
  <si>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</si>
  <si>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</si>
  <si>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</si>
  <si>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</si>
  <si>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</si>
  <si>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</si>
  <si>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</si>
  <si>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</si>
  <si>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</si>
  <si>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</si>
  <si>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</si>
  <si>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</si>
  <si>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</si>
  <si>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</si>
  <si>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</si>
  <si>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</si>
  <si>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</si>
  <si>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</si>
  <si>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</si>
  <si>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</si>
  <si>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</si>
  <si>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</si>
  <si>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</si>
  <si>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</si>
  <si>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</si>
  <si>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</si>
  <si>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</si>
  <si>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</si>
  <si>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</si>
  <si>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</si>
  <si>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</si>
  <si>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</si>
  <si>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</si>
  <si>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</si>
  <si>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</si>
  <si>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</si>
  <si>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</si>
  <si>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</si>
  <si>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</si>
  <si>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</si>
  <si>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</si>
  <si>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</si>
  <si>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</si>
  <si>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</si>
  <si>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</si>
  <si>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</si>
  <si>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</si>
  <si>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</si>
  <si>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</si>
  <si>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</si>
  <si>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</si>
  <si>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</si>
  <si>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</si>
  <si>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</si>
  <si>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</si>
  <si>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</si>
  <si>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</si>
  <si>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</si>
  <si>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</si>
  <si>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</si>
  <si>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</si>
  <si>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</si>
  <si>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</si>
  <si>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</si>
  <si>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</si>
  <si>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</si>
  <si>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</si>
  <si>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</si>
  <si>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</si>
  <si>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</si>
  <si>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</si>
  <si>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</si>
  <si>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</si>
  <si>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</si>
  <si>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</si>
  <si>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</si>
  <si>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</si>
  <si>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</si>
  <si>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</si>
  <si>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</si>
  <si>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</si>
  <si>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</si>
  <si>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</si>
  <si>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</si>
  <si>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</si>
  <si>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</si>
  <si>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</si>
  <si>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</si>
  <si>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</si>
  <si>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</si>
  <si>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</si>
  <si>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</si>
  <si>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</si>
  <si>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</si>
  <si>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</si>
  <si>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</si>
  <si>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</si>
  <si>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</si>
  <si>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</si>
  <si>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</si>
  <si>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</si>
  <si>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</si>
  <si>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</si>
  <si>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</si>
  <si>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</si>
  <si>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</si>
  <si>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</si>
  <si>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</si>
  <si>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</si>
  <si>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</si>
  <si>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</si>
  <si>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</si>
  <si>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</si>
  <si>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</si>
  <si>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</si>
  <si>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</si>
  <si>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</si>
  <si>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</si>
  <si>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</si>
  <si>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</si>
  <si>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</si>
  <si>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</si>
  <si>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</si>
  <si>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</si>
  <si>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</si>
  <si>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</si>
  <si>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</si>
  <si>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</si>
  <si>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</si>
  <si>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</si>
  <si>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</si>
  <si>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</si>
  <si>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</si>
  <si>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</si>
  <si>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</si>
  <si>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</si>
  <si>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</si>
  <si>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</si>
  <si>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</si>
  <si>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</si>
  <si>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</si>
  <si>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</si>
  <si>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</si>
  <si>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</si>
  <si>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</si>
  <si>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</si>
  <si>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</si>
  <si>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</si>
  <si>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</si>
  <si>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</si>
  <si>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</si>
  <si>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</si>
  <si>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</si>
  <si>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</si>
  <si>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</si>
  <si>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</si>
  <si>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</si>
  <si>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</si>
  <si>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</si>
  <si>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</si>
  <si>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</si>
  <si>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</si>
  <si>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</si>
  <si>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</si>
  <si>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</si>
  <si>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</si>
  <si>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</si>
  <si>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</si>
  <si>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</si>
  <si>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</si>
  <si>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</si>
  <si>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</si>
  <si>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</si>
  <si>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</si>
  <si>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</si>
  <si>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</si>
  <si>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</si>
  <si>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</si>
  <si>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</si>
  <si>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</si>
  <si>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</si>
  <si>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</si>
  <si>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</si>
  <si>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</si>
  <si>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</si>
  <si>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</si>
  <si>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</si>
  <si>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</si>
  <si>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</si>
  <si>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</si>
  <si>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</si>
  <si>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</si>
  <si>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</si>
  <si>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</si>
  <si>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</si>
  <si>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</si>
  <si>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</si>
  <si>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</si>
  <si>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</si>
  <si>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</si>
  <si>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</si>
  <si>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</si>
  <si>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</si>
  <si>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</si>
  <si>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</si>
  <si>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</si>
  <si>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</si>
  <si>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</si>
  <si>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</si>
  <si>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</si>
  <si>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</si>
  <si>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</si>
  <si>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</si>
  <si>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</si>
  <si>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</si>
  <si>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</si>
  <si>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</si>
  <si>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</si>
  <si>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</si>
  <si>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</si>
  <si>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</si>
  <si>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</si>
  <si>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</si>
  <si>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</si>
  <si>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</si>
  <si>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</si>
  <si>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</si>
  <si>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</si>
  <si>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</si>
  <si>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</si>
  <si>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</si>
  <si>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</si>
  <si>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</si>
  <si>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</si>
  <si>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</si>
  <si>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</si>
  <si>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</si>
  <si>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</si>
  <si>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</si>
  <si>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</si>
  <si>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</si>
  <si>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</si>
  <si>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</si>
  <si>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</si>
  <si>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</si>
  <si>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</si>
  <si>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</si>
  <si>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</si>
  <si>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</si>
  <si>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</si>
  <si>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</si>
  <si>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</si>
  <si>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</si>
  <si>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</si>
  <si>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</si>
  <si>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</si>
  <si>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</si>
  <si>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</si>
  <si>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</si>
  <si>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</si>
  <si>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</si>
  <si>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</si>
  <si>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</si>
  <si>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</si>
  <si>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</si>
  <si>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</si>
  <si>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</si>
  <si>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</si>
  <si>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</si>
  <si>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</si>
  <si>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</si>
  <si>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</si>
  <si>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</si>
  <si>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</si>
  <si>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</si>
  <si>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</si>
  <si>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</si>
  <si>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</si>
  <si>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</si>
  <si>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</si>
  <si>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</si>
  <si>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</si>
  <si>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</si>
  <si>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</si>
  <si>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</si>
  <si>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</si>
  <si>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</si>
  <si>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</si>
  <si>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</si>
  <si>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</si>
  <si>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</si>
  <si>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</si>
  <si>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</si>
  <si>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</si>
  <si>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</si>
  <si>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</si>
  <si>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</si>
  <si>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</si>
  <si>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</si>
  <si>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</si>
  <si>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</si>
  <si>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</si>
  <si>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</si>
  <si>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</si>
  <si>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</si>
  <si>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</si>
  <si>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</si>
  <si>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</si>
  <si>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</si>
  <si>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</si>
  <si>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</si>
  <si>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</si>
  <si>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</si>
  <si>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</si>
  <si>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</si>
  <si>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</si>
  <si>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</si>
  <si>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</si>
  <si>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</si>
  <si>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</si>
  <si>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</si>
  <si>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</si>
  <si>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</si>
  <si>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</si>
  <si>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</si>
  <si>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</si>
  <si>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</si>
  <si>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</si>
  <si>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</si>
  <si>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</si>
  <si>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</si>
  <si>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</si>
  <si>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</si>
  <si>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</si>
  <si>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</si>
  <si>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</si>
  <si>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</si>
  <si>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</si>
  <si>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</si>
  <si>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</si>
  <si>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</si>
  <si>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</si>
  <si>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</si>
  <si>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</si>
  <si>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</si>
  <si>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</si>
  <si>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</si>
  <si>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</si>
  <si>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</si>
  <si>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</si>
  <si>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</si>
  <si>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</si>
  <si>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</si>
  <si>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</si>
  <si>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</si>
  <si>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</si>
  <si>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</si>
  <si>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</si>
  <si>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</si>
  <si>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</si>
  <si>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</si>
  <si>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</si>
  <si>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</si>
  <si>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</si>
  <si>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</si>
  <si>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</si>
  <si>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</si>
  <si>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</si>
  <si>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</si>
  <si>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</si>
  <si>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</si>
  <si>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</si>
  <si>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</si>
  <si>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</si>
  <si>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</si>
  <si>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</si>
  <si>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</si>
  <si>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</si>
  <si>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</si>
  <si>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</si>
  <si>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</si>
  <si>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</si>
  <si>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</si>
  <si>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</si>
  <si>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</si>
  <si>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</si>
  <si>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</si>
  <si>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</si>
  <si>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</si>
  <si>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</si>
  <si>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</si>
  <si>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</si>
  <si>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</si>
  <si>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</si>
  <si>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</si>
  <si>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</si>
  <si>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</si>
  <si>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</si>
  <si>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</si>
  <si>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</si>
  <si>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</si>
  <si>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</si>
  <si>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</si>
  <si>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</si>
  <si>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</si>
  <si>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</si>
  <si>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</si>
  <si>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</si>
  <si>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</si>
  <si>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</si>
  <si>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</si>
  <si>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</si>
  <si>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</si>
  <si>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</si>
  <si>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</si>
  <si>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</si>
  <si>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</si>
  <si>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</si>
  <si>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</si>
  <si>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</si>
  <si>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</si>
  <si>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</si>
  <si>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</si>
  <si>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</si>
  <si>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</si>
  <si>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</si>
  <si>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</si>
  <si>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</si>
  <si>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</si>
  <si>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</si>
  <si>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</si>
  <si>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</si>
  <si>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</si>
  <si>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</si>
  <si>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</si>
  <si>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</si>
  <si>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</si>
  <si>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</si>
  <si>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</si>
  <si>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</si>
  <si>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</si>
  <si>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</si>
  <si>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</si>
  <si>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</si>
  <si>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</si>
  <si>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</si>
  <si>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</si>
  <si>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</si>
  <si>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</si>
  <si>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</si>
  <si>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</si>
  <si>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</si>
  <si>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</si>
  <si>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</si>
  <si>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</si>
  <si>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</si>
  <si>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</si>
  <si>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</si>
  <si>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</si>
  <si>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</si>
  <si>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</si>
  <si>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</si>
  <si>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</si>
  <si>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</si>
  <si>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</si>
  <si>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</si>
  <si>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</si>
  <si>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</si>
  <si>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</si>
  <si>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</si>
  <si>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</si>
  <si>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</si>
  <si>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</si>
  <si>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</si>
  <si>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</si>
  <si>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</si>
  <si>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</si>
  <si>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</si>
  <si>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</si>
  <si>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</si>
  <si>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</si>
  <si>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</si>
  <si>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</si>
  <si>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</si>
  <si>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</si>
  <si>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</si>
  <si>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</si>
  <si>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</si>
  <si>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</si>
  <si>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</si>
  <si>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</si>
  <si>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</si>
  <si>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</si>
  <si>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</si>
  <si>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</si>
  <si>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</si>
  <si>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</si>
  <si>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</si>
  <si>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</si>
  <si>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</si>
  <si>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</si>
  <si>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</si>
  <si>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</si>
  <si>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</si>
  <si>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</si>
  <si>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</si>
  <si>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</si>
  <si>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</si>
  <si>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</si>
  <si>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</si>
  <si>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</si>
  <si>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</si>
  <si>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</si>
  <si>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</si>
  <si>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</si>
  <si>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</si>
  <si>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</si>
  <si>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</si>
  <si>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</si>
  <si>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</si>
  <si>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</si>
  <si>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</si>
  <si>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</si>
  <si>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</si>
  <si>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</si>
  <si>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</si>
  <si>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</si>
  <si>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</si>
  <si>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</si>
  <si>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</si>
  <si>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</si>
  <si>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</si>
  <si>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</si>
  <si>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</si>
  <si>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</si>
  <si>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</si>
  <si>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</si>
  <si>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</si>
  <si>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</si>
  <si>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</si>
  <si>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</si>
  <si>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</si>
  <si>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</si>
  <si>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</si>
  <si>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</si>
  <si>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</si>
  <si>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</si>
  <si>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</si>
  <si>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</si>
  <si>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</si>
  <si>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</si>
  <si>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</si>
  <si>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</si>
  <si>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</si>
  <si>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</si>
  <si>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</si>
  <si>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</si>
  <si>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</si>
  <si>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</si>
  <si>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</si>
  <si>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</si>
  <si>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</si>
  <si>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</si>
  <si>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</si>
  <si>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</si>
  <si>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</si>
  <si>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</si>
  <si>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Public road</t>
  </si>
  <si>
    <t>NFI_CATEGORY</t>
  </si>
  <si>
    <t xml:space="preserve">Public Road </t>
  </si>
  <si>
    <t>Forest road sealed</t>
  </si>
  <si>
    <t>Forest road sealed surface</t>
  </si>
  <si>
    <t>Forest road unsealed</t>
  </si>
  <si>
    <t>Forest road unsealed surface</t>
  </si>
  <si>
    <t>Ride sealed</t>
  </si>
  <si>
    <t>Ride sealed surface</t>
  </si>
  <si>
    <t>Ride unsurfaced</t>
  </si>
  <si>
    <t>Extraction track</t>
  </si>
  <si>
    <t>Extraction track - dozed</t>
  </si>
  <si>
    <t>Extraction track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</si>
  <si>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</si>
  <si>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</si>
  <si>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</si>
  <si>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</si>
  <si>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</si>
  <si>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</si>
  <si>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</si>
  <si>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</si>
  <si>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</si>
  <si>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</si>
  <si>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</si>
  <si>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</si>
  <si>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</si>
  <si>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</si>
  <si>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</si>
  <si>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</si>
  <si>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</si>
  <si>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</si>
  <si>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</si>
  <si>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</si>
  <si>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</si>
  <si>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</si>
  <si>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</si>
  <si>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</si>
  <si>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</si>
  <si>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</si>
  <si>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</si>
  <si>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</si>
  <si>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</si>
  <si>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</si>
  <si>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</si>
  <si>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</si>
  <si>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</si>
  <si>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</si>
  <si>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</si>
  <si>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</si>
  <si>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</si>
  <si>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</si>
  <si>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</si>
  <si>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</si>
  <si>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</si>
  <si>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</si>
  <si>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</si>
  <si>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</si>
  <si>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</si>
  <si>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</si>
  <si>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</si>
  <si>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</si>
  <si>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</si>
  <si>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</si>
  <si>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</si>
  <si>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</si>
  <si>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</si>
  <si>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</si>
  <si>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</si>
  <si>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</si>
  <si>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</si>
  <si>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</si>
  <si>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</si>
  <si>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</si>
  <si>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</si>
  <si>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</si>
  <si>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</si>
  <si>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</si>
  <si>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</si>
  <si>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</si>
  <si>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</si>
  <si>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</si>
  <si>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</si>
  <si>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</si>
  <si>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</si>
  <si>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</si>
  <si>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</si>
  <si>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</si>
  <si>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</si>
  <si>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</si>
  <si>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</si>
  <si>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</si>
  <si>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</si>
  <si>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</si>
  <si>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</si>
  <si>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</si>
  <si>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</si>
  <si>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</si>
  <si>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</si>
  <si>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</si>
  <si>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</si>
  <si>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</si>
  <si>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</si>
  <si>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</si>
  <si>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</si>
  <si>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</si>
  <si>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</si>
  <si>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</si>
  <si>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</si>
  <si>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</si>
  <si>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</si>
  <si>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</si>
  <si>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</si>
  <si>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</si>
  <si>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</si>
  <si>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</si>
  <si>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</si>
  <si>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</si>
  <si>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</si>
  <si>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</si>
  <si>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</si>
  <si>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</si>
  <si>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</si>
  <si>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</si>
  <si>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</si>
  <si>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</si>
  <si>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</si>
  <si>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</si>
  <si>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</si>
  <si>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</si>
  <si>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</si>
  <si>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</si>
  <si>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</si>
  <si>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</si>
  <si>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</si>
  <si>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</si>
  <si>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</si>
  <si>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</si>
  <si>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</si>
  <si>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</si>
  <si>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</si>
  <si>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</si>
  <si>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</si>
  <si>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</si>
  <si>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</si>
  <si>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</si>
  <si>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</si>
  <si>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</si>
  <si>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</si>
  <si>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</si>
  <si>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</si>
  <si>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</si>
  <si>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</si>
  <si>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sweet chestnut</t>
  </si>
  <si>
    <t>Tree health - larch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</si>
  <si>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</si>
  <si>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</si>
  <si>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</si>
  <si>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</si>
  <si>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Evidence of management (PS sections with neither broadleaves nor conifers)</t>
  </si>
  <si>
    <t>Larch as a proportion of woodland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</si>
  <si>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</si>
  <si>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</si>
  <si>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</si>
  <si>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</si>
  <si>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</si>
  <si>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</si>
  <si>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</si>
  <si>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B / M / B *</t>
  </si>
  <si>
    <t>mean yield class weighted by area</t>
  </si>
  <si>
    <t>Date of release: March 2017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</si>
  <si>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</si>
  <si>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</si>
  <si>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</si>
  <si>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Number of measureable trees by principal tree species</t>
  </si>
  <si>
    <t>Number of measureable trees by age class</t>
  </si>
  <si>
    <t>Number of measureable trees by mean stand dbh class</t>
  </si>
  <si>
    <t>% woodland cover</t>
  </si>
  <si>
    <t>Ranking (woodland area)</t>
  </si>
  <si>
    <t>Woodland cover %</t>
  </si>
  <si>
    <t>Ranking (woodland cover %)</t>
  </si>
  <si>
    <t>Stocked area of all conifers and all species</t>
  </si>
  <si>
    <t>Standing volume of all conifers and all species</t>
  </si>
  <si>
    <t>Number of trees of all conifers and all species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</si>
</sst>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3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24" fillId="34" borderId="0" applyNumberFormat="0" applyBorder="0" applyAlignment="0" applyProtection="0"/>
    <xf numFmtId="0" fontId="24" fillId="38" borderId="0" applyNumberFormat="0" applyBorder="0" applyAlignment="0" applyProtection="0"/>
    <xf numFmtId="0" fontId="24" fillId="42" borderId="0" applyNumberFormat="0" applyBorder="0" applyAlignment="0" applyProtection="0"/>
    <xf numFmtId="0" fontId="24" fillId="23" borderId="0" applyNumberFormat="0" applyBorder="0" applyAlignment="0" applyProtection="0"/>
    <xf numFmtId="0" fontId="24" fillId="27" borderId="0" applyNumberFormat="0" applyBorder="0" applyAlignment="0" applyProtection="0"/>
    <xf numFmtId="0" fontId="24" fillId="31" borderId="0" applyNumberFormat="0" applyBorder="0" applyAlignment="0" applyProtection="0"/>
    <xf numFmtId="0" fontId="24" fillId="35" borderId="0" applyNumberFormat="0" applyBorder="0" applyAlignment="0" applyProtection="0"/>
    <xf numFmtId="0" fontId="24" fillId="39" borderId="0" applyNumberFormat="0" applyBorder="0" applyAlignment="0" applyProtection="0"/>
    <xf numFmtId="0" fontId="24" fillId="43" borderId="0" applyNumberFormat="0" applyBorder="0" applyAlignment="0" applyProtection="0"/>
    <xf numFmtId="0" fontId="25" fillId="24" borderId="0" applyNumberFormat="0" applyBorder="0" applyAlignment="0" applyProtection="0"/>
    <xf numFmtId="0" fontId="25" fillId="28" borderId="0" applyNumberFormat="0" applyBorder="0" applyAlignment="0" applyProtection="0"/>
    <xf numFmtId="0" fontId="25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40" borderId="0" applyNumberFormat="0" applyBorder="0" applyAlignment="0" applyProtection="0"/>
    <xf numFmtId="0" fontId="25" fillId="44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37" borderId="0" applyNumberFormat="0" applyBorder="0" applyAlignment="0" applyProtection="0"/>
    <xf numFmtId="0" fontId="25" fillId="41" borderId="0" applyNumberFormat="0" applyBorder="0" applyAlignment="0" applyProtection="0"/>
    <xf numFmtId="0" fontId="26" fillId="15" borderId="0" applyNumberFormat="0" applyBorder="0" applyAlignment="0" applyProtection="0"/>
    <xf numFmtId="0" fontId="27" fillId="18" borderId="40" applyNumberFormat="0" applyAlignment="0" applyProtection="0"/>
    <xf numFmtId="0" fontId="28" fillId="19" borderId="43" applyNumberFormat="0" applyAlignment="0" applyProtection="0"/>
    <xf numFmtId="0" fontId="29" fillId="0" borderId="0" applyNumberFormat="0" applyFill="0" applyBorder="0" applyAlignment="0" applyProtection="0"/>
    <xf numFmtId="0" fontId="30" fillId="14" borderId="0" applyNumberFormat="0" applyBorder="0" applyAlignment="0" applyProtection="0"/>
    <xf numFmtId="0" fontId="31" fillId="0" borderId="37" applyNumberFormat="0" applyFill="0" applyAlignment="0" applyProtection="0"/>
    <xf numFmtId="0" fontId="32" fillId="0" borderId="38" applyNumberFormat="0" applyFill="0" applyAlignment="0" applyProtection="0"/>
    <xf numFmtId="0" fontId="33" fillId="0" borderId="39" applyNumberFormat="0" applyFill="0" applyAlignment="0" applyProtection="0"/>
    <xf numFmtId="0" fontId="33" fillId="0" borderId="0" applyNumberFormat="0" applyFill="0" applyBorder="0" applyAlignment="0" applyProtection="0"/>
    <xf numFmtId="0" fontId="34" fillId="17" borderId="40" applyNumberFormat="0" applyAlignment="0" applyProtection="0"/>
    <xf numFmtId="0" fontId="35" fillId="0" borderId="42" applyNumberFormat="0" applyFill="0" applyAlignment="0" applyProtection="0"/>
    <xf numFmtId="0" fontId="36" fillId="16" borderId="0" applyNumberFormat="0" applyBorder="0" applyAlignment="0" applyProtection="0"/>
    <xf numFmtId="0" fontId="8" fillId="0" borderId="0"/>
    <xf numFmtId="0" fontId="24" fillId="0" borderId="0"/>
    <xf numFmtId="0" fontId="24" fillId="20" borderId="44" applyNumberFormat="0" applyFont="0" applyAlignment="0" applyProtection="0"/>
    <xf numFmtId="0" fontId="37" fillId="18" borderId="41" applyNumberFormat="0" applyAlignment="0" applyProtection="0"/>
    <xf numFmtId="9" fontId="8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45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</cellStyleXfs>
  <cellXfs count="923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2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2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2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2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1" fillId="8" borderId="13" xfId="0" applyFont="1" applyFill="1" applyBorder="1" applyAlignment="1">
      <alignment horizontal="center" vertical="center"/>
    </xf>
    <xf numFmtId="0" fontId="21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0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0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0" fillId="0" borderId="0" xfId="51" applyFont="1" applyBorder="1"/>
    <xf numFmtId="0" fontId="40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3" fillId="0" borderId="0" xfId="0" applyFont="1"/>
    <xf numFmtId="17" fontId="42" fillId="46" borderId="23" xfId="0" applyNumberFormat="1" applyFont="1" applyFill="1" applyBorder="1" applyAlignment="1">
      <alignment horizontal="center" vertical="center"/>
    </xf>
    <xf numFmtId="0" fontId="42" fillId="46" borderId="23" xfId="0" applyFont="1" applyFill="1" applyBorder="1" applyAlignment="1">
      <alignment horizontal="center" vertical="center"/>
    </xf>
    <xf numFmtId="0" fontId="42" fillId="46" borderId="24" xfId="0" applyFont="1" applyFill="1" applyBorder="1" applyAlignment="1">
      <alignment horizontal="center" vertical="center"/>
    </xf>
    <xf numFmtId="3" fontId="44" fillId="12" borderId="23" xfId="0" applyNumberFormat="1" applyFont="1" applyFill="1" applyBorder="1" applyAlignment="1">
      <alignment horizontal="center" vertical="center"/>
    </xf>
    <xf numFmtId="3" fontId="45" fillId="13" borderId="24" xfId="0" applyNumberFormat="1" applyFont="1" applyFill="1" applyBorder="1" applyAlignment="1">
      <alignment horizontal="center" vertical="center"/>
    </xf>
    <xf numFmtId="0" fontId="42" fillId="46" borderId="28" xfId="0" applyFont="1" applyFill="1" applyBorder="1" applyAlignment="1">
      <alignment horizontal="center" vertical="center"/>
    </xf>
    <xf numFmtId="3" fontId="44" fillId="12" borderId="29" xfId="0" applyNumberFormat="1" applyFont="1" applyFill="1" applyBorder="1" applyAlignment="1">
      <alignment horizontal="center" vertical="center"/>
    </xf>
    <xf numFmtId="3" fontId="45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6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0" fillId="0" borderId="46" xfId="51" applyFont="1" applyFill="1" applyBorder="1" applyAlignment="1">
      <alignment vertical="center"/>
    </xf>
    <xf numFmtId="0" fontId="40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0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7" fillId="0" borderId="0" xfId="53" applyFont="1"/>
    <xf numFmtId="3" fontId="47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7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7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48" fillId="0" borderId="59" xfId="0" applyNumberFormat="1" applyFont="1" applyFill="1" applyBorder="1"/>
    <xf numFmtId="4" fontId="48" fillId="0" borderId="0" xfId="0" applyNumberFormat="1" applyFont="1" applyFill="1" applyBorder="1"/>
    <xf numFmtId="4" fontId="48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49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0" fillId="51" borderId="0" xfId="55" applyFill="1"/>
    <xf numFmtId="0" fontId="50" fillId="0" borderId="0" xfId="55"/>
    <xf numFmtId="0" fontId="50" fillId="52" borderId="0" xfId="55" applyFill="1"/>
    <xf numFmtId="0" fontId="50" fillId="53" borderId="0" xfId="55" applyFill="1"/>
    <xf numFmtId="0" fontId="50" fillId="54" borderId="0" xfId="55" applyFill="1"/>
    <xf numFmtId="0" fontId="50" fillId="55" borderId="0" xfId="55" applyFill="1"/>
    <xf numFmtId="0" fontId="50" fillId="56" borderId="0" xfId="55" applyFill="1"/>
    <xf numFmtId="0" fontId="50" fillId="58" borderId="0" xfId="55" applyFill="1"/>
    <xf numFmtId="0" fontId="50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1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1" fillId="47" borderId="102" xfId="0" applyFont="1" applyFill="1" applyBorder="1" applyAlignment="1">
      <alignment vertical="center"/>
    </xf>
    <xf numFmtId="0" fontId="51" fillId="47" borderId="94" xfId="0" applyFont="1" applyFill="1" applyBorder="1" applyAlignment="1">
      <alignment vertical="center"/>
    </xf>
    <xf numFmtId="3" fontId="51" fillId="47" borderId="0" xfId="0" applyNumberFormat="1" applyFont="1" applyFill="1" applyBorder="1" applyAlignment="1">
      <alignment vertical="center"/>
    </xf>
    <xf numFmtId="3" fontId="51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0" applyBorder="1"/>
    <xf numFmtId="0" fontId="1" fillId="0" borderId="0" xfId="60"/>
    <xf numFmtId="0" fontId="47" fillId="0" borderId="0" xfId="60" applyFont="1"/>
    <xf numFmtId="0" fontId="9" fillId="0" borderId="0" xfId="60" applyFont="1"/>
    <xf numFmtId="0" fontId="13" fillId="2" borderId="66" xfId="60" applyFont="1" applyFill="1" applyBorder="1" applyAlignment="1">
      <alignment wrapText="1"/>
    </xf>
    <xf numFmtId="0" fontId="13" fillId="2" borderId="66" xfId="60" applyFont="1" applyFill="1" applyBorder="1" applyAlignment="1">
      <alignment horizontal="right" wrapText="1"/>
    </xf>
    <xf numFmtId="0" fontId="13" fillId="2" borderId="67" xfId="60" applyFont="1" applyFill="1" applyBorder="1" applyAlignment="1">
      <alignment horizontal="right" wrapText="1"/>
    </xf>
    <xf numFmtId="0" fontId="1" fillId="0" borderId="69" xfId="60" applyBorder="1"/>
    <xf numFmtId="3" fontId="1" fillId="0" borderId="69" xfId="60" applyNumberFormat="1" applyBorder="1"/>
    <xf numFmtId="4" fontId="1" fillId="59" borderId="70" xfId="60" applyNumberFormat="1" applyFill="1" applyBorder="1"/>
    <xf numFmtId="3" fontId="1" fillId="0" borderId="0" xfId="60" applyNumberFormat="1" applyBorder="1"/>
    <xf numFmtId="4" fontId="1" fillId="59" borderId="94" xfId="60" applyNumberFormat="1" applyFill="1" applyBorder="1"/>
    <xf numFmtId="0" fontId="1" fillId="0" borderId="73" xfId="60" applyFont="1" applyBorder="1"/>
    <xf numFmtId="3" fontId="1" fillId="0" borderId="73" xfId="60" applyNumberFormat="1" applyFont="1" applyBorder="1"/>
    <xf numFmtId="4" fontId="1" fillId="59" borderId="74" xfId="60" applyNumberFormat="1" applyFill="1" applyBorder="1"/>
    <xf numFmtId="4" fontId="1" fillId="0" borderId="0" xfId="60" applyNumberFormat="1" applyBorder="1"/>
    <xf numFmtId="0" fontId="1" fillId="0" borderId="68" xfId="53" applyFont="1" applyBorder="1"/>
    <xf numFmtId="3" fontId="1" fillId="0" borderId="0" xfId="60" applyNumberFormat="1"/>
    <xf numFmtId="4" fontId="1" fillId="0" borderId="0" xfId="60" applyNumberFormat="1"/>
    <xf numFmtId="0" fontId="6" fillId="2" borderId="75" xfId="60" applyFont="1" applyFill="1" applyBorder="1" applyAlignment="1">
      <alignment wrapText="1"/>
    </xf>
    <xf numFmtId="0" fontId="13" fillId="2" borderId="69" xfId="60" applyFont="1" applyFill="1" applyBorder="1" applyAlignment="1">
      <alignment wrapText="1"/>
    </xf>
    <xf numFmtId="0" fontId="13" fillId="2" borderId="69" xfId="60" applyFont="1" applyFill="1" applyBorder="1" applyAlignment="1">
      <alignment horizontal="right" wrapText="1"/>
    </xf>
    <xf numFmtId="0" fontId="13" fillId="2" borderId="70" xfId="60" applyFont="1" applyFill="1" applyBorder="1" applyAlignment="1">
      <alignment horizontal="right" wrapText="1"/>
    </xf>
    <xf numFmtId="0" fontId="1" fillId="0" borderId="76" xfId="60" applyBorder="1"/>
    <xf numFmtId="0" fontId="1" fillId="0" borderId="69" xfId="60" applyFill="1" applyBorder="1" applyAlignment="1"/>
    <xf numFmtId="4" fontId="1" fillId="59" borderId="69" xfId="60" applyNumberFormat="1" applyFill="1" applyBorder="1"/>
    <xf numFmtId="0" fontId="1" fillId="0" borderId="77" xfId="60" applyBorder="1"/>
    <xf numFmtId="0" fontId="1" fillId="0" borderId="0" xfId="60" applyFill="1" applyBorder="1" applyAlignment="1">
      <alignment wrapText="1"/>
    </xf>
    <xf numFmtId="4" fontId="1" fillId="59" borderId="0" xfId="60" applyNumberFormat="1" applyFill="1" applyBorder="1"/>
    <xf numFmtId="0" fontId="1" fillId="0" borderId="0" xfId="60" applyFill="1" applyBorder="1" applyAlignment="1"/>
    <xf numFmtId="0" fontId="1" fillId="0" borderId="0" xfId="60" applyBorder="1" applyAlignment="1"/>
    <xf numFmtId="0" fontId="1" fillId="0" borderId="78" xfId="60" applyBorder="1"/>
    <xf numFmtId="0" fontId="1" fillId="0" borderId="73" xfId="60" applyBorder="1" applyAlignment="1"/>
    <xf numFmtId="3" fontId="1" fillId="0" borderId="73" xfId="60" applyNumberFormat="1" applyBorder="1"/>
    <xf numFmtId="4" fontId="1" fillId="59" borderId="73" xfId="60" applyNumberFormat="1" applyFill="1" applyBorder="1"/>
    <xf numFmtId="0" fontId="1" fillId="0" borderId="0" xfId="60" applyFill="1"/>
    <xf numFmtId="0" fontId="1" fillId="0" borderId="0" xfId="60" applyFill="1" applyBorder="1"/>
    <xf numFmtId="3" fontId="13" fillId="2" borderId="69" xfId="60" applyNumberFormat="1" applyFont="1" applyFill="1" applyBorder="1" applyAlignment="1">
      <alignment horizontal="right" wrapText="1"/>
    </xf>
    <xf numFmtId="0" fontId="13" fillId="0" borderId="0" xfId="60" applyFont="1" applyFill="1" applyBorder="1" applyAlignment="1">
      <alignment wrapText="1"/>
    </xf>
    <xf numFmtId="4" fontId="1" fillId="0" borderId="0" xfId="60" applyNumberFormat="1" applyFill="1" applyBorder="1"/>
    <xf numFmtId="4" fontId="1" fillId="0" borderId="94" xfId="60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48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8" applyNumberFormat="1" applyFont="1" applyFill="1" applyBorder="1" applyAlignment="1">
      <alignment horizontal="left" wrapText="1"/>
    </xf>
    <xf numFmtId="3" fontId="9" fillId="0" borderId="0" xfId="59" applyNumberFormat="1" applyFont="1" applyFill="1" applyBorder="1" applyAlignment="1">
      <alignment vertical="center"/>
    </xf>
    <xf numFmtId="3" fontId="9" fillId="0" borderId="49" xfId="59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59" applyNumberFormat="1" applyFont="1" applyFill="1" applyBorder="1" applyAlignment="1">
      <alignment vertical="center"/>
    </xf>
    <xf numFmtId="3" fontId="1" fillId="0" borderId="49" xfId="59" applyNumberFormat="1" applyFont="1" applyFill="1" applyBorder="1" applyAlignment="1">
      <alignment vertical="center"/>
    </xf>
    <xf numFmtId="3" fontId="1" fillId="0" borderId="51" xfId="59" applyNumberFormat="1" applyFont="1" applyFill="1" applyBorder="1" applyAlignment="1">
      <alignment vertical="center"/>
    </xf>
    <xf numFmtId="3" fontId="1" fillId="0" borderId="52" xfId="59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59" applyNumberFormat="1" applyFont="1" applyFill="1" applyBorder="1" applyAlignment="1">
      <alignment vertical="center"/>
    </xf>
    <xf numFmtId="170" fontId="16" fillId="0" borderId="49" xfId="59" applyNumberFormat="1" applyFont="1" applyFill="1" applyBorder="1" applyAlignment="1">
      <alignment vertical="center"/>
    </xf>
    <xf numFmtId="170" fontId="15" fillId="0" borderId="0" xfId="59" applyNumberFormat="1" applyFont="1" applyFill="1" applyBorder="1" applyAlignment="1">
      <alignment vertical="center"/>
    </xf>
    <xf numFmtId="170" fontId="15" fillId="0" borderId="49" xfId="59" applyNumberFormat="1" applyFont="1" applyFill="1" applyBorder="1" applyAlignment="1">
      <alignment vertical="center"/>
    </xf>
    <xf numFmtId="170" fontId="15" fillId="0" borderId="51" xfId="59" applyNumberFormat="1" applyFont="1" applyFill="1" applyBorder="1" applyAlignment="1">
      <alignment vertical="center"/>
    </xf>
    <xf numFmtId="170" fontId="15" fillId="0" borderId="52" xfId="59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59" applyNumberFormat="1" applyFont="1" applyFill="1" applyBorder="1" applyAlignment="1">
      <alignment vertical="center"/>
    </xf>
    <xf numFmtId="3" fontId="1" fillId="61" borderId="49" xfId="59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59" applyNumberFormat="1" applyFont="1" applyFill="1" applyBorder="1" applyAlignment="1">
      <alignment vertical="center"/>
    </xf>
    <xf numFmtId="3" fontId="1" fillId="61" borderId="52" xfId="59" applyNumberFormat="1" applyFont="1" applyFill="1" applyBorder="1" applyAlignment="1">
      <alignment vertical="center"/>
    </xf>
    <xf numFmtId="170" fontId="15" fillId="61" borderId="0" xfId="59" applyNumberFormat="1" applyFont="1" applyFill="1" applyBorder="1" applyAlignment="1">
      <alignment vertical="center"/>
    </xf>
    <xf numFmtId="170" fontId="15" fillId="61" borderId="49" xfId="59" applyNumberFormat="1" applyFont="1" applyFill="1" applyBorder="1" applyAlignment="1">
      <alignment vertical="center"/>
    </xf>
    <xf numFmtId="170" fontId="15" fillId="61" borderId="51" xfId="59" applyNumberFormat="1" applyFont="1" applyFill="1" applyBorder="1" applyAlignment="1">
      <alignment vertical="center"/>
    </xf>
    <xf numFmtId="170" fontId="15" fillId="61" borderId="52" xfId="59" applyNumberFormat="1" applyFont="1" applyFill="1" applyBorder="1" applyAlignment="1">
      <alignment vertical="center"/>
    </xf>
    <xf numFmtId="4" fontId="9" fillId="61" borderId="121" xfId="58" applyNumberFormat="1" applyFont="1" applyFill="1" applyBorder="1" applyAlignment="1">
      <alignment horizontal="left" wrapText="1"/>
    </xf>
    <xf numFmtId="3" fontId="9" fillId="61" borderId="0" xfId="59" applyNumberFormat="1" applyFont="1" applyFill="1" applyBorder="1" applyAlignment="1">
      <alignment vertical="center"/>
    </xf>
    <xf numFmtId="3" fontId="9" fillId="61" borderId="49" xfId="59" applyNumberFormat="1" applyFont="1" applyFill="1" applyBorder="1" applyAlignment="1">
      <alignment vertical="center"/>
    </xf>
    <xf numFmtId="4" fontId="1" fillId="0" borderId="121" xfId="58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8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59" applyNumberFormat="1" applyFont="1" applyFill="1" applyBorder="1" applyAlignment="1">
      <alignment vertical="center"/>
    </xf>
    <xf numFmtId="3" fontId="9" fillId="61" borderId="52" xfId="59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59" applyNumberFormat="1" applyFont="1" applyFill="1" applyBorder="1" applyAlignment="1">
      <alignment vertical="center"/>
    </xf>
    <xf numFmtId="170" fontId="16" fillId="0" borderId="51" xfId="59" applyNumberFormat="1" applyFont="1" applyFill="1" applyBorder="1" applyAlignment="1">
      <alignment vertical="center"/>
    </xf>
    <xf numFmtId="170" fontId="16" fillId="0" borderId="52" xfId="59" applyNumberFormat="1" applyFont="1" applyFill="1" applyBorder="1" applyAlignment="1">
      <alignment vertical="center"/>
    </xf>
    <xf numFmtId="3" fontId="9" fillId="0" borderId="52" xfId="59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3" fontId="1" fillId="4" borderId="10" xfId="0" applyNumberFormat="1" applyFont="1" applyFill="1" applyBorder="1" applyAlignment="1">
      <alignment horizontal="left" vertical="center"/>
    </xf>
    <xf numFmtId="0" fontId="6" fillId="6" borderId="126" xfId="0" applyFont="1" applyFill="1" applyBorder="1" applyAlignment="1">
      <alignment vertical="center"/>
    </xf>
    <xf numFmtId="3" fontId="52" fillId="4" borderId="18" xfId="0" applyNumberFormat="1" applyFont="1" applyFill="1" applyBorder="1" applyAlignment="1">
      <alignment vertical="center" wrapText="1"/>
    </xf>
    <xf numFmtId="3" fontId="52" fillId="4" borderId="20" xfId="0" applyNumberFormat="1" applyFont="1" applyFill="1" applyBorder="1" applyAlignment="1">
      <alignment vertical="center" wrapText="1"/>
    </xf>
    <xf numFmtId="3" fontId="0" fillId="0" borderId="0" xfId="0" applyNumberFormat="1"/>
    <xf numFmtId="0" fontId="0" fillId="0" borderId="0" xfId="0" applyAlignment="1"/>
    <xf numFmtId="17" fontId="0" fillId="50" borderId="0" xfId="0" applyNumberFormat="1" applyFont="1" applyFill="1" applyAlignment="1">
      <alignment vertical="center"/>
    </xf>
    <xf numFmtId="0" fontId="0" fillId="50" borderId="0" xfId="0" applyFont="1" applyFill="1" applyAlignment="1">
      <alignment vertical="center"/>
    </xf>
    <xf numFmtId="10" fontId="1" fillId="12" borderId="113" xfId="0" applyNumberFormat="1" applyFont="1" applyFill="1" applyBorder="1"/>
    <xf numFmtId="165" fontId="0" fillId="0" borderId="0" xfId="0" applyNumberFormat="1" applyAlignment="1">
      <alignment horizontal="right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59" applyNumberFormat="1" applyFont="1" applyFill="1" applyBorder="1" applyAlignment="1">
      <alignment horizontal="center" vertical="center"/>
    </xf>
    <xf numFmtId="3" fontId="6" fillId="2" borderId="119" xfId="59" applyNumberFormat="1" applyFont="1" applyFill="1" applyBorder="1" applyAlignment="1">
      <alignment horizontal="center" vertical="center"/>
    </xf>
    <xf numFmtId="3" fontId="6" fillId="2" borderId="120" xfId="59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49" fillId="50" borderId="0" xfId="0" applyFont="1" applyFill="1" applyAlignment="1">
      <alignment horizontal="center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42" fillId="46" borderId="25" xfId="0" applyFont="1" applyFill="1" applyBorder="1" applyAlignment="1">
      <alignment horizontal="center" vertical="center"/>
    </xf>
    <xf numFmtId="0" fontId="42" fillId="46" borderId="27" xfId="0" applyFont="1" applyFill="1" applyBorder="1" applyAlignment="1">
      <alignment horizontal="center" vertical="center"/>
    </xf>
    <xf numFmtId="0" fontId="41" fillId="45" borderId="0" xfId="0" applyFont="1" applyFill="1" applyBorder="1" applyAlignment="1">
      <alignment horizontal="center" vertical="center" wrapText="1"/>
    </xf>
    <xf numFmtId="0" fontId="41" fillId="45" borderId="27" xfId="0" applyFont="1" applyFill="1" applyBorder="1" applyAlignment="1">
      <alignment horizontal="center" vertical="center" wrapText="1"/>
    </xf>
    <xf numFmtId="0" fontId="41" fillId="45" borderId="125" xfId="0" applyFont="1" applyFill="1" applyBorder="1" applyAlignment="1">
      <alignment horizontal="center" vertical="center" wrapText="1"/>
    </xf>
    <xf numFmtId="0" fontId="41" fillId="45" borderId="26" xfId="0" applyFont="1" applyFill="1" applyBorder="1" applyAlignment="1">
      <alignment horizontal="center" vertical="center" wrapText="1"/>
    </xf>
    <xf numFmtId="0" fontId="42" fillId="46" borderId="21" xfId="0" applyFont="1" applyFill="1" applyBorder="1" applyAlignment="1">
      <alignment horizontal="center" vertical="center"/>
    </xf>
    <xf numFmtId="0" fontId="42" fillId="46" borderId="22" xfId="0" applyFont="1" applyFill="1" applyBorder="1" applyAlignment="1">
      <alignment horizontal="center" vertical="center"/>
    </xf>
    <xf numFmtId="0" fontId="42" fillId="46" borderId="26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1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0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8"/>
    <cellStyle name="Normal_SCOTFCST" xfId="3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59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9.4570497380200735E-2</c:v>
                </c:pt>
                <c:pt idx="1">
                  <c:v>0.90542950261979926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2.34148992486513E-2"/>
                  <c:y val="-0.2776533934154259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6390.077219200416</c:v>
                </c:pt>
                <c:pt idx="1">
                  <c:v>12298.906222101934</c:v>
                </c:pt>
                <c:pt idx="2">
                  <c:v>706.16350403422928</c:v>
                </c:pt>
                <c:pt idx="3">
                  <c:v>111.10004287197999</c:v>
                </c:pt>
                <c:pt idx="4">
                  <c:v>437.18540939034881</c:v>
                </c:pt>
                <c:pt idx="5">
                  <c:v>689.65643308933397</c:v>
                </c:pt>
                <c:pt idx="6">
                  <c:v>1561.1956936291635</c:v>
                </c:pt>
                <c:pt idx="7">
                  <c:v>11.6979483212</c:v>
                </c:pt>
                <c:pt idx="8">
                  <c:v>0</c:v>
                </c:pt>
                <c:pt idx="9">
                  <c:v>17.946079988569998</c:v>
                </c:pt>
                <c:pt idx="10">
                  <c:v>54.546877263228701</c:v>
                </c:pt>
                <c:pt idx="11">
                  <c:v>6.3952308018101798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81846.791804765904</c:v>
                </c:pt>
                <c:pt idx="1">
                  <c:v>17460.516756348974</c:v>
                </c:pt>
                <c:pt idx="2">
                  <c:v>794.04119303953917</c:v>
                </c:pt>
                <c:pt idx="3">
                  <c:v>402.68247164579088</c:v>
                </c:pt>
                <c:pt idx="4">
                  <c:v>3592.7937728239935</c:v>
                </c:pt>
                <c:pt idx="5">
                  <c:v>4090.649959637602</c:v>
                </c:pt>
                <c:pt idx="6">
                  <c:v>6290.4496413447041</c:v>
                </c:pt>
                <c:pt idx="7">
                  <c:v>17.622091294400001</c:v>
                </c:pt>
                <c:pt idx="8">
                  <c:v>0</c:v>
                </c:pt>
                <c:pt idx="9">
                  <c:v>397.10730977035888</c:v>
                </c:pt>
                <c:pt idx="10">
                  <c:v>3192.6930171546769</c:v>
                </c:pt>
                <c:pt idx="11">
                  <c:v>293.93911213291756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4.7270000000000006E-2</c:v>
                </c:pt>
                <c:pt idx="1">
                  <c:v>3.6060000000000002E-2</c:v>
                </c:pt>
                <c:pt idx="2">
                  <c:v>7.3510000000000006E-2</c:v>
                </c:pt>
                <c:pt idx="3">
                  <c:v>4.8430000000000001E-2</c:v>
                </c:pt>
                <c:pt idx="4">
                  <c:v>9.8280000000000006E-2</c:v>
                </c:pt>
                <c:pt idx="5">
                  <c:v>9.4049999999999995E-2</c:v>
                </c:pt>
                <c:pt idx="6">
                  <c:v>4.3880000000000002E-2</c:v>
                </c:pt>
                <c:pt idx="7">
                  <c:v>3.1199999999999999E-3</c:v>
                </c:pt>
                <c:pt idx="8">
                  <c:v>2.0800000000000003E-3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0.21162996000000001</c:v>
                  </c:pt>
                  <c:pt idx="1">
                    <c:v>0.358693188</c:v>
                  </c:pt>
                  <c:pt idx="2">
                    <c:v>0.36813864100000004</c:v>
                  </c:pt>
                  <c:pt idx="3">
                    <c:v>0.34435267000000003</c:v>
                  </c:pt>
                  <c:pt idx="4">
                    <c:v>0.65664539999999993</c:v>
                  </c:pt>
                  <c:pt idx="5">
                    <c:v>0.516027825</c:v>
                  </c:pt>
                  <c:pt idx="6">
                    <c:v>0.44485930400000001</c:v>
                  </c:pt>
                  <c:pt idx="7">
                    <c:v>0.23259357600000002</c:v>
                  </c:pt>
                  <c:pt idx="8">
                    <c:v>3.5589839999999998E-3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0.21162996000000001</c:v>
                  </c:pt>
                  <c:pt idx="1">
                    <c:v>0.358693188</c:v>
                  </c:pt>
                  <c:pt idx="2">
                    <c:v>0.36813864100000004</c:v>
                  </c:pt>
                  <c:pt idx="3">
                    <c:v>0.34435267000000003</c:v>
                  </c:pt>
                  <c:pt idx="4">
                    <c:v>0.65664539999999993</c:v>
                  </c:pt>
                  <c:pt idx="5">
                    <c:v>0.516027825</c:v>
                  </c:pt>
                  <c:pt idx="6">
                    <c:v>0.44485930400000001</c:v>
                  </c:pt>
                  <c:pt idx="7">
                    <c:v>0.23259357600000002</c:v>
                  </c:pt>
                  <c:pt idx="8">
                    <c:v>3.5589839999999998E-3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0.95544000000000007</c:v>
                </c:pt>
                <c:pt idx="1">
                  <c:v>2.4170700000000003</c:v>
                </c:pt>
                <c:pt idx="2">
                  <c:v>1.6957100000000001</c:v>
                </c:pt>
                <c:pt idx="3">
                  <c:v>1.68635</c:v>
                </c:pt>
                <c:pt idx="4">
                  <c:v>3.8626199999999997</c:v>
                </c:pt>
                <c:pt idx="5">
                  <c:v>2.2702499999999999</c:v>
                </c:pt>
                <c:pt idx="6">
                  <c:v>2.32667</c:v>
                </c:pt>
                <c:pt idx="7">
                  <c:v>0.65372000000000008</c:v>
                </c:pt>
                <c:pt idx="8">
                  <c:v>4.2900000000000004E-3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30784"/>
        <c:axId val="163836672"/>
      </c:barChart>
      <c:catAx>
        <c:axId val="1638307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836672"/>
        <c:crosses val="autoZero"/>
        <c:auto val="1"/>
        <c:lblAlgn val="ctr"/>
        <c:lblOffset val="100"/>
        <c:noMultiLvlLbl val="0"/>
      </c:catAx>
      <c:valAx>
        <c:axId val="163836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38307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2.3E-2</c:v>
                </c:pt>
                <c:pt idx="1">
                  <c:v>0.379</c:v>
                </c:pt>
                <c:pt idx="2">
                  <c:v>7.4409999999999998</c:v>
                </c:pt>
                <c:pt idx="3">
                  <c:v>23.433</c:v>
                </c:pt>
                <c:pt idx="4">
                  <c:v>10.314</c:v>
                </c:pt>
                <c:pt idx="5">
                  <c:v>10.394</c:v>
                </c:pt>
                <c:pt idx="6">
                  <c:v>3.9449999999999998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0.6583308000000001</c:v>
                  </c:pt>
                  <c:pt idx="1">
                    <c:v>65.098591200000016</c:v>
                  </c:pt>
                  <c:pt idx="2">
                    <c:v>96.146830343871713</c:v>
                  </c:pt>
                  <c:pt idx="3">
                    <c:v>207.05609156472931</c:v>
                  </c:pt>
                  <c:pt idx="4">
                    <c:v>241.868289</c:v>
                  </c:pt>
                  <c:pt idx="5">
                    <c:v>514.13068880000003</c:v>
                  </c:pt>
                  <c:pt idx="6">
                    <c:v>210.83244239999996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0.6583308000000001</c:v>
                  </c:pt>
                  <c:pt idx="1">
                    <c:v>65.098591200000016</c:v>
                  </c:pt>
                  <c:pt idx="2">
                    <c:v>96.146830343871713</c:v>
                  </c:pt>
                  <c:pt idx="3">
                    <c:v>207.05609156472931</c:v>
                  </c:pt>
                  <c:pt idx="4">
                    <c:v>241.868289</c:v>
                  </c:pt>
                  <c:pt idx="5">
                    <c:v>514.13068880000003</c:v>
                  </c:pt>
                  <c:pt idx="6">
                    <c:v>210.83244239999996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1.8420000000000001</c:v>
                </c:pt>
                <c:pt idx="1">
                  <c:v>187.38800000000001</c:v>
                </c:pt>
                <c:pt idx="2">
                  <c:v>635.68700000000001</c:v>
                </c:pt>
                <c:pt idx="3">
                  <c:v>880.10299999999995</c:v>
                </c:pt>
                <c:pt idx="4">
                  <c:v>1149.018</c:v>
                </c:pt>
                <c:pt idx="5">
                  <c:v>1664.3920000000001</c:v>
                </c:pt>
                <c:pt idx="6">
                  <c:v>611.46299999999997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892224"/>
        <c:axId val="205464320"/>
      </c:barChart>
      <c:catAx>
        <c:axId val="163892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5464320"/>
        <c:crosses val="autoZero"/>
        <c:auto val="1"/>
        <c:lblAlgn val="ctr"/>
        <c:lblOffset val="100"/>
        <c:noMultiLvlLbl val="0"/>
      </c:catAx>
      <c:valAx>
        <c:axId val="2054643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92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2.3E-2</c:v>
                </c:pt>
                <c:pt idx="1">
                  <c:v>0.379</c:v>
                </c:pt>
                <c:pt idx="2">
                  <c:v>7.4409999999999998</c:v>
                </c:pt>
                <c:pt idx="3">
                  <c:v>23.433</c:v>
                </c:pt>
                <c:pt idx="4">
                  <c:v>10.314</c:v>
                </c:pt>
                <c:pt idx="5">
                  <c:v>10.394</c:v>
                </c:pt>
                <c:pt idx="6">
                  <c:v>3.9449999999999998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0.6583308000000001</c:v>
                  </c:pt>
                  <c:pt idx="1">
                    <c:v>65.098591200000016</c:v>
                  </c:pt>
                  <c:pt idx="2">
                    <c:v>96.146830343871713</c:v>
                  </c:pt>
                  <c:pt idx="3">
                    <c:v>207.05609156472931</c:v>
                  </c:pt>
                  <c:pt idx="4">
                    <c:v>241.868289</c:v>
                  </c:pt>
                  <c:pt idx="5">
                    <c:v>514.13068880000003</c:v>
                  </c:pt>
                  <c:pt idx="6">
                    <c:v>210.83244239999996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0.6583308000000001</c:v>
                  </c:pt>
                  <c:pt idx="1">
                    <c:v>65.098591200000016</c:v>
                  </c:pt>
                  <c:pt idx="2">
                    <c:v>96.146830343871713</c:v>
                  </c:pt>
                  <c:pt idx="3">
                    <c:v>207.05609156472931</c:v>
                  </c:pt>
                  <c:pt idx="4">
                    <c:v>241.868289</c:v>
                  </c:pt>
                  <c:pt idx="5">
                    <c:v>514.13068880000003</c:v>
                  </c:pt>
                  <c:pt idx="6">
                    <c:v>210.83244239999996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1.8420000000000001</c:v>
                </c:pt>
                <c:pt idx="1">
                  <c:v>187.38800000000001</c:v>
                </c:pt>
                <c:pt idx="2">
                  <c:v>635.68700000000001</c:v>
                </c:pt>
                <c:pt idx="3">
                  <c:v>880.10299999999995</c:v>
                </c:pt>
                <c:pt idx="4">
                  <c:v>1149.018</c:v>
                </c:pt>
                <c:pt idx="5">
                  <c:v>1664.3920000000001</c:v>
                </c:pt>
                <c:pt idx="6">
                  <c:v>611.46299999999997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5487104"/>
        <c:axId val="205808384"/>
      </c:barChart>
      <c:catAx>
        <c:axId val="205487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5808384"/>
        <c:crosses val="autoZero"/>
        <c:auto val="1"/>
        <c:lblAlgn val="ctr"/>
        <c:lblOffset val="100"/>
        <c:noMultiLvlLbl val="0"/>
      </c:catAx>
      <c:valAx>
        <c:axId val="2058083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aseline="0"/>
                </a:pPr>
                <a:r>
                  <a:rPr lang="en-US" baseline="0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5487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aseline="0"/>
      </a:pPr>
      <a:endParaRPr lang="en-US"/>
    </a:p>
  </c:tx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8.0000000000000002E-3</c:v>
                </c:pt>
                <c:pt idx="1">
                  <c:v>1.2210000000000001</c:v>
                </c:pt>
                <c:pt idx="2">
                  <c:v>11.061999999999999</c:v>
                </c:pt>
                <c:pt idx="3">
                  <c:v>8.7609999999999992</c:v>
                </c:pt>
                <c:pt idx="4">
                  <c:v>12.095000000000001</c:v>
                </c:pt>
                <c:pt idx="5">
                  <c:v>13.871</c:v>
                </c:pt>
                <c:pt idx="6">
                  <c:v>8.1310000000000002</c:v>
                </c:pt>
                <c:pt idx="7">
                  <c:v>0.54700000000000004</c:v>
                </c:pt>
                <c:pt idx="8">
                  <c:v>0.23499999999999999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1.4691834000000004</c:v>
                  </c:pt>
                  <c:pt idx="1">
                    <c:v>10.766099700000002</c:v>
                  </c:pt>
                  <c:pt idx="2">
                    <c:v>33.273842000000002</c:v>
                  </c:pt>
                  <c:pt idx="3">
                    <c:v>64.566236799999999</c:v>
                  </c:pt>
                  <c:pt idx="4">
                    <c:v>222.50461320000002</c:v>
                  </c:pt>
                  <c:pt idx="5">
                    <c:v>252.23452</c:v>
                  </c:pt>
                  <c:pt idx="6">
                    <c:v>474.676108</c:v>
                  </c:pt>
                  <c:pt idx="7">
                    <c:v>284.89151520000001</c:v>
                  </c:pt>
                  <c:pt idx="8">
                    <c:v>3.0932055000000003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1.4691834000000004</c:v>
                  </c:pt>
                  <c:pt idx="1">
                    <c:v>10.766099700000002</c:v>
                  </c:pt>
                  <c:pt idx="2">
                    <c:v>33.273842000000002</c:v>
                  </c:pt>
                  <c:pt idx="3">
                    <c:v>64.566236799999999</c:v>
                  </c:pt>
                  <c:pt idx="4">
                    <c:v>222.50461320000002</c:v>
                  </c:pt>
                  <c:pt idx="5">
                    <c:v>252.23452</c:v>
                  </c:pt>
                  <c:pt idx="6">
                    <c:v>474.676108</c:v>
                  </c:pt>
                  <c:pt idx="7">
                    <c:v>284.89151520000001</c:v>
                  </c:pt>
                  <c:pt idx="8">
                    <c:v>3.0932055000000003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1.9710000000000001</c:v>
                </c:pt>
                <c:pt idx="1">
                  <c:v>61.981000000000002</c:v>
                </c:pt>
                <c:pt idx="2">
                  <c:v>145.81</c:v>
                </c:pt>
                <c:pt idx="3">
                  <c:v>294.55399999999997</c:v>
                </c:pt>
                <c:pt idx="4">
                  <c:v>1128.8920000000001</c:v>
                </c:pt>
                <c:pt idx="5">
                  <c:v>1010.96</c:v>
                </c:pt>
                <c:pt idx="6">
                  <c:v>1733.66</c:v>
                </c:pt>
                <c:pt idx="7">
                  <c:v>748.33600000000001</c:v>
                </c:pt>
                <c:pt idx="8">
                  <c:v>3.7290000000000001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343168"/>
        <c:axId val="206349056"/>
      </c:barChart>
      <c:catAx>
        <c:axId val="206343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349056"/>
        <c:crosses val="autoZero"/>
        <c:auto val="1"/>
        <c:lblAlgn val="ctr"/>
        <c:lblOffset val="100"/>
        <c:noMultiLvlLbl val="0"/>
      </c:catAx>
      <c:valAx>
        <c:axId val="2063490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343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8.0000000000000002E-3</c:v>
                </c:pt>
                <c:pt idx="1">
                  <c:v>1.2210000000000001</c:v>
                </c:pt>
                <c:pt idx="2">
                  <c:v>11.061999999999999</c:v>
                </c:pt>
                <c:pt idx="3">
                  <c:v>8.7609999999999992</c:v>
                </c:pt>
                <c:pt idx="4">
                  <c:v>12.095000000000001</c:v>
                </c:pt>
                <c:pt idx="5">
                  <c:v>13.871</c:v>
                </c:pt>
                <c:pt idx="6">
                  <c:v>8.1310000000000002</c:v>
                </c:pt>
                <c:pt idx="7">
                  <c:v>0.54700000000000004</c:v>
                </c:pt>
                <c:pt idx="8">
                  <c:v>0.23499999999999999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1.4691834000000004</c:v>
                  </c:pt>
                  <c:pt idx="1">
                    <c:v>10.766099700000002</c:v>
                  </c:pt>
                  <c:pt idx="2">
                    <c:v>33.273842000000002</c:v>
                  </c:pt>
                  <c:pt idx="3">
                    <c:v>64.566236799999999</c:v>
                  </c:pt>
                  <c:pt idx="4">
                    <c:v>222.50461320000002</c:v>
                  </c:pt>
                  <c:pt idx="5">
                    <c:v>252.23452</c:v>
                  </c:pt>
                  <c:pt idx="6">
                    <c:v>474.676108</c:v>
                  </c:pt>
                  <c:pt idx="7">
                    <c:v>284.89151520000001</c:v>
                  </c:pt>
                  <c:pt idx="8">
                    <c:v>3.0932055000000003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1.4691834000000004</c:v>
                  </c:pt>
                  <c:pt idx="1">
                    <c:v>10.766099700000002</c:v>
                  </c:pt>
                  <c:pt idx="2">
                    <c:v>33.273842000000002</c:v>
                  </c:pt>
                  <c:pt idx="3">
                    <c:v>64.566236799999999</c:v>
                  </c:pt>
                  <c:pt idx="4">
                    <c:v>222.50461320000002</c:v>
                  </c:pt>
                  <c:pt idx="5">
                    <c:v>252.23452</c:v>
                  </c:pt>
                  <c:pt idx="6">
                    <c:v>474.676108</c:v>
                  </c:pt>
                  <c:pt idx="7">
                    <c:v>284.89151520000001</c:v>
                  </c:pt>
                  <c:pt idx="8">
                    <c:v>3.0932055000000003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1.9710000000000001</c:v>
                </c:pt>
                <c:pt idx="1">
                  <c:v>61.981000000000002</c:v>
                </c:pt>
                <c:pt idx="2">
                  <c:v>145.81</c:v>
                </c:pt>
                <c:pt idx="3">
                  <c:v>294.55399999999997</c:v>
                </c:pt>
                <c:pt idx="4">
                  <c:v>1128.8920000000001</c:v>
                </c:pt>
                <c:pt idx="5">
                  <c:v>1010.96</c:v>
                </c:pt>
                <c:pt idx="6">
                  <c:v>1733.66</c:v>
                </c:pt>
                <c:pt idx="7">
                  <c:v>748.33600000000001</c:v>
                </c:pt>
                <c:pt idx="8">
                  <c:v>3.7290000000000001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5544448"/>
        <c:axId val="205550336"/>
      </c:barChart>
      <c:catAx>
        <c:axId val="2055444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5550336"/>
        <c:crosses val="autoZero"/>
        <c:auto val="1"/>
        <c:lblAlgn val="ctr"/>
        <c:lblOffset val="100"/>
        <c:noMultiLvlLbl val="0"/>
      </c:catAx>
      <c:valAx>
        <c:axId val="2055503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55444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9.8780000000000001</c:v>
                </c:pt>
                <c:pt idx="1">
                  <c:v>46.106000000000002</c:v>
                </c:pt>
                <c:pt idx="2">
                  <c:v>115.301</c:v>
                </c:pt>
                <c:pt idx="3">
                  <c:v>149.20599999999999</c:v>
                </c:pt>
                <c:pt idx="4">
                  <c:v>26.359000000000002</c:v>
                </c:pt>
                <c:pt idx="5">
                  <c:v>45.652000000000001</c:v>
                </c:pt>
                <c:pt idx="6">
                  <c:v>12.28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227.57306880000004</c:v>
                  </c:pt>
                  <c:pt idx="1">
                    <c:v>651.33703200000014</c:v>
                  </c:pt>
                  <c:pt idx="2">
                    <c:v>657.61133212214395</c:v>
                  </c:pt>
                  <c:pt idx="3">
                    <c:v>402.95102051674655</c:v>
                  </c:pt>
                  <c:pt idx="4">
                    <c:v>266.27680799999996</c:v>
                  </c:pt>
                  <c:pt idx="5">
                    <c:v>199.20083259999998</c:v>
                  </c:pt>
                  <c:pt idx="6">
                    <c:v>138.91526880000001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227.57306880000004</c:v>
                  </c:pt>
                  <c:pt idx="1">
                    <c:v>651.33703200000014</c:v>
                  </c:pt>
                  <c:pt idx="2">
                    <c:v>657.61133212214395</c:v>
                  </c:pt>
                  <c:pt idx="3">
                    <c:v>402.95102051674655</c:v>
                  </c:pt>
                  <c:pt idx="4">
                    <c:v>266.27680799999996</c:v>
                  </c:pt>
                  <c:pt idx="5">
                    <c:v>199.20083259999998</c:v>
                  </c:pt>
                  <c:pt idx="6">
                    <c:v>138.91526880000001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571.64800000000002</c:v>
                </c:pt>
                <c:pt idx="1">
                  <c:v>4377.2650000000003</c:v>
                </c:pt>
                <c:pt idx="2">
                  <c:v>4685.5230000000001</c:v>
                </c:pt>
                <c:pt idx="3">
                  <c:v>1762.721</c:v>
                </c:pt>
                <c:pt idx="4">
                  <c:v>1232.7629999999999</c:v>
                </c:pt>
                <c:pt idx="5">
                  <c:v>820.09400000000005</c:v>
                </c:pt>
                <c:pt idx="6">
                  <c:v>464.28899999999999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317888"/>
        <c:axId val="193331968"/>
      </c:barChart>
      <c:catAx>
        <c:axId val="193317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331968"/>
        <c:crosses val="autoZero"/>
        <c:auto val="1"/>
        <c:lblAlgn val="ctr"/>
        <c:lblOffset val="100"/>
        <c:noMultiLvlLbl val="0"/>
      </c:catAx>
      <c:valAx>
        <c:axId val="1933319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3317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9.8780000000000001</c:v>
                </c:pt>
                <c:pt idx="1">
                  <c:v>46.106000000000002</c:v>
                </c:pt>
                <c:pt idx="2">
                  <c:v>115.301</c:v>
                </c:pt>
                <c:pt idx="3">
                  <c:v>149.20599999999999</c:v>
                </c:pt>
                <c:pt idx="4">
                  <c:v>26.359000000000002</c:v>
                </c:pt>
                <c:pt idx="5">
                  <c:v>45.652000000000001</c:v>
                </c:pt>
                <c:pt idx="6">
                  <c:v>12.28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227.57306880000004</c:v>
                  </c:pt>
                  <c:pt idx="1">
                    <c:v>651.33703200000014</c:v>
                  </c:pt>
                  <c:pt idx="2">
                    <c:v>657.61133212214395</c:v>
                  </c:pt>
                  <c:pt idx="3">
                    <c:v>402.95102051674655</c:v>
                  </c:pt>
                  <c:pt idx="4">
                    <c:v>266.27680799999996</c:v>
                  </c:pt>
                  <c:pt idx="5">
                    <c:v>199.20083259999998</c:v>
                  </c:pt>
                  <c:pt idx="6">
                    <c:v>138.91526880000001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227.57306880000004</c:v>
                  </c:pt>
                  <c:pt idx="1">
                    <c:v>651.33703200000014</c:v>
                  </c:pt>
                  <c:pt idx="2">
                    <c:v>657.61133212214395</c:v>
                  </c:pt>
                  <c:pt idx="3">
                    <c:v>402.95102051674655</c:v>
                  </c:pt>
                  <c:pt idx="4">
                    <c:v>266.27680799999996</c:v>
                  </c:pt>
                  <c:pt idx="5">
                    <c:v>199.20083259999998</c:v>
                  </c:pt>
                  <c:pt idx="6">
                    <c:v>138.91526880000001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571.64800000000002</c:v>
                </c:pt>
                <c:pt idx="1">
                  <c:v>4377.2650000000003</c:v>
                </c:pt>
                <c:pt idx="2">
                  <c:v>4685.5230000000001</c:v>
                </c:pt>
                <c:pt idx="3">
                  <c:v>1762.721</c:v>
                </c:pt>
                <c:pt idx="4">
                  <c:v>1232.7629999999999</c:v>
                </c:pt>
                <c:pt idx="5">
                  <c:v>820.09400000000005</c:v>
                </c:pt>
                <c:pt idx="6">
                  <c:v>464.28899999999999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93358848"/>
        <c:axId val="193409792"/>
      </c:barChart>
      <c:catAx>
        <c:axId val="1933588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93409792"/>
        <c:crosses val="autoZero"/>
        <c:auto val="1"/>
        <c:lblAlgn val="ctr"/>
        <c:lblOffset val="100"/>
        <c:noMultiLvlLbl val="0"/>
      </c:catAx>
      <c:valAx>
        <c:axId val="1934097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33588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6.6420000000000003</c:v>
                </c:pt>
                <c:pt idx="1">
                  <c:v>85.28</c:v>
                </c:pt>
                <c:pt idx="2">
                  <c:v>182.946</c:v>
                </c:pt>
                <c:pt idx="3">
                  <c:v>60.978000000000002</c:v>
                </c:pt>
                <c:pt idx="4">
                  <c:v>39.573</c:v>
                </c:pt>
                <c:pt idx="5">
                  <c:v>22.629000000000001</c:v>
                </c:pt>
                <c:pt idx="6">
                  <c:v>6.4889999999999999</c:v>
                </c:pt>
                <c:pt idx="7">
                  <c:v>0.2</c:v>
                </c:pt>
                <c:pt idx="8">
                  <c:v>4.5999999999999999E-2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121.13739950000001</c:v>
                  </c:pt>
                  <c:pt idx="1">
                    <c:v>733.45267369999999</c:v>
                  </c:pt>
                  <c:pt idx="2">
                    <c:v>446.31914469999998</c:v>
                  </c:pt>
                  <c:pt idx="3">
                    <c:v>355.67310100000003</c:v>
                  </c:pt>
                  <c:pt idx="4">
                    <c:v>467.01006860000001</c:v>
                  </c:pt>
                  <c:pt idx="5">
                    <c:v>256.47746040000004</c:v>
                  </c:pt>
                  <c:pt idx="6">
                    <c:v>164.63273760000001</c:v>
                  </c:pt>
                  <c:pt idx="7">
                    <c:v>61.167773099999998</c:v>
                  </c:pt>
                  <c:pt idx="8">
                    <c:v>0.640374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121.13739950000001</c:v>
                  </c:pt>
                  <c:pt idx="1">
                    <c:v>733.45267369999999</c:v>
                  </c:pt>
                  <c:pt idx="2">
                    <c:v>446.31914469999998</c:v>
                  </c:pt>
                  <c:pt idx="3">
                    <c:v>355.67310100000003</c:v>
                  </c:pt>
                  <c:pt idx="4">
                    <c:v>467.01006860000001</c:v>
                  </c:pt>
                  <c:pt idx="5">
                    <c:v>256.47746040000004</c:v>
                  </c:pt>
                  <c:pt idx="6">
                    <c:v>164.63273760000001</c:v>
                  </c:pt>
                  <c:pt idx="7">
                    <c:v>61.167773099999998</c:v>
                  </c:pt>
                  <c:pt idx="8">
                    <c:v>0.640374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161.495</c:v>
                </c:pt>
                <c:pt idx="1">
                  <c:v>5288.0510000000004</c:v>
                </c:pt>
                <c:pt idx="2">
                  <c:v>2186.7669999999998</c:v>
                </c:pt>
                <c:pt idx="3">
                  <c:v>1682.4649999999999</c:v>
                </c:pt>
                <c:pt idx="4">
                  <c:v>2664.0619999999999</c:v>
                </c:pt>
                <c:pt idx="5">
                  <c:v>1035.018</c:v>
                </c:pt>
                <c:pt idx="6">
                  <c:v>731.37599999999998</c:v>
                </c:pt>
                <c:pt idx="7">
                  <c:v>164.297</c:v>
                </c:pt>
                <c:pt idx="8">
                  <c:v>0.77200000000000002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5741056"/>
        <c:axId val="205751040"/>
      </c:barChart>
      <c:catAx>
        <c:axId val="2057410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5751040"/>
        <c:crosses val="autoZero"/>
        <c:auto val="1"/>
        <c:lblAlgn val="ctr"/>
        <c:lblOffset val="100"/>
        <c:noMultiLvlLbl val="0"/>
      </c:catAx>
      <c:valAx>
        <c:axId val="205751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57410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6.6420000000000003</c:v>
                </c:pt>
                <c:pt idx="1">
                  <c:v>85.28</c:v>
                </c:pt>
                <c:pt idx="2">
                  <c:v>182.946</c:v>
                </c:pt>
                <c:pt idx="3">
                  <c:v>60.978000000000002</c:v>
                </c:pt>
                <c:pt idx="4">
                  <c:v>39.573</c:v>
                </c:pt>
                <c:pt idx="5">
                  <c:v>22.629000000000001</c:v>
                </c:pt>
                <c:pt idx="6">
                  <c:v>6.4889999999999999</c:v>
                </c:pt>
                <c:pt idx="7">
                  <c:v>0.2</c:v>
                </c:pt>
                <c:pt idx="8">
                  <c:v>4.5999999999999999E-2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121.13739950000001</c:v>
                  </c:pt>
                  <c:pt idx="1">
                    <c:v>733.45267369999999</c:v>
                  </c:pt>
                  <c:pt idx="2">
                    <c:v>446.31914469999998</c:v>
                  </c:pt>
                  <c:pt idx="3">
                    <c:v>355.67310100000003</c:v>
                  </c:pt>
                  <c:pt idx="4">
                    <c:v>467.01006860000001</c:v>
                  </c:pt>
                  <c:pt idx="5">
                    <c:v>256.47746040000004</c:v>
                  </c:pt>
                  <c:pt idx="6">
                    <c:v>164.63273760000001</c:v>
                  </c:pt>
                  <c:pt idx="7">
                    <c:v>61.167773099999998</c:v>
                  </c:pt>
                  <c:pt idx="8">
                    <c:v>0.640374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121.13739950000001</c:v>
                  </c:pt>
                  <c:pt idx="1">
                    <c:v>733.45267369999999</c:v>
                  </c:pt>
                  <c:pt idx="2">
                    <c:v>446.31914469999998</c:v>
                  </c:pt>
                  <c:pt idx="3">
                    <c:v>355.67310100000003</c:v>
                  </c:pt>
                  <c:pt idx="4">
                    <c:v>467.01006860000001</c:v>
                  </c:pt>
                  <c:pt idx="5">
                    <c:v>256.47746040000004</c:v>
                  </c:pt>
                  <c:pt idx="6">
                    <c:v>164.63273760000001</c:v>
                  </c:pt>
                  <c:pt idx="7">
                    <c:v>61.167773099999998</c:v>
                  </c:pt>
                  <c:pt idx="8">
                    <c:v>0.640374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161.495</c:v>
                </c:pt>
                <c:pt idx="1">
                  <c:v>5288.0510000000004</c:v>
                </c:pt>
                <c:pt idx="2">
                  <c:v>2186.7669999999998</c:v>
                </c:pt>
                <c:pt idx="3">
                  <c:v>1682.4649999999999</c:v>
                </c:pt>
                <c:pt idx="4">
                  <c:v>2664.0619999999999</c:v>
                </c:pt>
                <c:pt idx="5">
                  <c:v>1035.018</c:v>
                </c:pt>
                <c:pt idx="6">
                  <c:v>731.37599999999998</c:v>
                </c:pt>
                <c:pt idx="7">
                  <c:v>164.297</c:v>
                </c:pt>
                <c:pt idx="8">
                  <c:v>0.77200000000000002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199808"/>
        <c:axId val="206201600"/>
      </c:barChart>
      <c:catAx>
        <c:axId val="2061998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201600"/>
        <c:crosses val="autoZero"/>
        <c:auto val="1"/>
        <c:lblAlgn val="ctr"/>
        <c:lblOffset val="100"/>
        <c:noMultiLvlLbl val="0"/>
      </c:catAx>
      <c:valAx>
        <c:axId val="2062016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1998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16.318809999999999</c:v>
                </c:pt>
                <c:pt idx="1">
                  <c:v>5185.8240000000005</c:v>
                </c:pt>
                <c:pt idx="2">
                  <c:v>14319.084999999999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84.645679999999999</c:v>
                </c:pt>
                <c:pt idx="1">
                  <c:v>17533.031999999999</c:v>
                </c:pt>
                <c:pt idx="2">
                  <c:v>103875.91800000001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954432"/>
        <c:axId val="205964416"/>
      </c:barChart>
      <c:catAx>
        <c:axId val="205954432"/>
        <c:scaling>
          <c:orientation val="maxMin"/>
        </c:scaling>
        <c:delete val="0"/>
        <c:axPos val="l"/>
        <c:majorTickMark val="out"/>
        <c:minorTickMark val="none"/>
        <c:tickLblPos val="nextTo"/>
        <c:crossAx val="205964416"/>
        <c:crosses val="autoZero"/>
        <c:auto val="1"/>
        <c:lblAlgn val="ctr"/>
        <c:lblOffset val="100"/>
        <c:noMultiLvlLbl val="0"/>
      </c:catAx>
      <c:valAx>
        <c:axId val="2059644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59544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17905.841684994077</c:v>
                </c:pt>
                <c:pt idx="1">
                  <c:v>30580.527034102448</c:v>
                </c:pt>
                <c:pt idx="2">
                  <c:v>13339.492168365257</c:v>
                </c:pt>
                <c:pt idx="3">
                  <c:v>20094.935382592696</c:v>
                </c:pt>
                <c:pt idx="4">
                  <c:v>17867.44111511104</c:v>
                </c:pt>
                <c:pt idx="5">
                  <c:v>34578.037195286226</c:v>
                </c:pt>
                <c:pt idx="6">
                  <c:v>6297.8828006949998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9022080"/>
        <c:axId val="15902873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18508</c:v>
                </c:pt>
                <c:pt idx="1">
                  <c:v>7468</c:v>
                </c:pt>
                <c:pt idx="2">
                  <c:v>978</c:v>
                </c:pt>
                <c:pt idx="3">
                  <c:v>664</c:v>
                </c:pt>
                <c:pt idx="4">
                  <c:v>265</c:v>
                </c:pt>
                <c:pt idx="5">
                  <c:v>191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022080"/>
        <c:axId val="159028736"/>
      </c:lineChart>
      <c:catAx>
        <c:axId val="15902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028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0287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022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16.318809999999999</c:v>
                </c:pt>
                <c:pt idx="1">
                  <c:v>5185.8240000000005</c:v>
                </c:pt>
                <c:pt idx="2">
                  <c:v>14319.084999999999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84.645679999999999</c:v>
                </c:pt>
                <c:pt idx="1">
                  <c:v>17533.031999999999</c:v>
                </c:pt>
                <c:pt idx="2">
                  <c:v>103875.91800000001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5983104"/>
        <c:axId val="206034048"/>
      </c:barChart>
      <c:catAx>
        <c:axId val="205983104"/>
        <c:scaling>
          <c:orientation val="maxMin"/>
        </c:scaling>
        <c:delete val="0"/>
        <c:axPos val="l"/>
        <c:majorTickMark val="out"/>
        <c:minorTickMark val="none"/>
        <c:tickLblPos val="nextTo"/>
        <c:crossAx val="206034048"/>
        <c:crosses val="autoZero"/>
        <c:auto val="1"/>
        <c:lblAlgn val="ctr"/>
        <c:lblOffset val="100"/>
        <c:noMultiLvlLbl val="0"/>
      </c:catAx>
      <c:valAx>
        <c:axId val="20603404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59831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0.13325000000000001</c:v>
                </c:pt>
                <c:pt idx="1">
                  <c:v>7.1889999999999996E-2</c:v>
                </c:pt>
                <c:pt idx="2">
                  <c:v>0.30960000000000004</c:v>
                </c:pt>
                <c:pt idx="3">
                  <c:v>0.30306</c:v>
                </c:pt>
                <c:pt idx="4">
                  <c:v>0.86351</c:v>
                </c:pt>
                <c:pt idx="5">
                  <c:v>0.37413999999999997</c:v>
                </c:pt>
                <c:pt idx="6">
                  <c:v>1.2961799999999999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0.22113691400000002</c:v>
                  </c:pt>
                  <c:pt idx="1">
                    <c:v>0.28840283999999999</c:v>
                  </c:pt>
                  <c:pt idx="2">
                    <c:v>0.55848446535101326</c:v>
                  </c:pt>
                  <c:pt idx="3">
                    <c:v>0.42527342089526199</c:v>
                  </c:pt>
                  <c:pt idx="4">
                    <c:v>0.71856803200000019</c:v>
                  </c:pt>
                  <c:pt idx="5">
                    <c:v>0.76854380400000011</c:v>
                  </c:pt>
                  <c:pt idx="6">
                    <c:v>0.70743249528885188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0.22113691400000002</c:v>
                  </c:pt>
                  <c:pt idx="1">
                    <c:v>0.28840283999999999</c:v>
                  </c:pt>
                  <c:pt idx="2">
                    <c:v>0.55848446535101326</c:v>
                  </c:pt>
                  <c:pt idx="3">
                    <c:v>0.42527342089526199</c:v>
                  </c:pt>
                  <c:pt idx="4">
                    <c:v>0.71856803200000019</c:v>
                  </c:pt>
                  <c:pt idx="5">
                    <c:v>0.76854380400000011</c:v>
                  </c:pt>
                  <c:pt idx="6">
                    <c:v>0.70743249528885188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0.78473000000000004</c:v>
                </c:pt>
                <c:pt idx="1">
                  <c:v>1.3266</c:v>
                </c:pt>
                <c:pt idx="2">
                  <c:v>3.3533300000000001</c:v>
                </c:pt>
                <c:pt idx="3">
                  <c:v>1.77779</c:v>
                </c:pt>
                <c:pt idx="4">
                  <c:v>3.3515300000000003</c:v>
                </c:pt>
                <c:pt idx="5">
                  <c:v>3.7729200000000001</c:v>
                </c:pt>
                <c:pt idx="6">
                  <c:v>3.4319499999999996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635392"/>
        <c:axId val="206636928"/>
      </c:barChart>
      <c:catAx>
        <c:axId val="2066353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636928"/>
        <c:crosses val="autoZero"/>
        <c:auto val="1"/>
        <c:lblAlgn val="ctr"/>
        <c:lblOffset val="100"/>
        <c:noMultiLvlLbl val="0"/>
      </c:catAx>
      <c:valAx>
        <c:axId val="206636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66353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0.13325000000000001</c:v>
                </c:pt>
                <c:pt idx="1">
                  <c:v>7.1889999999999996E-2</c:v>
                </c:pt>
                <c:pt idx="2">
                  <c:v>0.30960000000000004</c:v>
                </c:pt>
                <c:pt idx="3">
                  <c:v>0.30306</c:v>
                </c:pt>
                <c:pt idx="4">
                  <c:v>0.86351</c:v>
                </c:pt>
                <c:pt idx="5">
                  <c:v>0.37413999999999997</c:v>
                </c:pt>
                <c:pt idx="6">
                  <c:v>1.2961799999999999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0.22113691400000002</c:v>
                  </c:pt>
                  <c:pt idx="1">
                    <c:v>0.28840283999999999</c:v>
                  </c:pt>
                  <c:pt idx="2">
                    <c:v>0.55848446535101326</c:v>
                  </c:pt>
                  <c:pt idx="3">
                    <c:v>0.42527342089526199</c:v>
                  </c:pt>
                  <c:pt idx="4">
                    <c:v>0.71856803200000019</c:v>
                  </c:pt>
                  <c:pt idx="5">
                    <c:v>0.76854380400000011</c:v>
                  </c:pt>
                  <c:pt idx="6">
                    <c:v>0.70743249528885188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0.22113691400000002</c:v>
                  </c:pt>
                  <c:pt idx="1">
                    <c:v>0.28840283999999999</c:v>
                  </c:pt>
                  <c:pt idx="2">
                    <c:v>0.55848446535101326</c:v>
                  </c:pt>
                  <c:pt idx="3">
                    <c:v>0.42527342089526199</c:v>
                  </c:pt>
                  <c:pt idx="4">
                    <c:v>0.71856803200000019</c:v>
                  </c:pt>
                  <c:pt idx="5">
                    <c:v>0.76854380400000011</c:v>
                  </c:pt>
                  <c:pt idx="6">
                    <c:v>0.70743249528885188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0.78473000000000004</c:v>
                </c:pt>
                <c:pt idx="1">
                  <c:v>1.3266</c:v>
                </c:pt>
                <c:pt idx="2">
                  <c:v>3.3533300000000001</c:v>
                </c:pt>
                <c:pt idx="3">
                  <c:v>1.77779</c:v>
                </c:pt>
                <c:pt idx="4">
                  <c:v>3.3515300000000003</c:v>
                </c:pt>
                <c:pt idx="5">
                  <c:v>3.7729200000000001</c:v>
                </c:pt>
                <c:pt idx="6">
                  <c:v>3.4319499999999996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725504"/>
        <c:axId val="206727040"/>
      </c:barChart>
      <c:catAx>
        <c:axId val="206725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727040"/>
        <c:crosses val="autoZero"/>
        <c:auto val="1"/>
        <c:lblAlgn val="ctr"/>
        <c:lblOffset val="100"/>
        <c:noMultiLvlLbl val="0"/>
      </c:catAx>
      <c:valAx>
        <c:axId val="206727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6725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0.25918000000000002</c:v>
                </c:pt>
                <c:pt idx="1">
                  <c:v>0.42369000000000001</c:v>
                </c:pt>
                <c:pt idx="2">
                  <c:v>0.17146</c:v>
                </c:pt>
                <c:pt idx="3">
                  <c:v>0.24761000000000002</c:v>
                </c:pt>
                <c:pt idx="4">
                  <c:v>0.81701999999999997</c:v>
                </c:pt>
                <c:pt idx="5">
                  <c:v>0.55274000000000001</c:v>
                </c:pt>
                <c:pt idx="6">
                  <c:v>0.73153999999999997</c:v>
                </c:pt>
                <c:pt idx="7">
                  <c:v>0.1459</c:v>
                </c:pt>
                <c:pt idx="8">
                  <c:v>2.49E-3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0.2942516</c:v>
                  </c:pt>
                  <c:pt idx="1">
                    <c:v>0.14219321999999998</c:v>
                  </c:pt>
                  <c:pt idx="2">
                    <c:v>0.30355031999999998</c:v>
                  </c:pt>
                  <c:pt idx="3">
                    <c:v>0.35257516999999999</c:v>
                  </c:pt>
                  <c:pt idx="4">
                    <c:v>0.62191527000000002</c:v>
                  </c:pt>
                  <c:pt idx="5">
                    <c:v>0.47770559099999998</c:v>
                  </c:pt>
                  <c:pt idx="6">
                    <c:v>0.82133573800000004</c:v>
                  </c:pt>
                  <c:pt idx="7">
                    <c:v>0.51832041099999993</c:v>
                  </c:pt>
                  <c:pt idx="8">
                    <c:v>0.60150013000000002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0.2942516</c:v>
                  </c:pt>
                  <c:pt idx="1">
                    <c:v>0.14219321999999998</c:v>
                  </c:pt>
                  <c:pt idx="2">
                    <c:v>0.30355031999999998</c:v>
                  </c:pt>
                  <c:pt idx="3">
                    <c:v>0.35257516999999999</c:v>
                  </c:pt>
                  <c:pt idx="4">
                    <c:v>0.62191527000000002</c:v>
                  </c:pt>
                  <c:pt idx="5">
                    <c:v>0.47770559099999998</c:v>
                  </c:pt>
                  <c:pt idx="6">
                    <c:v>0.82133573800000004</c:v>
                  </c:pt>
                  <c:pt idx="7">
                    <c:v>0.51832041099999993</c:v>
                  </c:pt>
                  <c:pt idx="8">
                    <c:v>0.60150013000000002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1.41808</c:v>
                </c:pt>
                <c:pt idx="1">
                  <c:v>0.49269999999999997</c:v>
                </c:pt>
                <c:pt idx="2">
                  <c:v>1.1950799999999999</c:v>
                </c:pt>
                <c:pt idx="3">
                  <c:v>1.3405899999999999</c:v>
                </c:pt>
                <c:pt idx="4">
                  <c:v>2.9197899999999999</c:v>
                </c:pt>
                <c:pt idx="5">
                  <c:v>1.85229</c:v>
                </c:pt>
                <c:pt idx="6">
                  <c:v>4.8830900000000002</c:v>
                </c:pt>
                <c:pt idx="7">
                  <c:v>1.9333099999999999</c:v>
                </c:pt>
                <c:pt idx="8">
                  <c:v>1.76393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532416"/>
        <c:axId val="207533952"/>
      </c:barChart>
      <c:catAx>
        <c:axId val="2075324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533952"/>
        <c:crosses val="autoZero"/>
        <c:auto val="1"/>
        <c:lblAlgn val="ctr"/>
        <c:lblOffset val="100"/>
        <c:noMultiLvlLbl val="0"/>
      </c:catAx>
      <c:valAx>
        <c:axId val="207533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75324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0.25918000000000002</c:v>
                </c:pt>
                <c:pt idx="1">
                  <c:v>0.42369000000000001</c:v>
                </c:pt>
                <c:pt idx="2">
                  <c:v>0.17146</c:v>
                </c:pt>
                <c:pt idx="3">
                  <c:v>0.24761000000000002</c:v>
                </c:pt>
                <c:pt idx="4">
                  <c:v>0.81701999999999997</c:v>
                </c:pt>
                <c:pt idx="5">
                  <c:v>0.55274000000000001</c:v>
                </c:pt>
                <c:pt idx="6">
                  <c:v>0.73153999999999997</c:v>
                </c:pt>
                <c:pt idx="7">
                  <c:v>0.1459</c:v>
                </c:pt>
                <c:pt idx="8">
                  <c:v>2.49E-3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0.2942516</c:v>
                  </c:pt>
                  <c:pt idx="1">
                    <c:v>0.14219321999999998</c:v>
                  </c:pt>
                  <c:pt idx="2">
                    <c:v>0.30355031999999998</c:v>
                  </c:pt>
                  <c:pt idx="3">
                    <c:v>0.35257516999999999</c:v>
                  </c:pt>
                  <c:pt idx="4">
                    <c:v>0.62191527000000002</c:v>
                  </c:pt>
                  <c:pt idx="5">
                    <c:v>0.47770559099999998</c:v>
                  </c:pt>
                  <c:pt idx="6">
                    <c:v>0.82133573800000004</c:v>
                  </c:pt>
                  <c:pt idx="7">
                    <c:v>0.51832041099999993</c:v>
                  </c:pt>
                  <c:pt idx="8">
                    <c:v>0.60150013000000002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0.2942516</c:v>
                  </c:pt>
                  <c:pt idx="1">
                    <c:v>0.14219321999999998</c:v>
                  </c:pt>
                  <c:pt idx="2">
                    <c:v>0.30355031999999998</c:v>
                  </c:pt>
                  <c:pt idx="3">
                    <c:v>0.35257516999999999</c:v>
                  </c:pt>
                  <c:pt idx="4">
                    <c:v>0.62191527000000002</c:v>
                  </c:pt>
                  <c:pt idx="5">
                    <c:v>0.47770559099999998</c:v>
                  </c:pt>
                  <c:pt idx="6">
                    <c:v>0.82133573800000004</c:v>
                  </c:pt>
                  <c:pt idx="7">
                    <c:v>0.51832041099999993</c:v>
                  </c:pt>
                  <c:pt idx="8">
                    <c:v>0.60150013000000002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1.41808</c:v>
                </c:pt>
                <c:pt idx="1">
                  <c:v>0.49269999999999997</c:v>
                </c:pt>
                <c:pt idx="2">
                  <c:v>1.1950799999999999</c:v>
                </c:pt>
                <c:pt idx="3">
                  <c:v>1.3405899999999999</c:v>
                </c:pt>
                <c:pt idx="4">
                  <c:v>2.9197899999999999</c:v>
                </c:pt>
                <c:pt idx="5">
                  <c:v>1.85229</c:v>
                </c:pt>
                <c:pt idx="6">
                  <c:v>4.8830900000000002</c:v>
                </c:pt>
                <c:pt idx="7">
                  <c:v>1.9333099999999999</c:v>
                </c:pt>
                <c:pt idx="8">
                  <c:v>1.76393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769600"/>
        <c:axId val="165771136"/>
      </c:barChart>
      <c:catAx>
        <c:axId val="1657696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771136"/>
        <c:crosses val="autoZero"/>
        <c:auto val="1"/>
        <c:lblAlgn val="ctr"/>
        <c:lblOffset val="100"/>
        <c:noMultiLvlLbl val="0"/>
      </c:catAx>
      <c:valAx>
        <c:axId val="1657711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76960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0.91</c:v>
                </c:pt>
                <c:pt idx="2">
                  <c:v>15.916</c:v>
                </c:pt>
                <c:pt idx="3">
                  <c:v>46.482999999999997</c:v>
                </c:pt>
                <c:pt idx="4">
                  <c:v>147.45099999999999</c:v>
                </c:pt>
                <c:pt idx="5">
                  <c:v>79.811000000000007</c:v>
                </c:pt>
                <c:pt idx="6">
                  <c:v>240.607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25.763746799999993</c:v>
                  </c:pt>
                  <c:pt idx="2">
                    <c:v>100.1020583918105</c:v>
                  </c:pt>
                  <c:pt idx="3">
                    <c:v>85.967207180290899</c:v>
                  </c:pt>
                  <c:pt idx="4">
                    <c:v>254.14475040000002</c:v>
                  </c:pt>
                  <c:pt idx="5">
                    <c:v>631.16267130000006</c:v>
                  </c:pt>
                  <c:pt idx="6">
                    <c:v>548.81520753197719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25.763746799999993</c:v>
                  </c:pt>
                  <c:pt idx="2">
                    <c:v>100.1020583918105</c:v>
                  </c:pt>
                  <c:pt idx="3">
                    <c:v>85.967207180290899</c:v>
                  </c:pt>
                  <c:pt idx="4">
                    <c:v>254.14475040000002</c:v>
                  </c:pt>
                  <c:pt idx="5">
                    <c:v>631.16267130000006</c:v>
                  </c:pt>
                  <c:pt idx="6">
                    <c:v>548.81520753197719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78.715999999999994</c:v>
                </c:pt>
                <c:pt idx="2">
                  <c:v>459.73</c:v>
                </c:pt>
                <c:pt idx="3">
                  <c:v>361.93799999999999</c:v>
                </c:pt>
                <c:pt idx="4">
                  <c:v>1199.9280000000001</c:v>
                </c:pt>
                <c:pt idx="5">
                  <c:v>2735.8589999999999</c:v>
                </c:pt>
                <c:pt idx="6">
                  <c:v>2344.0929999999998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863808"/>
        <c:axId val="165865344"/>
      </c:barChart>
      <c:catAx>
        <c:axId val="1658638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865344"/>
        <c:crosses val="autoZero"/>
        <c:auto val="1"/>
        <c:lblAlgn val="ctr"/>
        <c:lblOffset val="100"/>
        <c:noMultiLvlLbl val="0"/>
      </c:catAx>
      <c:valAx>
        <c:axId val="1658653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638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0.91</c:v>
                </c:pt>
                <c:pt idx="2">
                  <c:v>15.916</c:v>
                </c:pt>
                <c:pt idx="3">
                  <c:v>46.482999999999997</c:v>
                </c:pt>
                <c:pt idx="4">
                  <c:v>147.45099999999999</c:v>
                </c:pt>
                <c:pt idx="5">
                  <c:v>79.811000000000007</c:v>
                </c:pt>
                <c:pt idx="6">
                  <c:v>240.607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25.763746799999993</c:v>
                  </c:pt>
                  <c:pt idx="2">
                    <c:v>100.1020583918105</c:v>
                  </c:pt>
                  <c:pt idx="3">
                    <c:v>85.967207180290899</c:v>
                  </c:pt>
                  <c:pt idx="4">
                    <c:v>254.14475040000002</c:v>
                  </c:pt>
                  <c:pt idx="5">
                    <c:v>631.16267130000006</c:v>
                  </c:pt>
                  <c:pt idx="6">
                    <c:v>548.81520753197719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25.763746799999993</c:v>
                  </c:pt>
                  <c:pt idx="2">
                    <c:v>100.1020583918105</c:v>
                  </c:pt>
                  <c:pt idx="3">
                    <c:v>85.967207180290899</c:v>
                  </c:pt>
                  <c:pt idx="4">
                    <c:v>254.14475040000002</c:v>
                  </c:pt>
                  <c:pt idx="5">
                    <c:v>631.16267130000006</c:v>
                  </c:pt>
                  <c:pt idx="6">
                    <c:v>548.81520753197719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78.715999999999994</c:v>
                </c:pt>
                <c:pt idx="2">
                  <c:v>459.73</c:v>
                </c:pt>
                <c:pt idx="3">
                  <c:v>361.93799999999999</c:v>
                </c:pt>
                <c:pt idx="4">
                  <c:v>1199.9280000000001</c:v>
                </c:pt>
                <c:pt idx="5">
                  <c:v>2735.8589999999999</c:v>
                </c:pt>
                <c:pt idx="6">
                  <c:v>2344.0929999999998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007168"/>
        <c:axId val="166008704"/>
      </c:barChart>
      <c:catAx>
        <c:axId val="166007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008704"/>
        <c:crosses val="autoZero"/>
        <c:auto val="1"/>
        <c:lblAlgn val="ctr"/>
        <c:lblOffset val="100"/>
        <c:noMultiLvlLbl val="0"/>
      </c:catAx>
      <c:valAx>
        <c:axId val="1660087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007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1.992</c:v>
                </c:pt>
                <c:pt idx="1">
                  <c:v>32.616</c:v>
                </c:pt>
                <c:pt idx="2">
                  <c:v>28.321999999999999</c:v>
                </c:pt>
                <c:pt idx="3">
                  <c:v>38.545000000000002</c:v>
                </c:pt>
                <c:pt idx="4">
                  <c:v>173.38399999999999</c:v>
                </c:pt>
                <c:pt idx="5">
                  <c:v>111.16200000000001</c:v>
                </c:pt>
                <c:pt idx="6">
                  <c:v>117.279</c:v>
                </c:pt>
                <c:pt idx="7">
                  <c:v>27.547999999999998</c:v>
                </c:pt>
                <c:pt idx="8">
                  <c:v>0.33200000000000002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4.2489071999999997</c:v>
                  </c:pt>
                  <c:pt idx="1">
                    <c:v>14.197672799999999</c:v>
                  </c:pt>
                  <c:pt idx="2">
                    <c:v>42.943874999999998</c:v>
                  </c:pt>
                  <c:pt idx="3">
                    <c:v>30.073007200000003</c:v>
                  </c:pt>
                  <c:pt idx="4">
                    <c:v>145.82238539999997</c:v>
                  </c:pt>
                  <c:pt idx="5">
                    <c:v>198.96135840000002</c:v>
                  </c:pt>
                  <c:pt idx="6">
                    <c:v>482.67388339999997</c:v>
                  </c:pt>
                  <c:pt idx="7">
                    <c:v>383.96937149999997</c:v>
                  </c:pt>
                  <c:pt idx="8">
                    <c:v>583.30961779999996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4.2489071999999997</c:v>
                  </c:pt>
                  <c:pt idx="1">
                    <c:v>14.197672799999999</c:v>
                  </c:pt>
                  <c:pt idx="2">
                    <c:v>42.943874999999998</c:v>
                  </c:pt>
                  <c:pt idx="3">
                    <c:v>30.073007200000003</c:v>
                  </c:pt>
                  <c:pt idx="4">
                    <c:v>145.82238539999997</c:v>
                  </c:pt>
                  <c:pt idx="5">
                    <c:v>198.96135840000002</c:v>
                  </c:pt>
                  <c:pt idx="6">
                    <c:v>482.67388339999997</c:v>
                  </c:pt>
                  <c:pt idx="7">
                    <c:v>383.96937149999997</c:v>
                  </c:pt>
                  <c:pt idx="8">
                    <c:v>583.30961779999996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10.827999999999999</c:v>
                </c:pt>
                <c:pt idx="1">
                  <c:v>29.802</c:v>
                </c:pt>
                <c:pt idx="2">
                  <c:v>132.13499999999999</c:v>
                </c:pt>
                <c:pt idx="3">
                  <c:v>130.41200000000001</c:v>
                </c:pt>
                <c:pt idx="4">
                  <c:v>662.22699999999998</c:v>
                </c:pt>
                <c:pt idx="5">
                  <c:v>665.86800000000005</c:v>
                </c:pt>
                <c:pt idx="6">
                  <c:v>2435.2869999999998</c:v>
                </c:pt>
                <c:pt idx="7">
                  <c:v>1426.865</c:v>
                </c:pt>
                <c:pt idx="8">
                  <c:v>1686.8409999999999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410112"/>
        <c:axId val="206411648"/>
      </c:barChart>
      <c:catAx>
        <c:axId val="2064101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411648"/>
        <c:crosses val="autoZero"/>
        <c:auto val="1"/>
        <c:lblAlgn val="ctr"/>
        <c:lblOffset val="100"/>
        <c:noMultiLvlLbl val="0"/>
      </c:catAx>
      <c:valAx>
        <c:axId val="206411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4101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1.992</c:v>
                </c:pt>
                <c:pt idx="1">
                  <c:v>32.616</c:v>
                </c:pt>
                <c:pt idx="2">
                  <c:v>28.321999999999999</c:v>
                </c:pt>
                <c:pt idx="3">
                  <c:v>38.545000000000002</c:v>
                </c:pt>
                <c:pt idx="4">
                  <c:v>173.38399999999999</c:v>
                </c:pt>
                <c:pt idx="5">
                  <c:v>111.16200000000001</c:v>
                </c:pt>
                <c:pt idx="6">
                  <c:v>117.279</c:v>
                </c:pt>
                <c:pt idx="7">
                  <c:v>27.547999999999998</c:v>
                </c:pt>
                <c:pt idx="8">
                  <c:v>0.33200000000000002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4.2489071999999997</c:v>
                  </c:pt>
                  <c:pt idx="1">
                    <c:v>14.197672799999999</c:v>
                  </c:pt>
                  <c:pt idx="2">
                    <c:v>42.943874999999998</c:v>
                  </c:pt>
                  <c:pt idx="3">
                    <c:v>30.073007200000003</c:v>
                  </c:pt>
                  <c:pt idx="4">
                    <c:v>145.82238539999997</c:v>
                  </c:pt>
                  <c:pt idx="5">
                    <c:v>198.96135840000002</c:v>
                  </c:pt>
                  <c:pt idx="6">
                    <c:v>482.67388339999997</c:v>
                  </c:pt>
                  <c:pt idx="7">
                    <c:v>383.96937149999997</c:v>
                  </c:pt>
                  <c:pt idx="8">
                    <c:v>583.30961779999996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4.2489071999999997</c:v>
                  </c:pt>
                  <c:pt idx="1">
                    <c:v>14.197672799999999</c:v>
                  </c:pt>
                  <c:pt idx="2">
                    <c:v>42.943874999999998</c:v>
                  </c:pt>
                  <c:pt idx="3">
                    <c:v>30.073007200000003</c:v>
                  </c:pt>
                  <c:pt idx="4">
                    <c:v>145.82238539999997</c:v>
                  </c:pt>
                  <c:pt idx="5">
                    <c:v>198.96135840000002</c:v>
                  </c:pt>
                  <c:pt idx="6">
                    <c:v>482.67388339999997</c:v>
                  </c:pt>
                  <c:pt idx="7">
                    <c:v>383.96937149999997</c:v>
                  </c:pt>
                  <c:pt idx="8">
                    <c:v>583.30961779999996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10.827999999999999</c:v>
                </c:pt>
                <c:pt idx="1">
                  <c:v>29.802</c:v>
                </c:pt>
                <c:pt idx="2">
                  <c:v>132.13499999999999</c:v>
                </c:pt>
                <c:pt idx="3">
                  <c:v>130.41200000000001</c:v>
                </c:pt>
                <c:pt idx="4">
                  <c:v>662.22699999999998</c:v>
                </c:pt>
                <c:pt idx="5">
                  <c:v>665.86800000000005</c:v>
                </c:pt>
                <c:pt idx="6">
                  <c:v>2435.2869999999998</c:v>
                </c:pt>
                <c:pt idx="7">
                  <c:v>1426.865</c:v>
                </c:pt>
                <c:pt idx="8">
                  <c:v>1686.8409999999999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451072"/>
        <c:axId val="206452608"/>
      </c:barChart>
      <c:catAx>
        <c:axId val="206451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452608"/>
        <c:crosses val="autoZero"/>
        <c:auto val="1"/>
        <c:lblAlgn val="ctr"/>
        <c:lblOffset val="100"/>
        <c:noMultiLvlLbl val="0"/>
      </c:catAx>
      <c:valAx>
        <c:axId val="206452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451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17.478000000000002</c:v>
                </c:pt>
                <c:pt idx="1">
                  <c:v>170.15100000000001</c:v>
                </c:pt>
                <c:pt idx="2">
                  <c:v>1258.627</c:v>
                </c:pt>
                <c:pt idx="3">
                  <c:v>374.78500000000003</c:v>
                </c:pt>
                <c:pt idx="4">
                  <c:v>470.14499999999998</c:v>
                </c:pt>
                <c:pt idx="5">
                  <c:v>138.02600000000001</c:v>
                </c:pt>
                <c:pt idx="6">
                  <c:v>1217.885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541.65959099999998</c:v>
                  </c:pt>
                  <c:pt idx="2">
                    <c:v>613.94290864292361</c:v>
                  </c:pt>
                  <c:pt idx="3">
                    <c:v>275.93536644549073</c:v>
                  </c:pt>
                  <c:pt idx="4">
                    <c:v>250.82364480000001</c:v>
                  </c:pt>
                  <c:pt idx="5">
                    <c:v>217.98416429999997</c:v>
                  </c:pt>
                  <c:pt idx="6">
                    <c:v>157.63431917560712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541.65959099999998</c:v>
                  </c:pt>
                  <c:pt idx="2">
                    <c:v>613.94290864292361</c:v>
                  </c:pt>
                  <c:pt idx="3">
                    <c:v>275.93536644549073</c:v>
                  </c:pt>
                  <c:pt idx="4">
                    <c:v>250.82364480000001</c:v>
                  </c:pt>
                  <c:pt idx="5">
                    <c:v>217.98416429999997</c:v>
                  </c:pt>
                  <c:pt idx="6">
                    <c:v>157.63431917560712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2616.7130000000002</c:v>
                </c:pt>
                <c:pt idx="2">
                  <c:v>3231.9090000000001</c:v>
                </c:pt>
                <c:pt idx="3">
                  <c:v>1019.95</c:v>
                </c:pt>
                <c:pt idx="4">
                  <c:v>1174.268</c:v>
                </c:pt>
                <c:pt idx="5">
                  <c:v>935.15300000000002</c:v>
                </c:pt>
                <c:pt idx="6">
                  <c:v>719.24099999999999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532992"/>
        <c:axId val="206534528"/>
      </c:barChart>
      <c:catAx>
        <c:axId val="2065329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534528"/>
        <c:crosses val="autoZero"/>
        <c:auto val="1"/>
        <c:lblAlgn val="ctr"/>
        <c:lblOffset val="100"/>
        <c:noMultiLvlLbl val="0"/>
      </c:catAx>
      <c:valAx>
        <c:axId val="2065345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5329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17905.841684994077</c:v>
                </c:pt>
                <c:pt idx="1">
                  <c:v>30580.527034102448</c:v>
                </c:pt>
                <c:pt idx="2">
                  <c:v>13339.492168365257</c:v>
                </c:pt>
                <c:pt idx="3">
                  <c:v>20094.935382592696</c:v>
                </c:pt>
                <c:pt idx="4">
                  <c:v>17867.44111511104</c:v>
                </c:pt>
                <c:pt idx="5">
                  <c:v>34578.037195286226</c:v>
                </c:pt>
                <c:pt idx="6">
                  <c:v>6297.8828006949998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522624"/>
        <c:axId val="122533376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18508</c:v>
                </c:pt>
                <c:pt idx="1">
                  <c:v>7468</c:v>
                </c:pt>
                <c:pt idx="2">
                  <c:v>978</c:v>
                </c:pt>
                <c:pt idx="3">
                  <c:v>664</c:v>
                </c:pt>
                <c:pt idx="4">
                  <c:v>265</c:v>
                </c:pt>
                <c:pt idx="5">
                  <c:v>191</c:v>
                </c:pt>
                <c:pt idx="6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522624"/>
        <c:axId val="122533376"/>
      </c:lineChart>
      <c:catAx>
        <c:axId val="12252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533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53337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5226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17.478000000000002</c:v>
                </c:pt>
                <c:pt idx="1">
                  <c:v>170.15100000000001</c:v>
                </c:pt>
                <c:pt idx="2">
                  <c:v>1258.627</c:v>
                </c:pt>
                <c:pt idx="3">
                  <c:v>374.78500000000003</c:v>
                </c:pt>
                <c:pt idx="4">
                  <c:v>470.14499999999998</c:v>
                </c:pt>
                <c:pt idx="5">
                  <c:v>138.02600000000001</c:v>
                </c:pt>
                <c:pt idx="6">
                  <c:v>1217.885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541.65959099999998</c:v>
                  </c:pt>
                  <c:pt idx="2">
                    <c:v>613.94290864292361</c:v>
                  </c:pt>
                  <c:pt idx="3">
                    <c:v>275.93536644549073</c:v>
                  </c:pt>
                  <c:pt idx="4">
                    <c:v>250.82364480000001</c:v>
                  </c:pt>
                  <c:pt idx="5">
                    <c:v>217.98416429999997</c:v>
                  </c:pt>
                  <c:pt idx="6">
                    <c:v>157.63431917560712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541.65959099999998</c:v>
                  </c:pt>
                  <c:pt idx="2">
                    <c:v>613.94290864292361</c:v>
                  </c:pt>
                  <c:pt idx="3">
                    <c:v>275.93536644549073</c:v>
                  </c:pt>
                  <c:pt idx="4">
                    <c:v>250.82364480000001</c:v>
                  </c:pt>
                  <c:pt idx="5">
                    <c:v>217.98416429999997</c:v>
                  </c:pt>
                  <c:pt idx="6">
                    <c:v>157.63431917560712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2616.7130000000002</c:v>
                </c:pt>
                <c:pt idx="2">
                  <c:v>3231.9090000000001</c:v>
                </c:pt>
                <c:pt idx="3">
                  <c:v>1019.95</c:v>
                </c:pt>
                <c:pt idx="4">
                  <c:v>1174.268</c:v>
                </c:pt>
                <c:pt idx="5">
                  <c:v>935.15300000000002</c:v>
                </c:pt>
                <c:pt idx="6">
                  <c:v>719.24099999999999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872384"/>
        <c:axId val="207873920"/>
      </c:barChart>
      <c:catAx>
        <c:axId val="207872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873920"/>
        <c:crosses val="autoZero"/>
        <c:auto val="1"/>
        <c:lblAlgn val="ctr"/>
        <c:lblOffset val="100"/>
        <c:noMultiLvlLbl val="0"/>
      </c:catAx>
      <c:valAx>
        <c:axId val="2078739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7872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380.72800000000001</c:v>
                </c:pt>
                <c:pt idx="1">
                  <c:v>1896.54</c:v>
                </c:pt>
                <c:pt idx="2">
                  <c:v>399.536</c:v>
                </c:pt>
                <c:pt idx="3">
                  <c:v>257.04700000000003</c:v>
                </c:pt>
                <c:pt idx="4">
                  <c:v>482.32400000000001</c:v>
                </c:pt>
                <c:pt idx="5">
                  <c:v>146.24700000000001</c:v>
                </c:pt>
                <c:pt idx="6">
                  <c:v>76.582999999999998</c:v>
                </c:pt>
                <c:pt idx="7">
                  <c:v>8.0530000000000008</c:v>
                </c:pt>
                <c:pt idx="8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459.42081999999994</c:v>
                  </c:pt>
                  <c:pt idx="1">
                    <c:v>304.1930749</c:v>
                  </c:pt>
                  <c:pt idx="2">
                    <c:v>657.74328649999995</c:v>
                  </c:pt>
                  <c:pt idx="3">
                    <c:v>201.50433240000001</c:v>
                  </c:pt>
                  <c:pt idx="4">
                    <c:v>339.9869109</c:v>
                  </c:pt>
                  <c:pt idx="5">
                    <c:v>193.53293199999999</c:v>
                  </c:pt>
                  <c:pt idx="6">
                    <c:v>195.66019120000001</c:v>
                  </c:pt>
                  <c:pt idx="7">
                    <c:v>86.320797600000006</c:v>
                  </c:pt>
                  <c:pt idx="8">
                    <c:v>57.097562699999997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459.42081999999994</c:v>
                  </c:pt>
                  <c:pt idx="1">
                    <c:v>304.1930749</c:v>
                  </c:pt>
                  <c:pt idx="2">
                    <c:v>657.74328649999995</c:v>
                  </c:pt>
                  <c:pt idx="3">
                    <c:v>201.50433240000001</c:v>
                  </c:pt>
                  <c:pt idx="4">
                    <c:v>339.9869109</c:v>
                  </c:pt>
                  <c:pt idx="5">
                    <c:v>193.53293199999999</c:v>
                  </c:pt>
                  <c:pt idx="6">
                    <c:v>195.66019120000001</c:v>
                  </c:pt>
                  <c:pt idx="7">
                    <c:v>86.320797600000006</c:v>
                  </c:pt>
                  <c:pt idx="8">
                    <c:v>57.097562699999997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1549.48</c:v>
                </c:pt>
                <c:pt idx="1">
                  <c:v>1225.1030000000001</c:v>
                </c:pt>
                <c:pt idx="2">
                  <c:v>2132.069</c:v>
                </c:pt>
                <c:pt idx="3">
                  <c:v>880.31600000000003</c:v>
                </c:pt>
                <c:pt idx="4">
                  <c:v>1669.057</c:v>
                </c:pt>
                <c:pt idx="5">
                  <c:v>670.36</c:v>
                </c:pt>
                <c:pt idx="6">
                  <c:v>1089.422</c:v>
                </c:pt>
                <c:pt idx="7">
                  <c:v>320.18099999999998</c:v>
                </c:pt>
                <c:pt idx="8">
                  <c:v>161.24700000000001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848384"/>
        <c:axId val="206849920"/>
      </c:barChart>
      <c:catAx>
        <c:axId val="2068483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849920"/>
        <c:crosses val="autoZero"/>
        <c:auto val="1"/>
        <c:lblAlgn val="ctr"/>
        <c:lblOffset val="100"/>
        <c:noMultiLvlLbl val="0"/>
      </c:catAx>
      <c:valAx>
        <c:axId val="2068499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8483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380.72800000000001</c:v>
                </c:pt>
                <c:pt idx="1">
                  <c:v>1896.54</c:v>
                </c:pt>
                <c:pt idx="2">
                  <c:v>399.536</c:v>
                </c:pt>
                <c:pt idx="3">
                  <c:v>257.04700000000003</c:v>
                </c:pt>
                <c:pt idx="4">
                  <c:v>482.32400000000001</c:v>
                </c:pt>
                <c:pt idx="5">
                  <c:v>146.24700000000001</c:v>
                </c:pt>
                <c:pt idx="6">
                  <c:v>76.582999999999998</c:v>
                </c:pt>
                <c:pt idx="7">
                  <c:v>8.0530000000000008</c:v>
                </c:pt>
                <c:pt idx="8">
                  <c:v>0.04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459.42081999999994</c:v>
                  </c:pt>
                  <c:pt idx="1">
                    <c:v>304.1930749</c:v>
                  </c:pt>
                  <c:pt idx="2">
                    <c:v>657.74328649999995</c:v>
                  </c:pt>
                  <c:pt idx="3">
                    <c:v>201.50433240000001</c:v>
                  </c:pt>
                  <c:pt idx="4">
                    <c:v>339.9869109</c:v>
                  </c:pt>
                  <c:pt idx="5">
                    <c:v>193.53293199999999</c:v>
                  </c:pt>
                  <c:pt idx="6">
                    <c:v>195.66019120000001</c:v>
                  </c:pt>
                  <c:pt idx="7">
                    <c:v>86.320797600000006</c:v>
                  </c:pt>
                  <c:pt idx="8">
                    <c:v>57.097562699999997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459.42081999999994</c:v>
                  </c:pt>
                  <c:pt idx="1">
                    <c:v>304.1930749</c:v>
                  </c:pt>
                  <c:pt idx="2">
                    <c:v>657.74328649999995</c:v>
                  </c:pt>
                  <c:pt idx="3">
                    <c:v>201.50433240000001</c:v>
                  </c:pt>
                  <c:pt idx="4">
                    <c:v>339.9869109</c:v>
                  </c:pt>
                  <c:pt idx="5">
                    <c:v>193.53293199999999</c:v>
                  </c:pt>
                  <c:pt idx="6">
                    <c:v>195.66019120000001</c:v>
                  </c:pt>
                  <c:pt idx="7">
                    <c:v>86.320797600000006</c:v>
                  </c:pt>
                  <c:pt idx="8">
                    <c:v>57.097562699999997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1549.48</c:v>
                </c:pt>
                <c:pt idx="1">
                  <c:v>1225.1030000000001</c:v>
                </c:pt>
                <c:pt idx="2">
                  <c:v>2132.069</c:v>
                </c:pt>
                <c:pt idx="3">
                  <c:v>880.31600000000003</c:v>
                </c:pt>
                <c:pt idx="4">
                  <c:v>1669.057</c:v>
                </c:pt>
                <c:pt idx="5">
                  <c:v>670.36</c:v>
                </c:pt>
                <c:pt idx="6">
                  <c:v>1089.422</c:v>
                </c:pt>
                <c:pt idx="7">
                  <c:v>320.18099999999998</c:v>
                </c:pt>
                <c:pt idx="8">
                  <c:v>161.24700000000001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893440"/>
        <c:axId val="206894976"/>
      </c:barChart>
      <c:catAx>
        <c:axId val="2068934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6894976"/>
        <c:crosses val="autoZero"/>
        <c:auto val="1"/>
        <c:lblAlgn val="ctr"/>
        <c:lblOffset val="100"/>
        <c:noMultiLvlLbl val="0"/>
      </c:catAx>
      <c:valAx>
        <c:axId val="2068949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68934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21.150500000000001</c:v>
                </c:pt>
                <c:pt idx="1">
                  <c:v>7711.4430000000002</c:v>
                </c:pt>
                <c:pt idx="2">
                  <c:v>13344.332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79.81398999999999</c:v>
                </c:pt>
                <c:pt idx="1">
                  <c:v>15007.413</c:v>
                </c:pt>
                <c:pt idx="2">
                  <c:v>104850.671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319808"/>
        <c:axId val="207321344"/>
      </c:barChart>
      <c:catAx>
        <c:axId val="207319808"/>
        <c:scaling>
          <c:orientation val="maxMin"/>
        </c:scaling>
        <c:delete val="0"/>
        <c:axPos val="l"/>
        <c:majorTickMark val="out"/>
        <c:minorTickMark val="none"/>
        <c:tickLblPos val="nextTo"/>
        <c:crossAx val="207321344"/>
        <c:crosses val="autoZero"/>
        <c:auto val="1"/>
        <c:lblAlgn val="ctr"/>
        <c:lblOffset val="100"/>
        <c:noMultiLvlLbl val="0"/>
      </c:catAx>
      <c:valAx>
        <c:axId val="20732134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73198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21.150500000000001</c:v>
                </c:pt>
                <c:pt idx="1">
                  <c:v>7711.4430000000002</c:v>
                </c:pt>
                <c:pt idx="2">
                  <c:v>13344.332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79.81398999999999</c:v>
                </c:pt>
                <c:pt idx="1">
                  <c:v>15007.413</c:v>
                </c:pt>
                <c:pt idx="2">
                  <c:v>104850.671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409920"/>
        <c:axId val="207411456"/>
      </c:barChart>
      <c:catAx>
        <c:axId val="207409920"/>
        <c:scaling>
          <c:orientation val="maxMin"/>
        </c:scaling>
        <c:delete val="0"/>
        <c:axPos val="l"/>
        <c:majorTickMark val="out"/>
        <c:minorTickMark val="none"/>
        <c:tickLblPos val="nextTo"/>
        <c:crossAx val="207411456"/>
        <c:crosses val="autoZero"/>
        <c:auto val="1"/>
        <c:lblAlgn val="ctr"/>
        <c:lblOffset val="100"/>
        <c:noMultiLvlLbl val="0"/>
      </c:catAx>
      <c:valAx>
        <c:axId val="2074114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74099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4.4499999999999998E-2</c:v>
                </c:pt>
                <c:pt idx="1">
                  <c:v>4.6770000000000006E-2</c:v>
                </c:pt>
                <c:pt idx="2">
                  <c:v>0.10228999999999999</c:v>
                </c:pt>
                <c:pt idx="3">
                  <c:v>8.5069999999999993E-2</c:v>
                </c:pt>
                <c:pt idx="4">
                  <c:v>4.7420000000000004E-2</c:v>
                </c:pt>
                <c:pt idx="5">
                  <c:v>1.702E-2</c:v>
                </c:pt>
                <c:pt idx="6">
                  <c:v>1.7079999999999998E-2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2.1726839000000001E-2</c:v>
                  </c:pt>
                  <c:pt idx="1">
                    <c:v>0.22034095200000001</c:v>
                  </c:pt>
                  <c:pt idx="2">
                    <c:v>0.1385127988231416</c:v>
                  </c:pt>
                  <c:pt idx="3">
                    <c:v>0.10400203349771769</c:v>
                  </c:pt>
                  <c:pt idx="4">
                    <c:v>0.23957581999999999</c:v>
                  </c:pt>
                  <c:pt idx="5">
                    <c:v>0.12214279800000001</c:v>
                  </c:pt>
                  <c:pt idx="6">
                    <c:v>0.24178606400000002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2.1726839000000001E-2</c:v>
                  </c:pt>
                  <c:pt idx="1">
                    <c:v>0.22034095200000001</c:v>
                  </c:pt>
                  <c:pt idx="2">
                    <c:v>0.1385127988231416</c:v>
                  </c:pt>
                  <c:pt idx="3">
                    <c:v>0.10400203349771769</c:v>
                  </c:pt>
                  <c:pt idx="4">
                    <c:v>0.23957581999999999</c:v>
                  </c:pt>
                  <c:pt idx="5">
                    <c:v>0.12214279800000001</c:v>
                  </c:pt>
                  <c:pt idx="6">
                    <c:v>0.24178606400000002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4.2610000000000002E-2</c:v>
                </c:pt>
                <c:pt idx="1">
                  <c:v>0.64691999999999994</c:v>
                </c:pt>
                <c:pt idx="2">
                  <c:v>0.38668000000000002</c:v>
                </c:pt>
                <c:pt idx="3">
                  <c:v>0.16019</c:v>
                </c:pt>
                <c:pt idx="4">
                  <c:v>0.51979999999999993</c:v>
                </c:pt>
                <c:pt idx="5">
                  <c:v>0.29893000000000003</c:v>
                </c:pt>
                <c:pt idx="6">
                  <c:v>0.30043000000000003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97184"/>
        <c:axId val="207998976"/>
      </c:barChart>
      <c:catAx>
        <c:axId val="207997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998976"/>
        <c:crosses val="autoZero"/>
        <c:auto val="1"/>
        <c:lblAlgn val="ctr"/>
        <c:lblOffset val="100"/>
        <c:noMultiLvlLbl val="0"/>
      </c:catAx>
      <c:valAx>
        <c:axId val="2079989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2079971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4.4499999999999998E-2</c:v>
                </c:pt>
                <c:pt idx="1">
                  <c:v>4.6770000000000006E-2</c:v>
                </c:pt>
                <c:pt idx="2">
                  <c:v>0.10228999999999999</c:v>
                </c:pt>
                <c:pt idx="3">
                  <c:v>8.5069999999999993E-2</c:v>
                </c:pt>
                <c:pt idx="4">
                  <c:v>4.7420000000000004E-2</c:v>
                </c:pt>
                <c:pt idx="5">
                  <c:v>1.702E-2</c:v>
                </c:pt>
                <c:pt idx="6">
                  <c:v>1.7079999999999998E-2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2.1726839000000001E-2</c:v>
                  </c:pt>
                  <c:pt idx="1">
                    <c:v>0.22034095200000001</c:v>
                  </c:pt>
                  <c:pt idx="2">
                    <c:v>0.1385127988231416</c:v>
                  </c:pt>
                  <c:pt idx="3">
                    <c:v>0.10400203349771769</c:v>
                  </c:pt>
                  <c:pt idx="4">
                    <c:v>0.23957581999999999</c:v>
                  </c:pt>
                  <c:pt idx="5">
                    <c:v>0.12214279800000001</c:v>
                  </c:pt>
                  <c:pt idx="6">
                    <c:v>0.24178606400000002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2.1726839000000001E-2</c:v>
                  </c:pt>
                  <c:pt idx="1">
                    <c:v>0.22034095200000001</c:v>
                  </c:pt>
                  <c:pt idx="2">
                    <c:v>0.1385127988231416</c:v>
                  </c:pt>
                  <c:pt idx="3">
                    <c:v>0.10400203349771769</c:v>
                  </c:pt>
                  <c:pt idx="4">
                    <c:v>0.23957581999999999</c:v>
                  </c:pt>
                  <c:pt idx="5">
                    <c:v>0.12214279800000001</c:v>
                  </c:pt>
                  <c:pt idx="6">
                    <c:v>0.24178606400000002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4.2610000000000002E-2</c:v>
                </c:pt>
                <c:pt idx="1">
                  <c:v>0.64691999999999994</c:v>
                </c:pt>
                <c:pt idx="2">
                  <c:v>0.38668000000000002</c:v>
                </c:pt>
                <c:pt idx="3">
                  <c:v>0.16019</c:v>
                </c:pt>
                <c:pt idx="4">
                  <c:v>0.51979999999999993</c:v>
                </c:pt>
                <c:pt idx="5">
                  <c:v>0.29893000000000003</c:v>
                </c:pt>
                <c:pt idx="6">
                  <c:v>0.30043000000000003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030528"/>
        <c:axId val="207044608"/>
      </c:barChart>
      <c:catAx>
        <c:axId val="207030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044608"/>
        <c:crosses val="autoZero"/>
        <c:auto val="1"/>
        <c:lblAlgn val="ctr"/>
        <c:lblOffset val="100"/>
        <c:noMultiLvlLbl val="0"/>
      </c:catAx>
      <c:valAx>
        <c:axId val="2070446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1"/>
        <c:majorTickMark val="out"/>
        <c:minorTickMark val="none"/>
        <c:tickLblPos val="nextTo"/>
        <c:crossAx val="207030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0.12891</c:v>
                </c:pt>
                <c:pt idx="1">
                  <c:v>4.9750000000000003E-2</c:v>
                </c:pt>
                <c:pt idx="2">
                  <c:v>2.5819999999999999E-2</c:v>
                </c:pt>
                <c:pt idx="3">
                  <c:v>3.116E-2</c:v>
                </c:pt>
                <c:pt idx="4">
                  <c:v>5.2789999999999997E-2</c:v>
                </c:pt>
                <c:pt idx="5">
                  <c:v>4.7380000000000005E-2</c:v>
                </c:pt>
                <c:pt idx="6">
                  <c:v>2.3140000000000001E-2</c:v>
                </c:pt>
                <c:pt idx="7">
                  <c:v>1.2099999999999999E-3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9.3929220000000008E-2</c:v>
                  </c:pt>
                  <c:pt idx="1">
                    <c:v>0.178108872</c:v>
                  </c:pt>
                  <c:pt idx="2">
                    <c:v>2.6353482000000001E-2</c:v>
                  </c:pt>
                  <c:pt idx="3">
                    <c:v>0.234257672</c:v>
                  </c:pt>
                  <c:pt idx="4">
                    <c:v>0.13770444800000001</c:v>
                  </c:pt>
                  <c:pt idx="5">
                    <c:v>3.9348952000000006E-2</c:v>
                  </c:pt>
                  <c:pt idx="6">
                    <c:v>0.25660930500000001</c:v>
                  </c:pt>
                  <c:pt idx="7">
                    <c:v>0.17583147400000002</c:v>
                  </c:pt>
                  <c:pt idx="8">
                    <c:v>9.7737120000000004E-3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9.3929220000000008E-2</c:v>
                  </c:pt>
                  <c:pt idx="1">
                    <c:v>0.178108872</c:v>
                  </c:pt>
                  <c:pt idx="2">
                    <c:v>2.6353482000000001E-2</c:v>
                  </c:pt>
                  <c:pt idx="3">
                    <c:v>0.234257672</c:v>
                  </c:pt>
                  <c:pt idx="4">
                    <c:v>0.13770444800000001</c:v>
                  </c:pt>
                  <c:pt idx="5">
                    <c:v>3.9348952000000006E-2</c:v>
                  </c:pt>
                  <c:pt idx="6">
                    <c:v>0.25660930500000001</c:v>
                  </c:pt>
                  <c:pt idx="7">
                    <c:v>0.17583147400000002</c:v>
                  </c:pt>
                  <c:pt idx="8">
                    <c:v>9.7737120000000004E-3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0.26355000000000001</c:v>
                </c:pt>
                <c:pt idx="1">
                  <c:v>0.33816000000000002</c:v>
                </c:pt>
                <c:pt idx="2">
                  <c:v>5.5810000000000005E-2</c:v>
                </c:pt>
                <c:pt idx="3">
                  <c:v>0.39226</c:v>
                </c:pt>
                <c:pt idx="4">
                  <c:v>0.38422000000000001</c:v>
                </c:pt>
                <c:pt idx="5">
                  <c:v>7.2680000000000008E-2</c:v>
                </c:pt>
                <c:pt idx="6">
                  <c:v>0.56961000000000006</c:v>
                </c:pt>
                <c:pt idx="7">
                  <c:v>0.26111000000000001</c:v>
                </c:pt>
                <c:pt idx="8">
                  <c:v>1.8159999999999999E-2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124736"/>
        <c:axId val="207130624"/>
      </c:barChart>
      <c:catAx>
        <c:axId val="2071247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130624"/>
        <c:crosses val="autoZero"/>
        <c:auto val="1"/>
        <c:lblAlgn val="ctr"/>
        <c:lblOffset val="100"/>
        <c:noMultiLvlLbl val="0"/>
      </c:catAx>
      <c:valAx>
        <c:axId val="207130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71247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0.12891</c:v>
                </c:pt>
                <c:pt idx="1">
                  <c:v>4.9750000000000003E-2</c:v>
                </c:pt>
                <c:pt idx="2">
                  <c:v>2.5819999999999999E-2</c:v>
                </c:pt>
                <c:pt idx="3">
                  <c:v>3.116E-2</c:v>
                </c:pt>
                <c:pt idx="4">
                  <c:v>5.2789999999999997E-2</c:v>
                </c:pt>
                <c:pt idx="5">
                  <c:v>4.7380000000000005E-2</c:v>
                </c:pt>
                <c:pt idx="6">
                  <c:v>2.3140000000000001E-2</c:v>
                </c:pt>
                <c:pt idx="7">
                  <c:v>1.2099999999999999E-3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9.3929220000000008E-2</c:v>
                  </c:pt>
                  <c:pt idx="1">
                    <c:v>0.178108872</c:v>
                  </c:pt>
                  <c:pt idx="2">
                    <c:v>2.6353482000000001E-2</c:v>
                  </c:pt>
                  <c:pt idx="3">
                    <c:v>0.234257672</c:v>
                  </c:pt>
                  <c:pt idx="4">
                    <c:v>0.13770444800000001</c:v>
                  </c:pt>
                  <c:pt idx="5">
                    <c:v>3.9348952000000006E-2</c:v>
                  </c:pt>
                  <c:pt idx="6">
                    <c:v>0.25660930500000001</c:v>
                  </c:pt>
                  <c:pt idx="7">
                    <c:v>0.17583147400000002</c:v>
                  </c:pt>
                  <c:pt idx="8">
                    <c:v>9.7737120000000004E-3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9.3929220000000008E-2</c:v>
                  </c:pt>
                  <c:pt idx="1">
                    <c:v>0.178108872</c:v>
                  </c:pt>
                  <c:pt idx="2">
                    <c:v>2.6353482000000001E-2</c:v>
                  </c:pt>
                  <c:pt idx="3">
                    <c:v>0.234257672</c:v>
                  </c:pt>
                  <c:pt idx="4">
                    <c:v>0.13770444800000001</c:v>
                  </c:pt>
                  <c:pt idx="5">
                    <c:v>3.9348952000000006E-2</c:v>
                  </c:pt>
                  <c:pt idx="6">
                    <c:v>0.25660930500000001</c:v>
                  </c:pt>
                  <c:pt idx="7">
                    <c:v>0.17583147400000002</c:v>
                  </c:pt>
                  <c:pt idx="8">
                    <c:v>9.7737120000000004E-3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0.26355000000000001</c:v>
                </c:pt>
                <c:pt idx="1">
                  <c:v>0.33816000000000002</c:v>
                </c:pt>
                <c:pt idx="2">
                  <c:v>5.5810000000000005E-2</c:v>
                </c:pt>
                <c:pt idx="3">
                  <c:v>0.39226</c:v>
                </c:pt>
                <c:pt idx="4">
                  <c:v>0.38422000000000001</c:v>
                </c:pt>
                <c:pt idx="5">
                  <c:v>7.2680000000000008E-2</c:v>
                </c:pt>
                <c:pt idx="6">
                  <c:v>0.56961000000000006</c:v>
                </c:pt>
                <c:pt idx="7">
                  <c:v>0.26111000000000001</c:v>
                </c:pt>
                <c:pt idx="8">
                  <c:v>1.8159999999999999E-2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628544"/>
        <c:axId val="207642624"/>
      </c:barChart>
      <c:catAx>
        <c:axId val="207628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642624"/>
        <c:crosses val="autoZero"/>
        <c:auto val="1"/>
        <c:lblAlgn val="ctr"/>
        <c:lblOffset val="100"/>
        <c:noMultiLvlLbl val="0"/>
      </c:catAx>
      <c:valAx>
        <c:axId val="2076426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7628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0.69</c:v>
                </c:pt>
                <c:pt idx="2">
                  <c:v>6.524</c:v>
                </c:pt>
                <c:pt idx="3">
                  <c:v>15.887</c:v>
                </c:pt>
                <c:pt idx="4">
                  <c:v>11.144</c:v>
                </c:pt>
                <c:pt idx="5">
                  <c:v>4.1589999999999998</c:v>
                </c:pt>
                <c:pt idx="6">
                  <c:v>4.2270000000000003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21.160831999999999</c:v>
                  </c:pt>
                  <c:pt idx="2">
                    <c:v>23.658885109518529</c:v>
                  </c:pt>
                  <c:pt idx="3">
                    <c:v>40.432386656857773</c:v>
                  </c:pt>
                  <c:pt idx="4">
                    <c:v>153.09997839999997</c:v>
                  </c:pt>
                  <c:pt idx="5">
                    <c:v>63.403648000000004</c:v>
                  </c:pt>
                  <c:pt idx="6">
                    <c:v>81.108969000000002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21.160831999999999</c:v>
                  </c:pt>
                  <c:pt idx="2">
                    <c:v>23.658885109518529</c:v>
                  </c:pt>
                  <c:pt idx="3">
                    <c:v>40.432386656857773</c:v>
                  </c:pt>
                  <c:pt idx="4">
                    <c:v>153.09997839999997</c:v>
                  </c:pt>
                  <c:pt idx="5">
                    <c:v>63.403648000000004</c:v>
                  </c:pt>
                  <c:pt idx="6">
                    <c:v>81.108969000000002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42.56</c:v>
                </c:pt>
                <c:pt idx="2">
                  <c:v>73.971999999999994</c:v>
                </c:pt>
                <c:pt idx="3">
                  <c:v>65.331000000000003</c:v>
                </c:pt>
                <c:pt idx="4">
                  <c:v>347.32299999999998</c:v>
                </c:pt>
                <c:pt idx="5">
                  <c:v>141.52600000000001</c:v>
                </c:pt>
                <c:pt idx="6">
                  <c:v>107.358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739136"/>
        <c:axId val="207740928"/>
      </c:barChart>
      <c:catAx>
        <c:axId val="207739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740928"/>
        <c:crosses val="autoZero"/>
        <c:auto val="1"/>
        <c:lblAlgn val="ctr"/>
        <c:lblOffset val="100"/>
        <c:noMultiLvlLbl val="0"/>
      </c:catAx>
      <c:valAx>
        <c:axId val="20774092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7739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51.14858880675002</c:v>
                </c:pt>
                <c:pt idx="1">
                  <c:v>143.44852233147503</c:v>
                </c:pt>
                <c:pt idx="2">
                  <c:v>1398.5413706398433</c:v>
                </c:pt>
                <c:pt idx="3">
                  <c:v>7.7152498006999997</c:v>
                </c:pt>
                <c:pt idx="4">
                  <c:v>66.749121714400005</c:v>
                </c:pt>
                <c:pt idx="5">
                  <c:v>1.0108233985999999</c:v>
                </c:pt>
                <c:pt idx="6">
                  <c:v>0</c:v>
                </c:pt>
                <c:pt idx="7">
                  <c:v>41.186666873552511</c:v>
                </c:pt>
                <c:pt idx="8">
                  <c:v>42.361825122580008</c:v>
                </c:pt>
                <c:pt idx="9">
                  <c:v>127.72419516332496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3273541829227"/>
          <c:y val="8.5777059392499244E-2"/>
          <c:w val="0.78872128171359779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0.69</c:v>
                </c:pt>
                <c:pt idx="2">
                  <c:v>6.524</c:v>
                </c:pt>
                <c:pt idx="3">
                  <c:v>15.887</c:v>
                </c:pt>
                <c:pt idx="4">
                  <c:v>11.144</c:v>
                </c:pt>
                <c:pt idx="5">
                  <c:v>4.1589999999999998</c:v>
                </c:pt>
                <c:pt idx="6">
                  <c:v>4.2270000000000003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21.160831999999999</c:v>
                  </c:pt>
                  <c:pt idx="2">
                    <c:v>23.658885109518529</c:v>
                  </c:pt>
                  <c:pt idx="3">
                    <c:v>40.432386656857773</c:v>
                  </c:pt>
                  <c:pt idx="4">
                    <c:v>153.09997839999997</c:v>
                  </c:pt>
                  <c:pt idx="5">
                    <c:v>63.403648000000004</c:v>
                  </c:pt>
                  <c:pt idx="6">
                    <c:v>81.108969000000002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21.160831999999999</c:v>
                  </c:pt>
                  <c:pt idx="2">
                    <c:v>23.658885109518529</c:v>
                  </c:pt>
                  <c:pt idx="3">
                    <c:v>40.432386656857773</c:v>
                  </c:pt>
                  <c:pt idx="4">
                    <c:v>153.09997839999997</c:v>
                  </c:pt>
                  <c:pt idx="5">
                    <c:v>63.403648000000004</c:v>
                  </c:pt>
                  <c:pt idx="6">
                    <c:v>81.108969000000002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42.56</c:v>
                </c:pt>
                <c:pt idx="2">
                  <c:v>73.971999999999994</c:v>
                </c:pt>
                <c:pt idx="3">
                  <c:v>65.331000000000003</c:v>
                </c:pt>
                <c:pt idx="4">
                  <c:v>347.32299999999998</c:v>
                </c:pt>
                <c:pt idx="5">
                  <c:v>141.52600000000001</c:v>
                </c:pt>
                <c:pt idx="6">
                  <c:v>107.358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804672"/>
        <c:axId val="209133568"/>
      </c:barChart>
      <c:catAx>
        <c:axId val="207804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133568"/>
        <c:crosses val="autoZero"/>
        <c:auto val="1"/>
        <c:lblAlgn val="ctr"/>
        <c:lblOffset val="100"/>
        <c:noMultiLvlLbl val="0"/>
      </c:catAx>
      <c:valAx>
        <c:axId val="2091335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78046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1.792</c:v>
                </c:pt>
                <c:pt idx="1">
                  <c:v>3.9209999999999998</c:v>
                </c:pt>
                <c:pt idx="2">
                  <c:v>2.7909999999999999</c:v>
                </c:pt>
                <c:pt idx="3">
                  <c:v>6.8470000000000004</c:v>
                </c:pt>
                <c:pt idx="4">
                  <c:v>8.9930000000000003</c:v>
                </c:pt>
                <c:pt idx="5">
                  <c:v>11.683999999999999</c:v>
                </c:pt>
                <c:pt idx="6">
                  <c:v>6.2919999999999998</c:v>
                </c:pt>
                <c:pt idx="7">
                  <c:v>0.311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2.9791915000000002</c:v>
                  </c:pt>
                  <c:pt idx="1">
                    <c:v>20.241375000000001</c:v>
                  </c:pt>
                  <c:pt idx="2">
                    <c:v>2.6302375000000002</c:v>
                  </c:pt>
                  <c:pt idx="3">
                    <c:v>68.905108800000008</c:v>
                  </c:pt>
                  <c:pt idx="4">
                    <c:v>35.422557000000005</c:v>
                  </c:pt>
                  <c:pt idx="5">
                    <c:v>11.707510500000001</c:v>
                  </c:pt>
                  <c:pt idx="6">
                    <c:v>162.2828313</c:v>
                  </c:pt>
                  <c:pt idx="7">
                    <c:v>94.344566399999991</c:v>
                  </c:pt>
                  <c:pt idx="8">
                    <c:v>6.5496479999999995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2.9791915000000002</c:v>
                  </c:pt>
                  <c:pt idx="1">
                    <c:v>20.241375000000001</c:v>
                  </c:pt>
                  <c:pt idx="2">
                    <c:v>2.6302375000000002</c:v>
                  </c:pt>
                  <c:pt idx="3">
                    <c:v>68.905108800000008</c:v>
                  </c:pt>
                  <c:pt idx="4">
                    <c:v>35.422557000000005</c:v>
                  </c:pt>
                  <c:pt idx="5">
                    <c:v>11.707510500000001</c:v>
                  </c:pt>
                  <c:pt idx="6">
                    <c:v>162.2828313</c:v>
                  </c:pt>
                  <c:pt idx="7">
                    <c:v>94.344566399999991</c:v>
                  </c:pt>
                  <c:pt idx="8">
                    <c:v>6.5496479999999995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6.359</c:v>
                </c:pt>
                <c:pt idx="1">
                  <c:v>29.442</c:v>
                </c:pt>
                <c:pt idx="2">
                  <c:v>5.6870000000000003</c:v>
                </c:pt>
                <c:pt idx="3">
                  <c:v>93.456000000000003</c:v>
                </c:pt>
                <c:pt idx="4">
                  <c:v>121.727</c:v>
                </c:pt>
                <c:pt idx="5">
                  <c:v>24.045000000000002</c:v>
                </c:pt>
                <c:pt idx="6">
                  <c:v>365.74900000000002</c:v>
                </c:pt>
                <c:pt idx="7">
                  <c:v>119.48399999999999</c:v>
                </c:pt>
                <c:pt idx="8">
                  <c:v>12.12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763712"/>
        <c:axId val="207790080"/>
      </c:barChart>
      <c:catAx>
        <c:axId val="2077637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7790080"/>
        <c:crosses val="autoZero"/>
        <c:auto val="1"/>
        <c:lblAlgn val="ctr"/>
        <c:lblOffset val="100"/>
        <c:noMultiLvlLbl val="0"/>
      </c:catAx>
      <c:valAx>
        <c:axId val="2077900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77637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1.792</c:v>
                </c:pt>
                <c:pt idx="1">
                  <c:v>3.9209999999999998</c:v>
                </c:pt>
                <c:pt idx="2">
                  <c:v>2.7909999999999999</c:v>
                </c:pt>
                <c:pt idx="3">
                  <c:v>6.8470000000000004</c:v>
                </c:pt>
                <c:pt idx="4">
                  <c:v>8.9930000000000003</c:v>
                </c:pt>
                <c:pt idx="5">
                  <c:v>11.683999999999999</c:v>
                </c:pt>
                <c:pt idx="6">
                  <c:v>6.2919999999999998</c:v>
                </c:pt>
                <c:pt idx="7">
                  <c:v>0.311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2.9791915000000002</c:v>
                  </c:pt>
                  <c:pt idx="1">
                    <c:v>20.241375000000001</c:v>
                  </c:pt>
                  <c:pt idx="2">
                    <c:v>2.6302375000000002</c:v>
                  </c:pt>
                  <c:pt idx="3">
                    <c:v>68.905108800000008</c:v>
                  </c:pt>
                  <c:pt idx="4">
                    <c:v>35.422557000000005</c:v>
                  </c:pt>
                  <c:pt idx="5">
                    <c:v>11.707510500000001</c:v>
                  </c:pt>
                  <c:pt idx="6">
                    <c:v>162.2828313</c:v>
                  </c:pt>
                  <c:pt idx="7">
                    <c:v>94.344566399999991</c:v>
                  </c:pt>
                  <c:pt idx="8">
                    <c:v>6.5496479999999995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2.9791915000000002</c:v>
                  </c:pt>
                  <c:pt idx="1">
                    <c:v>20.241375000000001</c:v>
                  </c:pt>
                  <c:pt idx="2">
                    <c:v>2.6302375000000002</c:v>
                  </c:pt>
                  <c:pt idx="3">
                    <c:v>68.905108800000008</c:v>
                  </c:pt>
                  <c:pt idx="4">
                    <c:v>35.422557000000005</c:v>
                  </c:pt>
                  <c:pt idx="5">
                    <c:v>11.707510500000001</c:v>
                  </c:pt>
                  <c:pt idx="6">
                    <c:v>162.2828313</c:v>
                  </c:pt>
                  <c:pt idx="7">
                    <c:v>94.344566399999991</c:v>
                  </c:pt>
                  <c:pt idx="8">
                    <c:v>6.5496479999999995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6.359</c:v>
                </c:pt>
                <c:pt idx="1">
                  <c:v>29.442</c:v>
                </c:pt>
                <c:pt idx="2">
                  <c:v>5.6870000000000003</c:v>
                </c:pt>
                <c:pt idx="3">
                  <c:v>93.456000000000003</c:v>
                </c:pt>
                <c:pt idx="4">
                  <c:v>121.727</c:v>
                </c:pt>
                <c:pt idx="5">
                  <c:v>24.045000000000002</c:v>
                </c:pt>
                <c:pt idx="6">
                  <c:v>365.74900000000002</c:v>
                </c:pt>
                <c:pt idx="7">
                  <c:v>119.48399999999999</c:v>
                </c:pt>
                <c:pt idx="8">
                  <c:v>12.12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8943360"/>
        <c:axId val="208953344"/>
      </c:barChart>
      <c:catAx>
        <c:axId val="208943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8953344"/>
        <c:crosses val="autoZero"/>
        <c:auto val="1"/>
        <c:lblAlgn val="ctr"/>
        <c:lblOffset val="100"/>
        <c:noMultiLvlLbl val="0"/>
      </c:catAx>
      <c:valAx>
        <c:axId val="20895334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8943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12.141</c:v>
                </c:pt>
                <c:pt idx="1">
                  <c:v>144.97900000000001</c:v>
                </c:pt>
                <c:pt idx="2">
                  <c:v>407.94</c:v>
                </c:pt>
                <c:pt idx="3">
                  <c:v>66.623999999999995</c:v>
                </c:pt>
                <c:pt idx="4">
                  <c:v>34.752000000000002</c:v>
                </c:pt>
                <c:pt idx="5">
                  <c:v>5.4550000000000001</c:v>
                </c:pt>
                <c:pt idx="6">
                  <c:v>10.853999999999999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921.85409040000002</c:v>
                  </c:pt>
                  <c:pt idx="2">
                    <c:v>84.89812669489325</c:v>
                  </c:pt>
                  <c:pt idx="3">
                    <c:v>25.130025944240614</c:v>
                  </c:pt>
                  <c:pt idx="4">
                    <c:v>91.955534399999991</c:v>
                  </c:pt>
                  <c:pt idx="5">
                    <c:v>67.257689400000004</c:v>
                  </c:pt>
                  <c:pt idx="6">
                    <c:v>307.71471060000005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921.85409040000002</c:v>
                  </c:pt>
                  <c:pt idx="2">
                    <c:v>84.89812669489325</c:v>
                  </c:pt>
                  <c:pt idx="3">
                    <c:v>25.130025944240614</c:v>
                  </c:pt>
                  <c:pt idx="4">
                    <c:v>91.955534399999991</c:v>
                  </c:pt>
                  <c:pt idx="5">
                    <c:v>67.257689400000004</c:v>
                  </c:pt>
                  <c:pt idx="6">
                    <c:v>307.71471060000005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2297.7420000000002</c:v>
                </c:pt>
                <c:pt idx="2">
                  <c:v>346.50700000000001</c:v>
                </c:pt>
                <c:pt idx="3">
                  <c:v>50.305999999999997</c:v>
                </c:pt>
                <c:pt idx="4">
                  <c:v>197.499</c:v>
                </c:pt>
                <c:pt idx="5">
                  <c:v>143.529</c:v>
                </c:pt>
                <c:pt idx="6">
                  <c:v>363.858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041664"/>
        <c:axId val="209043456"/>
      </c:barChart>
      <c:catAx>
        <c:axId val="20904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043456"/>
        <c:crosses val="autoZero"/>
        <c:auto val="1"/>
        <c:lblAlgn val="ctr"/>
        <c:lblOffset val="100"/>
        <c:noMultiLvlLbl val="0"/>
      </c:catAx>
      <c:valAx>
        <c:axId val="2090434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0416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12.141</c:v>
                </c:pt>
                <c:pt idx="1">
                  <c:v>144.97900000000001</c:v>
                </c:pt>
                <c:pt idx="2">
                  <c:v>407.94</c:v>
                </c:pt>
                <c:pt idx="3">
                  <c:v>66.623999999999995</c:v>
                </c:pt>
                <c:pt idx="4">
                  <c:v>34.752000000000002</c:v>
                </c:pt>
                <c:pt idx="5">
                  <c:v>5.4550000000000001</c:v>
                </c:pt>
                <c:pt idx="6">
                  <c:v>10.853999999999999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921.85409040000002</c:v>
                  </c:pt>
                  <c:pt idx="2">
                    <c:v>84.89812669489325</c:v>
                  </c:pt>
                  <c:pt idx="3">
                    <c:v>25.130025944240614</c:v>
                  </c:pt>
                  <c:pt idx="4">
                    <c:v>91.955534399999991</c:v>
                  </c:pt>
                  <c:pt idx="5">
                    <c:v>67.257689400000004</c:v>
                  </c:pt>
                  <c:pt idx="6">
                    <c:v>307.71471060000005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921.85409040000002</c:v>
                  </c:pt>
                  <c:pt idx="2">
                    <c:v>84.89812669489325</c:v>
                  </c:pt>
                  <c:pt idx="3">
                    <c:v>25.130025944240614</c:v>
                  </c:pt>
                  <c:pt idx="4">
                    <c:v>91.955534399999991</c:v>
                  </c:pt>
                  <c:pt idx="5">
                    <c:v>67.257689400000004</c:v>
                  </c:pt>
                  <c:pt idx="6">
                    <c:v>307.71471060000005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2297.7420000000002</c:v>
                </c:pt>
                <c:pt idx="2">
                  <c:v>346.50700000000001</c:v>
                </c:pt>
                <c:pt idx="3">
                  <c:v>50.305999999999997</c:v>
                </c:pt>
                <c:pt idx="4">
                  <c:v>197.499</c:v>
                </c:pt>
                <c:pt idx="5">
                  <c:v>143.529</c:v>
                </c:pt>
                <c:pt idx="6">
                  <c:v>363.858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504512"/>
        <c:axId val="209514496"/>
      </c:barChart>
      <c:catAx>
        <c:axId val="2095045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514496"/>
        <c:crosses val="autoZero"/>
        <c:auto val="1"/>
        <c:lblAlgn val="ctr"/>
        <c:lblOffset val="100"/>
        <c:noMultiLvlLbl val="0"/>
      </c:catAx>
      <c:valAx>
        <c:axId val="209514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5045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332.05500000000001</c:v>
                </c:pt>
                <c:pt idx="1">
                  <c:v>220.864</c:v>
                </c:pt>
                <c:pt idx="2">
                  <c:v>45.274999999999999</c:v>
                </c:pt>
                <c:pt idx="3">
                  <c:v>39.14</c:v>
                </c:pt>
                <c:pt idx="4">
                  <c:v>26.835999999999999</c:v>
                </c:pt>
                <c:pt idx="5">
                  <c:v>14.692</c:v>
                </c:pt>
                <c:pt idx="6">
                  <c:v>3.7869999999999999</c:v>
                </c:pt>
                <c:pt idx="7">
                  <c:v>9.4E-2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330.286518</c:v>
                  </c:pt>
                  <c:pt idx="1">
                    <c:v>858.37789019999991</c:v>
                  </c:pt>
                  <c:pt idx="2">
                    <c:v>43.705134000000001</c:v>
                  </c:pt>
                  <c:pt idx="3">
                    <c:v>293.15085600000003</c:v>
                  </c:pt>
                  <c:pt idx="4">
                    <c:v>85.408268000000007</c:v>
                  </c:pt>
                  <c:pt idx="5">
                    <c:v>12.512207199999999</c:v>
                  </c:pt>
                  <c:pt idx="6">
                    <c:v>92.568889999999996</c:v>
                  </c:pt>
                  <c:pt idx="7">
                    <c:v>25.9055614</c:v>
                  </c:pt>
                  <c:pt idx="8">
                    <c:v>0.67303979999999997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330.286518</c:v>
                  </c:pt>
                  <c:pt idx="1">
                    <c:v>858.37789019999991</c:v>
                  </c:pt>
                  <c:pt idx="2">
                    <c:v>43.705134000000001</c:v>
                  </c:pt>
                  <c:pt idx="3">
                    <c:v>293.15085600000003</c:v>
                  </c:pt>
                  <c:pt idx="4">
                    <c:v>85.408268000000007</c:v>
                  </c:pt>
                  <c:pt idx="5">
                    <c:v>12.512207199999999</c:v>
                  </c:pt>
                  <c:pt idx="6">
                    <c:v>92.568889999999996</c:v>
                  </c:pt>
                  <c:pt idx="7">
                    <c:v>25.9055614</c:v>
                  </c:pt>
                  <c:pt idx="8">
                    <c:v>0.67303979999999997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792.05399999999997</c:v>
                </c:pt>
                <c:pt idx="1">
                  <c:v>1499.874</c:v>
                </c:pt>
                <c:pt idx="2">
                  <c:v>94.908000000000001</c:v>
                </c:pt>
                <c:pt idx="3">
                  <c:v>449.48</c:v>
                </c:pt>
                <c:pt idx="4">
                  <c:v>295.73500000000001</c:v>
                </c:pt>
                <c:pt idx="5">
                  <c:v>27.687999999999999</c:v>
                </c:pt>
                <c:pt idx="6">
                  <c:v>206.07499999999999</c:v>
                </c:pt>
                <c:pt idx="7">
                  <c:v>32.386000000000003</c:v>
                </c:pt>
                <c:pt idx="8">
                  <c:v>1.242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34592"/>
        <c:axId val="209944576"/>
      </c:barChart>
      <c:catAx>
        <c:axId val="2099345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944576"/>
        <c:crosses val="autoZero"/>
        <c:auto val="1"/>
        <c:lblAlgn val="ctr"/>
        <c:lblOffset val="100"/>
        <c:noMultiLvlLbl val="0"/>
      </c:catAx>
      <c:valAx>
        <c:axId val="20994457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9345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332.05500000000001</c:v>
                </c:pt>
                <c:pt idx="1">
                  <c:v>220.864</c:v>
                </c:pt>
                <c:pt idx="2">
                  <c:v>45.274999999999999</c:v>
                </c:pt>
                <c:pt idx="3">
                  <c:v>39.14</c:v>
                </c:pt>
                <c:pt idx="4">
                  <c:v>26.835999999999999</c:v>
                </c:pt>
                <c:pt idx="5">
                  <c:v>14.692</c:v>
                </c:pt>
                <c:pt idx="6">
                  <c:v>3.7869999999999999</c:v>
                </c:pt>
                <c:pt idx="7">
                  <c:v>9.4E-2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330.286518</c:v>
                  </c:pt>
                  <c:pt idx="1">
                    <c:v>858.37789019999991</c:v>
                  </c:pt>
                  <c:pt idx="2">
                    <c:v>43.705134000000001</c:v>
                  </c:pt>
                  <c:pt idx="3">
                    <c:v>293.15085600000003</c:v>
                  </c:pt>
                  <c:pt idx="4">
                    <c:v>85.408268000000007</c:v>
                  </c:pt>
                  <c:pt idx="5">
                    <c:v>12.512207199999999</c:v>
                  </c:pt>
                  <c:pt idx="6">
                    <c:v>92.568889999999996</c:v>
                  </c:pt>
                  <c:pt idx="7">
                    <c:v>25.9055614</c:v>
                  </c:pt>
                  <c:pt idx="8">
                    <c:v>0.67303979999999997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330.286518</c:v>
                  </c:pt>
                  <c:pt idx="1">
                    <c:v>858.37789019999991</c:v>
                  </c:pt>
                  <c:pt idx="2">
                    <c:v>43.705134000000001</c:v>
                  </c:pt>
                  <c:pt idx="3">
                    <c:v>293.15085600000003</c:v>
                  </c:pt>
                  <c:pt idx="4">
                    <c:v>85.408268000000007</c:v>
                  </c:pt>
                  <c:pt idx="5">
                    <c:v>12.512207199999999</c:v>
                  </c:pt>
                  <c:pt idx="6">
                    <c:v>92.568889999999996</c:v>
                  </c:pt>
                  <c:pt idx="7">
                    <c:v>25.9055614</c:v>
                  </c:pt>
                  <c:pt idx="8">
                    <c:v>0.67303979999999997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792.05399999999997</c:v>
                </c:pt>
                <c:pt idx="1">
                  <c:v>1499.874</c:v>
                </c:pt>
                <c:pt idx="2">
                  <c:v>94.908000000000001</c:v>
                </c:pt>
                <c:pt idx="3">
                  <c:v>449.48</c:v>
                </c:pt>
                <c:pt idx="4">
                  <c:v>295.73500000000001</c:v>
                </c:pt>
                <c:pt idx="5">
                  <c:v>27.687999999999999</c:v>
                </c:pt>
                <c:pt idx="6">
                  <c:v>206.07499999999999</c:v>
                </c:pt>
                <c:pt idx="7">
                  <c:v>32.386000000000003</c:v>
                </c:pt>
                <c:pt idx="8">
                  <c:v>1.242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983744"/>
        <c:axId val="209985536"/>
      </c:barChart>
      <c:catAx>
        <c:axId val="209983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985536"/>
        <c:crosses val="autoZero"/>
        <c:auto val="1"/>
        <c:lblAlgn val="ctr"/>
        <c:lblOffset val="100"/>
        <c:noMultiLvlLbl val="0"/>
      </c:catAx>
      <c:valAx>
        <c:axId val="209985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983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2.7157100000000001</c:v>
                </c:pt>
                <c:pt idx="1">
                  <c:v>820.70100000000002</c:v>
                </c:pt>
                <c:pt idx="2">
                  <c:v>4082.1859999999997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98.248779999999996</c:v>
                </c:pt>
                <c:pt idx="1">
                  <c:v>21898.154999999999</c:v>
                </c:pt>
                <c:pt idx="2">
                  <c:v>114112.817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214080"/>
        <c:axId val="209224064"/>
      </c:barChart>
      <c:catAx>
        <c:axId val="209214080"/>
        <c:scaling>
          <c:orientation val="maxMin"/>
        </c:scaling>
        <c:delete val="0"/>
        <c:axPos val="l"/>
        <c:majorTickMark val="out"/>
        <c:minorTickMark val="none"/>
        <c:tickLblPos val="nextTo"/>
        <c:crossAx val="209224064"/>
        <c:crosses val="autoZero"/>
        <c:auto val="1"/>
        <c:lblAlgn val="ctr"/>
        <c:lblOffset val="100"/>
        <c:noMultiLvlLbl val="0"/>
      </c:catAx>
      <c:valAx>
        <c:axId val="20922406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92140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2.7157100000000001</c:v>
                </c:pt>
                <c:pt idx="1">
                  <c:v>820.70100000000002</c:v>
                </c:pt>
                <c:pt idx="2">
                  <c:v>4082.1859999999997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98.248779999999996</c:v>
                </c:pt>
                <c:pt idx="1">
                  <c:v>21898.154999999999</c:v>
                </c:pt>
                <c:pt idx="2">
                  <c:v>114112.817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30.078939999999999</c:v>
                </c:pt>
                <c:pt idx="1">
                  <c:v>11764.850999999999</c:v>
                </c:pt>
                <c:pt idx="2">
                  <c:v>21582.849000000002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300096"/>
        <c:axId val="209310080"/>
      </c:barChart>
      <c:catAx>
        <c:axId val="209300096"/>
        <c:scaling>
          <c:orientation val="maxMin"/>
        </c:scaling>
        <c:delete val="0"/>
        <c:axPos val="l"/>
        <c:majorTickMark val="out"/>
        <c:minorTickMark val="none"/>
        <c:tickLblPos val="nextTo"/>
        <c:crossAx val="209310080"/>
        <c:crosses val="autoZero"/>
        <c:auto val="1"/>
        <c:lblAlgn val="ctr"/>
        <c:lblOffset val="100"/>
        <c:noMultiLvlLbl val="0"/>
      </c:catAx>
      <c:valAx>
        <c:axId val="2093100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0930009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0.18674000000000002</c:v>
                </c:pt>
                <c:pt idx="1">
                  <c:v>0.41863</c:v>
                </c:pt>
                <c:pt idx="2">
                  <c:v>0.51748000000000005</c:v>
                </c:pt>
                <c:pt idx="3">
                  <c:v>0.63746999999999998</c:v>
                </c:pt>
                <c:pt idx="4">
                  <c:v>0.30623</c:v>
                </c:pt>
                <c:pt idx="5">
                  <c:v>8.3920000000000008E-2</c:v>
                </c:pt>
                <c:pt idx="6">
                  <c:v>9.1900000000000003E-3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9.0338323999999998E-2</c:v>
                  </c:pt>
                  <c:pt idx="2">
                    <c:v>0.12945045823622242</c:v>
                  </c:pt>
                  <c:pt idx="3">
                    <c:v>0.47817437599026485</c:v>
                  </c:pt>
                  <c:pt idx="4">
                    <c:v>0.17779062400000001</c:v>
                  </c:pt>
                  <c:pt idx="5">
                    <c:v>3.4650000000000002E-3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9.0338323999999998E-2</c:v>
                  </c:pt>
                  <c:pt idx="2">
                    <c:v>0.12945045823622242</c:v>
                  </c:pt>
                  <c:pt idx="3">
                    <c:v>0.47817437599026485</c:v>
                  </c:pt>
                  <c:pt idx="4">
                    <c:v>0.17779062400000001</c:v>
                  </c:pt>
                  <c:pt idx="5">
                    <c:v>3.4650000000000002E-3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0.26132</c:v>
                </c:pt>
                <c:pt idx="2">
                  <c:v>0.36628999999999995</c:v>
                </c:pt>
                <c:pt idx="3">
                  <c:v>2.1329799999999999</c:v>
                </c:pt>
                <c:pt idx="4">
                  <c:v>0.35816000000000003</c:v>
                </c:pt>
                <c:pt idx="5">
                  <c:v>5.0400000000000002E-3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407360"/>
        <c:axId val="209446016"/>
      </c:barChart>
      <c:catAx>
        <c:axId val="209407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446016"/>
        <c:crosses val="autoZero"/>
        <c:auto val="1"/>
        <c:lblAlgn val="ctr"/>
        <c:lblOffset val="100"/>
        <c:noMultiLvlLbl val="0"/>
      </c:catAx>
      <c:valAx>
        <c:axId val="2094460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94073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51.14858880675002</c:v>
                </c:pt>
                <c:pt idx="1">
                  <c:v>143.44852233147503</c:v>
                </c:pt>
                <c:pt idx="2">
                  <c:v>1398.5413706398433</c:v>
                </c:pt>
                <c:pt idx="3">
                  <c:v>7.7152498006999997</c:v>
                </c:pt>
                <c:pt idx="4">
                  <c:v>66.749121714400005</c:v>
                </c:pt>
                <c:pt idx="5">
                  <c:v>1.0108233985999999</c:v>
                </c:pt>
                <c:pt idx="6">
                  <c:v>0</c:v>
                </c:pt>
                <c:pt idx="7">
                  <c:v>41.186666873552511</c:v>
                </c:pt>
                <c:pt idx="8">
                  <c:v>42.361825122580008</c:v>
                </c:pt>
                <c:pt idx="9">
                  <c:v>127.72419516332496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0.18674000000000002</c:v>
                </c:pt>
                <c:pt idx="1">
                  <c:v>0.41863</c:v>
                </c:pt>
                <c:pt idx="2">
                  <c:v>0.51748000000000005</c:v>
                </c:pt>
                <c:pt idx="3">
                  <c:v>0.63746999999999998</c:v>
                </c:pt>
                <c:pt idx="4">
                  <c:v>0.30623</c:v>
                </c:pt>
                <c:pt idx="5">
                  <c:v>8.3920000000000008E-2</c:v>
                </c:pt>
                <c:pt idx="6">
                  <c:v>9.1900000000000003E-3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9.0338323999999998E-2</c:v>
                  </c:pt>
                  <c:pt idx="2">
                    <c:v>0.12945045823622242</c:v>
                  </c:pt>
                  <c:pt idx="3">
                    <c:v>0.47817437599026485</c:v>
                  </c:pt>
                  <c:pt idx="4">
                    <c:v>0.17779062400000001</c:v>
                  </c:pt>
                  <c:pt idx="5">
                    <c:v>3.4650000000000002E-3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9.0338323999999998E-2</c:v>
                  </c:pt>
                  <c:pt idx="2">
                    <c:v>0.12945045823622242</c:v>
                  </c:pt>
                  <c:pt idx="3">
                    <c:v>0.47817437599026485</c:v>
                  </c:pt>
                  <c:pt idx="4">
                    <c:v>0.17779062400000001</c:v>
                  </c:pt>
                  <c:pt idx="5">
                    <c:v>3.4650000000000002E-3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0</c:v>
                </c:pt>
                <c:pt idx="1">
                  <c:v>0.26132</c:v>
                </c:pt>
                <c:pt idx="2">
                  <c:v>0.36628999999999995</c:v>
                </c:pt>
                <c:pt idx="3">
                  <c:v>2.1329799999999999</c:v>
                </c:pt>
                <c:pt idx="4">
                  <c:v>0.35816000000000003</c:v>
                </c:pt>
                <c:pt idx="5">
                  <c:v>5.0400000000000002E-3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161024"/>
        <c:axId val="210519168"/>
      </c:barChart>
      <c:catAx>
        <c:axId val="2101610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519168"/>
        <c:crosses val="autoZero"/>
        <c:auto val="1"/>
        <c:lblAlgn val="ctr"/>
        <c:lblOffset val="100"/>
        <c:noMultiLvlLbl val="0"/>
      </c:catAx>
      <c:valAx>
        <c:axId val="2105191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101610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0.14107</c:v>
                </c:pt>
                <c:pt idx="1">
                  <c:v>0.24187999999999998</c:v>
                </c:pt>
                <c:pt idx="2">
                  <c:v>0.32341000000000003</c:v>
                </c:pt>
                <c:pt idx="3">
                  <c:v>0.15524000000000002</c:v>
                </c:pt>
                <c:pt idx="4">
                  <c:v>0.3548</c:v>
                </c:pt>
                <c:pt idx="5">
                  <c:v>0.63649999999999995</c:v>
                </c:pt>
                <c:pt idx="6">
                  <c:v>0.28267000000000003</c:v>
                </c:pt>
                <c:pt idx="7">
                  <c:v>1.525E-2</c:v>
                </c:pt>
                <c:pt idx="8">
                  <c:v>8.8299999999999993E-3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9.619936200000001E-2</c:v>
                  </c:pt>
                  <c:pt idx="2">
                    <c:v>3.5283989999999994E-2</c:v>
                  </c:pt>
                  <c:pt idx="3">
                    <c:v>4.9470656000000002E-2</c:v>
                  </c:pt>
                  <c:pt idx="4">
                    <c:v>8.723852800000001E-2</c:v>
                  </c:pt>
                  <c:pt idx="5">
                    <c:v>0.45091249699999997</c:v>
                  </c:pt>
                  <c:pt idx="6">
                    <c:v>0.23166888400000002</c:v>
                  </c:pt>
                  <c:pt idx="7">
                    <c:v>0</c:v>
                  </c:pt>
                  <c:pt idx="8">
                    <c:v>7.5850139999999996E-2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9.619936200000001E-2</c:v>
                  </c:pt>
                  <c:pt idx="2">
                    <c:v>3.5283989999999994E-2</c:v>
                  </c:pt>
                  <c:pt idx="3">
                    <c:v>4.9470656000000002E-2</c:v>
                  </c:pt>
                  <c:pt idx="4">
                    <c:v>8.723852800000001E-2</c:v>
                  </c:pt>
                  <c:pt idx="5">
                    <c:v>0.45091249699999997</c:v>
                  </c:pt>
                  <c:pt idx="6">
                    <c:v>0.23166888400000002</c:v>
                  </c:pt>
                  <c:pt idx="7">
                    <c:v>0</c:v>
                  </c:pt>
                  <c:pt idx="8">
                    <c:v>7.5850139999999996E-2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0.19446000000000002</c:v>
                </c:pt>
                <c:pt idx="2">
                  <c:v>8.4209999999999993E-2</c:v>
                </c:pt>
                <c:pt idx="3">
                  <c:v>0.11537</c:v>
                </c:pt>
                <c:pt idx="4">
                  <c:v>0.26468000000000003</c:v>
                </c:pt>
                <c:pt idx="5">
                  <c:v>1.66327</c:v>
                </c:pt>
                <c:pt idx="6">
                  <c:v>0.73174000000000006</c:v>
                </c:pt>
                <c:pt idx="7">
                  <c:v>0</c:v>
                </c:pt>
                <c:pt idx="8">
                  <c:v>7.0050000000000001E-2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607488"/>
        <c:axId val="210609280"/>
      </c:barChart>
      <c:catAx>
        <c:axId val="2106074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000" baseline="0"/>
            </a:pPr>
            <a:endParaRPr lang="en-US"/>
          </a:p>
        </c:txPr>
        <c:crossAx val="210609280"/>
        <c:crosses val="autoZero"/>
        <c:auto val="1"/>
        <c:lblAlgn val="ctr"/>
        <c:lblOffset val="100"/>
        <c:noMultiLvlLbl val="0"/>
      </c:catAx>
      <c:valAx>
        <c:axId val="2106092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000" baseline="0"/>
                </a:pPr>
                <a:r>
                  <a:rPr lang="en-US" sz="1000" baseline="0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 baseline="0"/>
            </a:pPr>
            <a:endParaRPr lang="en-US"/>
          </a:p>
        </c:txPr>
        <c:crossAx val="210607488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0.14107</c:v>
                </c:pt>
                <c:pt idx="1">
                  <c:v>0.24187999999999998</c:v>
                </c:pt>
                <c:pt idx="2">
                  <c:v>0.32341000000000003</c:v>
                </c:pt>
                <c:pt idx="3">
                  <c:v>0.15524000000000002</c:v>
                </c:pt>
                <c:pt idx="4">
                  <c:v>0.3548</c:v>
                </c:pt>
                <c:pt idx="5">
                  <c:v>0.63649999999999995</c:v>
                </c:pt>
                <c:pt idx="6">
                  <c:v>0.28267000000000003</c:v>
                </c:pt>
                <c:pt idx="7">
                  <c:v>1.525E-2</c:v>
                </c:pt>
                <c:pt idx="8">
                  <c:v>8.8299999999999993E-3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9.619936200000001E-2</c:v>
                  </c:pt>
                  <c:pt idx="2">
                    <c:v>3.5283989999999994E-2</c:v>
                  </c:pt>
                  <c:pt idx="3">
                    <c:v>4.9470656000000002E-2</c:v>
                  </c:pt>
                  <c:pt idx="4">
                    <c:v>8.723852800000001E-2</c:v>
                  </c:pt>
                  <c:pt idx="5">
                    <c:v>0.45091249699999997</c:v>
                  </c:pt>
                  <c:pt idx="6">
                    <c:v>0.23166888400000002</c:v>
                  </c:pt>
                  <c:pt idx="7">
                    <c:v>0</c:v>
                  </c:pt>
                  <c:pt idx="8">
                    <c:v>7.5850139999999996E-2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9.619936200000001E-2</c:v>
                  </c:pt>
                  <c:pt idx="2">
                    <c:v>3.5283989999999994E-2</c:v>
                  </c:pt>
                  <c:pt idx="3">
                    <c:v>4.9470656000000002E-2</c:v>
                  </c:pt>
                  <c:pt idx="4">
                    <c:v>8.723852800000001E-2</c:v>
                  </c:pt>
                  <c:pt idx="5">
                    <c:v>0.45091249699999997</c:v>
                  </c:pt>
                  <c:pt idx="6">
                    <c:v>0.23166888400000002</c:v>
                  </c:pt>
                  <c:pt idx="7">
                    <c:v>0</c:v>
                  </c:pt>
                  <c:pt idx="8">
                    <c:v>7.5850139999999996E-2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0</c:v>
                </c:pt>
                <c:pt idx="1">
                  <c:v>0.19446000000000002</c:v>
                </c:pt>
                <c:pt idx="2">
                  <c:v>8.4209999999999993E-2</c:v>
                </c:pt>
                <c:pt idx="3">
                  <c:v>0.11537</c:v>
                </c:pt>
                <c:pt idx="4">
                  <c:v>0.26468000000000003</c:v>
                </c:pt>
                <c:pt idx="5">
                  <c:v>1.66327</c:v>
                </c:pt>
                <c:pt idx="6">
                  <c:v>0.73174000000000006</c:v>
                </c:pt>
                <c:pt idx="7">
                  <c:v>0</c:v>
                </c:pt>
                <c:pt idx="8">
                  <c:v>7.0050000000000001E-2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669504"/>
        <c:axId val="209679488"/>
      </c:barChart>
      <c:catAx>
        <c:axId val="209669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679488"/>
        <c:crosses val="autoZero"/>
        <c:auto val="1"/>
        <c:lblAlgn val="ctr"/>
        <c:lblOffset val="100"/>
        <c:noMultiLvlLbl val="0"/>
      </c:catAx>
      <c:valAx>
        <c:axId val="2096794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96695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1.173</c:v>
                </c:pt>
                <c:pt idx="1">
                  <c:v>28.977</c:v>
                </c:pt>
                <c:pt idx="2">
                  <c:v>96.805999999999997</c:v>
                </c:pt>
                <c:pt idx="3">
                  <c:v>154.75</c:v>
                </c:pt>
                <c:pt idx="4">
                  <c:v>86.465999999999994</c:v>
                </c:pt>
                <c:pt idx="5">
                  <c:v>23.251999999999999</c:v>
                </c:pt>
                <c:pt idx="6">
                  <c:v>1.5489999999999999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3.5814792</c:v>
                  </c:pt>
                  <c:pt idx="2">
                    <c:v>41.614957655477426</c:v>
                  </c:pt>
                  <c:pt idx="3">
                    <c:v>170.95243549243753</c:v>
                  </c:pt>
                  <c:pt idx="4">
                    <c:v>106.59731480000001</c:v>
                  </c:pt>
                  <c:pt idx="5">
                    <c:v>6.3884916000000009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3.5814792</c:v>
                  </c:pt>
                  <c:pt idx="2">
                    <c:v>41.614957655477426</c:v>
                  </c:pt>
                  <c:pt idx="3">
                    <c:v>170.95243549243753</c:v>
                  </c:pt>
                  <c:pt idx="4">
                    <c:v>106.59731480000001</c:v>
                  </c:pt>
                  <c:pt idx="5">
                    <c:v>6.3884916000000009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15.625999999999999</c:v>
                </c:pt>
                <c:pt idx="2">
                  <c:v>105.414</c:v>
                </c:pt>
                <c:pt idx="3">
                  <c:v>779.58399999999995</c:v>
                </c:pt>
                <c:pt idx="4">
                  <c:v>224.79400000000001</c:v>
                </c:pt>
                <c:pt idx="5">
                  <c:v>9.2910000000000004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804672"/>
        <c:axId val="209835136"/>
      </c:barChart>
      <c:catAx>
        <c:axId val="2098046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9835136"/>
        <c:crosses val="autoZero"/>
        <c:auto val="1"/>
        <c:lblAlgn val="ctr"/>
        <c:lblOffset val="100"/>
        <c:noMultiLvlLbl val="0"/>
      </c:catAx>
      <c:valAx>
        <c:axId val="2098351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80467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1.173</c:v>
                </c:pt>
                <c:pt idx="1">
                  <c:v>28.977</c:v>
                </c:pt>
                <c:pt idx="2">
                  <c:v>96.805999999999997</c:v>
                </c:pt>
                <c:pt idx="3">
                  <c:v>154.75</c:v>
                </c:pt>
                <c:pt idx="4">
                  <c:v>86.465999999999994</c:v>
                </c:pt>
                <c:pt idx="5">
                  <c:v>23.251999999999999</c:v>
                </c:pt>
                <c:pt idx="6">
                  <c:v>1.5489999999999999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3.5814792</c:v>
                  </c:pt>
                  <c:pt idx="2">
                    <c:v>41.614957655477426</c:v>
                  </c:pt>
                  <c:pt idx="3">
                    <c:v>170.95243549243753</c:v>
                  </c:pt>
                  <c:pt idx="4">
                    <c:v>106.59731480000001</c:v>
                  </c:pt>
                  <c:pt idx="5">
                    <c:v>6.3884916000000009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3.5814792</c:v>
                  </c:pt>
                  <c:pt idx="2">
                    <c:v>41.614957655477426</c:v>
                  </c:pt>
                  <c:pt idx="3">
                    <c:v>170.95243549243753</c:v>
                  </c:pt>
                  <c:pt idx="4">
                    <c:v>106.59731480000001</c:v>
                  </c:pt>
                  <c:pt idx="5">
                    <c:v>6.3884916000000009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15.625999999999999</c:v>
                </c:pt>
                <c:pt idx="2">
                  <c:v>105.414</c:v>
                </c:pt>
                <c:pt idx="3">
                  <c:v>779.58399999999995</c:v>
                </c:pt>
                <c:pt idx="4">
                  <c:v>224.79400000000001</c:v>
                </c:pt>
                <c:pt idx="5">
                  <c:v>9.2910000000000004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9890688"/>
        <c:axId val="210179200"/>
      </c:barChart>
      <c:catAx>
        <c:axId val="2098906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179200"/>
        <c:crosses val="autoZero"/>
        <c:auto val="1"/>
        <c:lblAlgn val="ctr"/>
        <c:lblOffset val="100"/>
        <c:noMultiLvlLbl val="0"/>
      </c:catAx>
      <c:valAx>
        <c:axId val="210179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0989068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9.5000000000000001E-2</c:v>
                </c:pt>
                <c:pt idx="1">
                  <c:v>7.8840000000000003</c:v>
                </c:pt>
                <c:pt idx="2">
                  <c:v>39.713999999999999</c:v>
                </c:pt>
                <c:pt idx="3">
                  <c:v>25.614000000000001</c:v>
                </c:pt>
                <c:pt idx="4">
                  <c:v>78.158000000000001</c:v>
                </c:pt>
                <c:pt idx="5">
                  <c:v>155.191</c:v>
                </c:pt>
                <c:pt idx="6">
                  <c:v>80.894000000000005</c:v>
                </c:pt>
                <c:pt idx="7">
                  <c:v>3.79</c:v>
                </c:pt>
                <c:pt idx="8">
                  <c:v>1.633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3.1757543999999998</c:v>
                  </c:pt>
                  <c:pt idx="2">
                    <c:v>3.0030336000000002</c:v>
                  </c:pt>
                  <c:pt idx="3">
                    <c:v>14.605583200000002</c:v>
                  </c:pt>
                  <c:pt idx="4">
                    <c:v>40.816088999999998</c:v>
                  </c:pt>
                  <c:pt idx="5">
                    <c:v>143.45369460000001</c:v>
                  </c:pt>
                  <c:pt idx="6">
                    <c:v>131.25732619999999</c:v>
                  </c:pt>
                  <c:pt idx="7">
                    <c:v>0</c:v>
                  </c:pt>
                  <c:pt idx="8">
                    <c:v>47.916065600000003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3.1757543999999998</c:v>
                  </c:pt>
                  <c:pt idx="2">
                    <c:v>3.0030336000000002</c:v>
                  </c:pt>
                  <c:pt idx="3">
                    <c:v>14.605583200000002</c:v>
                  </c:pt>
                  <c:pt idx="4">
                    <c:v>40.816088999999998</c:v>
                  </c:pt>
                  <c:pt idx="5">
                    <c:v>143.45369460000001</c:v>
                  </c:pt>
                  <c:pt idx="6">
                    <c:v>131.25732619999999</c:v>
                  </c:pt>
                  <c:pt idx="7">
                    <c:v>0</c:v>
                  </c:pt>
                  <c:pt idx="8">
                    <c:v>47.916065600000003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6.734</c:v>
                </c:pt>
                <c:pt idx="2">
                  <c:v>7.056</c:v>
                </c:pt>
                <c:pt idx="3">
                  <c:v>29.783000000000001</c:v>
                </c:pt>
                <c:pt idx="4">
                  <c:v>123.498</c:v>
                </c:pt>
                <c:pt idx="5">
                  <c:v>507.62099999999998</c:v>
                </c:pt>
                <c:pt idx="6">
                  <c:v>415.76600000000002</c:v>
                </c:pt>
                <c:pt idx="7">
                  <c:v>0</c:v>
                </c:pt>
                <c:pt idx="8">
                  <c:v>44.252000000000002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041664"/>
        <c:axId val="211043456"/>
      </c:barChart>
      <c:catAx>
        <c:axId val="21104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1043456"/>
        <c:crosses val="autoZero"/>
        <c:auto val="1"/>
        <c:lblAlgn val="ctr"/>
        <c:lblOffset val="100"/>
        <c:noMultiLvlLbl val="0"/>
      </c:catAx>
      <c:valAx>
        <c:axId val="2110434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10416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9.5000000000000001E-2</c:v>
                </c:pt>
                <c:pt idx="1">
                  <c:v>7.8840000000000003</c:v>
                </c:pt>
                <c:pt idx="2">
                  <c:v>39.713999999999999</c:v>
                </c:pt>
                <c:pt idx="3">
                  <c:v>25.614000000000001</c:v>
                </c:pt>
                <c:pt idx="4">
                  <c:v>78.158000000000001</c:v>
                </c:pt>
                <c:pt idx="5">
                  <c:v>155.191</c:v>
                </c:pt>
                <c:pt idx="6">
                  <c:v>80.894000000000005</c:v>
                </c:pt>
                <c:pt idx="7">
                  <c:v>3.79</c:v>
                </c:pt>
                <c:pt idx="8">
                  <c:v>1.633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3.1757543999999998</c:v>
                  </c:pt>
                  <c:pt idx="2">
                    <c:v>3.0030336000000002</c:v>
                  </c:pt>
                  <c:pt idx="3">
                    <c:v>14.605583200000002</c:v>
                  </c:pt>
                  <c:pt idx="4">
                    <c:v>40.816088999999998</c:v>
                  </c:pt>
                  <c:pt idx="5">
                    <c:v>143.45369460000001</c:v>
                  </c:pt>
                  <c:pt idx="6">
                    <c:v>131.25732619999999</c:v>
                  </c:pt>
                  <c:pt idx="7">
                    <c:v>0</c:v>
                  </c:pt>
                  <c:pt idx="8">
                    <c:v>47.916065600000003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3.1757543999999998</c:v>
                  </c:pt>
                  <c:pt idx="2">
                    <c:v>3.0030336000000002</c:v>
                  </c:pt>
                  <c:pt idx="3">
                    <c:v>14.605583200000002</c:v>
                  </c:pt>
                  <c:pt idx="4">
                    <c:v>40.816088999999998</c:v>
                  </c:pt>
                  <c:pt idx="5">
                    <c:v>143.45369460000001</c:v>
                  </c:pt>
                  <c:pt idx="6">
                    <c:v>131.25732619999999</c:v>
                  </c:pt>
                  <c:pt idx="7">
                    <c:v>0</c:v>
                  </c:pt>
                  <c:pt idx="8">
                    <c:v>47.916065600000003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6.734</c:v>
                </c:pt>
                <c:pt idx="2">
                  <c:v>7.056</c:v>
                </c:pt>
                <c:pt idx="3">
                  <c:v>29.783000000000001</c:v>
                </c:pt>
                <c:pt idx="4">
                  <c:v>123.498</c:v>
                </c:pt>
                <c:pt idx="5">
                  <c:v>507.62099999999998</c:v>
                </c:pt>
                <c:pt idx="6">
                  <c:v>415.76600000000002</c:v>
                </c:pt>
                <c:pt idx="7">
                  <c:v>0</c:v>
                </c:pt>
                <c:pt idx="8">
                  <c:v>44.252000000000002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099008"/>
        <c:axId val="211104896"/>
      </c:barChart>
      <c:catAx>
        <c:axId val="2110990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1104896"/>
        <c:crosses val="autoZero"/>
        <c:auto val="1"/>
        <c:lblAlgn val="ctr"/>
        <c:lblOffset val="100"/>
        <c:noMultiLvlLbl val="0"/>
      </c:catAx>
      <c:valAx>
        <c:axId val="2111048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109900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179.78899999999999</c:v>
                </c:pt>
                <c:pt idx="1">
                  <c:v>1039.0899999999999</c:v>
                </c:pt>
                <c:pt idx="2">
                  <c:v>449.14100000000002</c:v>
                </c:pt>
                <c:pt idx="3">
                  <c:v>227.911</c:v>
                </c:pt>
                <c:pt idx="4">
                  <c:v>153.81200000000001</c:v>
                </c:pt>
                <c:pt idx="5">
                  <c:v>21.053999999999998</c:v>
                </c:pt>
                <c:pt idx="6">
                  <c:v>10.282999999999999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193.50524599999997</c:v>
                  </c:pt>
                  <c:pt idx="2">
                    <c:v>117.67437301258141</c:v>
                  </c:pt>
                  <c:pt idx="3">
                    <c:v>129.99420714484938</c:v>
                  </c:pt>
                  <c:pt idx="4">
                    <c:v>107.23593919999999</c:v>
                  </c:pt>
                  <c:pt idx="5">
                    <c:v>3.5885844000000002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193.50524599999997</c:v>
                  </c:pt>
                  <c:pt idx="2">
                    <c:v>117.67437301258141</c:v>
                  </c:pt>
                  <c:pt idx="3">
                    <c:v>129.99420714484938</c:v>
                  </c:pt>
                  <c:pt idx="4">
                    <c:v>107.23593919999999</c:v>
                  </c:pt>
                  <c:pt idx="5">
                    <c:v>3.5885844000000002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523.27</c:v>
                </c:pt>
                <c:pt idx="2">
                  <c:v>325.01499999999999</c:v>
                </c:pt>
                <c:pt idx="3">
                  <c:v>658.00800000000004</c:v>
                </c:pt>
                <c:pt idx="4">
                  <c:v>208.46799999999999</c:v>
                </c:pt>
                <c:pt idx="5">
                  <c:v>5.2190000000000003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1152256"/>
        <c:axId val="210277504"/>
      </c:barChart>
      <c:catAx>
        <c:axId val="2111522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277504"/>
        <c:crosses val="autoZero"/>
        <c:auto val="1"/>
        <c:lblAlgn val="ctr"/>
        <c:lblOffset val="100"/>
        <c:noMultiLvlLbl val="0"/>
      </c:catAx>
      <c:valAx>
        <c:axId val="2102775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11522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179.78899999999999</c:v>
                </c:pt>
                <c:pt idx="1">
                  <c:v>1039.0899999999999</c:v>
                </c:pt>
                <c:pt idx="2">
                  <c:v>449.14100000000002</c:v>
                </c:pt>
                <c:pt idx="3">
                  <c:v>227.911</c:v>
                </c:pt>
                <c:pt idx="4">
                  <c:v>153.81200000000001</c:v>
                </c:pt>
                <c:pt idx="5">
                  <c:v>21.053999999999998</c:v>
                </c:pt>
                <c:pt idx="6">
                  <c:v>10.282999999999999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193.50524599999997</c:v>
                  </c:pt>
                  <c:pt idx="2">
                    <c:v>117.67437301258141</c:v>
                  </c:pt>
                  <c:pt idx="3">
                    <c:v>129.99420714484938</c:v>
                  </c:pt>
                  <c:pt idx="4">
                    <c:v>107.23593919999999</c:v>
                  </c:pt>
                  <c:pt idx="5">
                    <c:v>3.5885844000000002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193.50524599999997</c:v>
                  </c:pt>
                  <c:pt idx="2">
                    <c:v>117.67437301258141</c:v>
                  </c:pt>
                  <c:pt idx="3">
                    <c:v>129.99420714484938</c:v>
                  </c:pt>
                  <c:pt idx="4">
                    <c:v>107.23593919999999</c:v>
                  </c:pt>
                  <c:pt idx="5">
                    <c:v>3.5885844000000002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523.27</c:v>
                </c:pt>
                <c:pt idx="2">
                  <c:v>325.01499999999999</c:v>
                </c:pt>
                <c:pt idx="3">
                  <c:v>658.00800000000004</c:v>
                </c:pt>
                <c:pt idx="4">
                  <c:v>208.46799999999999</c:v>
                </c:pt>
                <c:pt idx="5">
                  <c:v>5.2190000000000003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341248"/>
        <c:axId val="210367616"/>
      </c:barChart>
      <c:catAx>
        <c:axId val="2103412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367616"/>
        <c:crosses val="autoZero"/>
        <c:auto val="1"/>
        <c:lblAlgn val="ctr"/>
        <c:lblOffset val="100"/>
        <c:noMultiLvlLbl val="0"/>
      </c:catAx>
      <c:valAx>
        <c:axId val="2103676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3412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48.682000000000002</c:v>
                </c:pt>
                <c:pt idx="1">
                  <c:v>650.85199999999998</c:v>
                </c:pt>
                <c:pt idx="2">
                  <c:v>779.02800000000002</c:v>
                </c:pt>
                <c:pt idx="3">
                  <c:v>191.315</c:v>
                </c:pt>
                <c:pt idx="4">
                  <c:v>187.68700000000001</c:v>
                </c:pt>
                <c:pt idx="5">
                  <c:v>173.27600000000001</c:v>
                </c:pt>
                <c:pt idx="6">
                  <c:v>49.058</c:v>
                </c:pt>
                <c:pt idx="7">
                  <c:v>1.0680000000000001</c:v>
                </c:pt>
                <c:pt idx="8">
                  <c:v>0.115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206.61935450000001</c:v>
                  </c:pt>
                  <c:pt idx="2">
                    <c:v>70.373354800000001</c:v>
                  </c:pt>
                  <c:pt idx="3">
                    <c:v>91.400314800000018</c:v>
                  </c:pt>
                  <c:pt idx="4">
                    <c:v>62.836366999999989</c:v>
                  </c:pt>
                  <c:pt idx="5">
                    <c:v>139.10763880000002</c:v>
                  </c:pt>
                  <c:pt idx="6">
                    <c:v>78.484504000000001</c:v>
                  </c:pt>
                  <c:pt idx="7">
                    <c:v>0</c:v>
                  </c:pt>
                  <c:pt idx="8">
                    <c:v>7.0003020000000005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206.61935450000001</c:v>
                  </c:pt>
                  <c:pt idx="2">
                    <c:v>70.373354800000001</c:v>
                  </c:pt>
                  <c:pt idx="3">
                    <c:v>91.400314800000018</c:v>
                  </c:pt>
                  <c:pt idx="4">
                    <c:v>62.836366999999989</c:v>
                  </c:pt>
                  <c:pt idx="5">
                    <c:v>139.10763880000002</c:v>
                  </c:pt>
                  <c:pt idx="6">
                    <c:v>78.484504000000001</c:v>
                  </c:pt>
                  <c:pt idx="7">
                    <c:v>0</c:v>
                  </c:pt>
                  <c:pt idx="8">
                    <c:v>7.0003020000000005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444.82100000000003</c:v>
                </c:pt>
                <c:pt idx="2">
                  <c:v>141.79599999999999</c:v>
                </c:pt>
                <c:pt idx="3">
                  <c:v>178.58600000000001</c:v>
                </c:pt>
                <c:pt idx="4">
                  <c:v>193.10499999999999</c:v>
                </c:pt>
                <c:pt idx="5">
                  <c:v>519.44600000000003</c:v>
                </c:pt>
                <c:pt idx="6">
                  <c:v>235.76</c:v>
                </c:pt>
                <c:pt idx="7">
                  <c:v>0</c:v>
                </c:pt>
                <c:pt idx="8">
                  <c:v>6.4649999999999999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447744"/>
        <c:axId val="210449536"/>
      </c:barChart>
      <c:catAx>
        <c:axId val="210447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449536"/>
        <c:crosses val="autoZero"/>
        <c:auto val="1"/>
        <c:lblAlgn val="ctr"/>
        <c:lblOffset val="100"/>
        <c:noMultiLvlLbl val="0"/>
      </c:catAx>
      <c:valAx>
        <c:axId val="210449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44774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1.6917399999999998</c:v>
                </c:pt>
                <c:pt idx="1">
                  <c:v>4.8687000000000005</c:v>
                </c:pt>
                <c:pt idx="2">
                  <c:v>3.6502699999999999</c:v>
                </c:pt>
                <c:pt idx="3">
                  <c:v>4.9661200000000001</c:v>
                </c:pt>
                <c:pt idx="4">
                  <c:v>5.2834500000000002</c:v>
                </c:pt>
                <c:pt idx="5">
                  <c:v>5.5252400000000002</c:v>
                </c:pt>
                <c:pt idx="6">
                  <c:v>0.33545999999999998</c:v>
                </c:pt>
                <c:pt idx="7">
                  <c:v>3.7579599999999997</c:v>
                </c:pt>
                <c:pt idx="8">
                  <c:v>21.150500000000001</c:v>
                </c:pt>
                <c:pt idx="9">
                  <c:v>5.8480299999999996</c:v>
                </c:pt>
                <c:pt idx="10">
                  <c:v>6.5568099999999996</c:v>
                </c:pt>
                <c:pt idx="11">
                  <c:v>16.318809999999999</c:v>
                </c:pt>
                <c:pt idx="12">
                  <c:v>10.337390000000001</c:v>
                </c:pt>
                <c:pt idx="13">
                  <c:v>2.7157100000000001</c:v>
                </c:pt>
                <c:pt idx="14">
                  <c:v>9.340679999999999</c:v>
                </c:pt>
                <c:pt idx="15">
                  <c:v>7.6928100000000006</c:v>
                </c:pt>
                <c:pt idx="16">
                  <c:v>2.6274699999999998</c:v>
                </c:pt>
                <c:pt idx="17">
                  <c:v>2.7257000000000002</c:v>
                </c:pt>
                <c:pt idx="18">
                  <c:v>15.328250000000001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768960"/>
        <c:axId val="161762688"/>
      </c:barChart>
      <c:valAx>
        <c:axId val="1617626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768960"/>
        <c:crosses val="max"/>
        <c:crossBetween val="between"/>
      </c:valAx>
      <c:catAx>
        <c:axId val="161768960"/>
        <c:scaling>
          <c:orientation val="maxMin"/>
        </c:scaling>
        <c:delete val="0"/>
        <c:axPos val="l"/>
        <c:majorTickMark val="out"/>
        <c:minorTickMark val="none"/>
        <c:tickLblPos val="nextTo"/>
        <c:crossAx val="1617626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48.682000000000002</c:v>
                </c:pt>
                <c:pt idx="1">
                  <c:v>650.85199999999998</c:v>
                </c:pt>
                <c:pt idx="2">
                  <c:v>779.02800000000002</c:v>
                </c:pt>
                <c:pt idx="3">
                  <c:v>191.315</c:v>
                </c:pt>
                <c:pt idx="4">
                  <c:v>187.68700000000001</c:v>
                </c:pt>
                <c:pt idx="5">
                  <c:v>173.27600000000001</c:v>
                </c:pt>
                <c:pt idx="6">
                  <c:v>49.058</c:v>
                </c:pt>
                <c:pt idx="7">
                  <c:v>1.0680000000000001</c:v>
                </c:pt>
                <c:pt idx="8">
                  <c:v>0.115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206.61935450000001</c:v>
                  </c:pt>
                  <c:pt idx="2">
                    <c:v>70.373354800000001</c:v>
                  </c:pt>
                  <c:pt idx="3">
                    <c:v>91.400314800000018</c:v>
                  </c:pt>
                  <c:pt idx="4">
                    <c:v>62.836366999999989</c:v>
                  </c:pt>
                  <c:pt idx="5">
                    <c:v>139.10763880000002</c:v>
                  </c:pt>
                  <c:pt idx="6">
                    <c:v>78.484504000000001</c:v>
                  </c:pt>
                  <c:pt idx="7">
                    <c:v>0</c:v>
                  </c:pt>
                  <c:pt idx="8">
                    <c:v>7.0003020000000005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206.61935450000001</c:v>
                  </c:pt>
                  <c:pt idx="2">
                    <c:v>70.373354800000001</c:v>
                  </c:pt>
                  <c:pt idx="3">
                    <c:v>91.400314800000018</c:v>
                  </c:pt>
                  <c:pt idx="4">
                    <c:v>62.836366999999989</c:v>
                  </c:pt>
                  <c:pt idx="5">
                    <c:v>139.10763880000002</c:v>
                  </c:pt>
                  <c:pt idx="6">
                    <c:v>78.484504000000001</c:v>
                  </c:pt>
                  <c:pt idx="7">
                    <c:v>0</c:v>
                  </c:pt>
                  <c:pt idx="8">
                    <c:v>7.0003020000000005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444.82100000000003</c:v>
                </c:pt>
                <c:pt idx="2">
                  <c:v>141.79599999999999</c:v>
                </c:pt>
                <c:pt idx="3">
                  <c:v>178.58600000000001</c:v>
                </c:pt>
                <c:pt idx="4">
                  <c:v>193.10499999999999</c:v>
                </c:pt>
                <c:pt idx="5">
                  <c:v>519.44600000000003</c:v>
                </c:pt>
                <c:pt idx="6">
                  <c:v>235.76</c:v>
                </c:pt>
                <c:pt idx="7">
                  <c:v>0</c:v>
                </c:pt>
                <c:pt idx="8">
                  <c:v>6.4649999999999999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0836864"/>
        <c:axId val="210842752"/>
      </c:barChart>
      <c:catAx>
        <c:axId val="2108368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10842752"/>
        <c:crosses val="autoZero"/>
        <c:auto val="1"/>
        <c:lblAlgn val="ctr"/>
        <c:lblOffset val="100"/>
        <c:noMultiLvlLbl val="0"/>
      </c:catAx>
      <c:valAx>
        <c:axId val="210842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2108368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5.2834500000000002</c:v>
                </c:pt>
                <c:pt idx="1">
                  <c:v>1527.682</c:v>
                </c:pt>
                <c:pt idx="2">
                  <c:v>3801.0590000000002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24.795490000000001</c:v>
                </c:pt>
                <c:pt idx="1">
                  <c:v>10237.168999999998</c:v>
                </c:pt>
                <c:pt idx="2">
                  <c:v>17781.79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100.96449</c:v>
                </c:pt>
                <c:pt idx="1">
                  <c:v>22718.856</c:v>
                </c:pt>
                <c:pt idx="2">
                  <c:v>118195.003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23520"/>
        <c:axId val="210925056"/>
      </c:barChart>
      <c:catAx>
        <c:axId val="210923520"/>
        <c:scaling>
          <c:orientation val="maxMin"/>
        </c:scaling>
        <c:delete val="0"/>
        <c:axPos val="l"/>
        <c:majorTickMark val="out"/>
        <c:minorTickMark val="none"/>
        <c:tickLblPos val="nextTo"/>
        <c:crossAx val="210925056"/>
        <c:crosses val="autoZero"/>
        <c:auto val="1"/>
        <c:lblAlgn val="ctr"/>
        <c:lblOffset val="100"/>
        <c:noMultiLvlLbl val="0"/>
      </c:catAx>
      <c:valAx>
        <c:axId val="2109250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09235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5.2834500000000002</c:v>
                </c:pt>
                <c:pt idx="1">
                  <c:v>1527.682</c:v>
                </c:pt>
                <c:pt idx="2">
                  <c:v>3801.0590000000002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24.795490000000001</c:v>
                </c:pt>
                <c:pt idx="1">
                  <c:v>10237.168999999998</c:v>
                </c:pt>
                <c:pt idx="2">
                  <c:v>17781.79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100.96449</c:v>
                </c:pt>
                <c:pt idx="1">
                  <c:v>22718.856</c:v>
                </c:pt>
                <c:pt idx="2">
                  <c:v>118195.003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997248"/>
        <c:axId val="210998784"/>
      </c:barChart>
      <c:catAx>
        <c:axId val="210997248"/>
        <c:scaling>
          <c:orientation val="maxMin"/>
        </c:scaling>
        <c:delete val="0"/>
        <c:axPos val="l"/>
        <c:majorTickMark val="out"/>
        <c:minorTickMark val="none"/>
        <c:tickLblPos val="nextTo"/>
        <c:crossAx val="210998784"/>
        <c:crosses val="autoZero"/>
        <c:auto val="1"/>
        <c:lblAlgn val="ctr"/>
        <c:lblOffset val="100"/>
        <c:noMultiLvlLbl val="0"/>
      </c:catAx>
      <c:valAx>
        <c:axId val="210998784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21099724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1.6917399999999998</c:v>
                </c:pt>
                <c:pt idx="1">
                  <c:v>4.8687000000000005</c:v>
                </c:pt>
                <c:pt idx="2">
                  <c:v>3.6502699999999999</c:v>
                </c:pt>
                <c:pt idx="3">
                  <c:v>4.9661200000000001</c:v>
                </c:pt>
                <c:pt idx="4">
                  <c:v>5.2834500000000002</c:v>
                </c:pt>
                <c:pt idx="5">
                  <c:v>5.5252400000000002</c:v>
                </c:pt>
                <c:pt idx="6">
                  <c:v>0.33545999999999998</c:v>
                </c:pt>
                <c:pt idx="7">
                  <c:v>3.7579599999999997</c:v>
                </c:pt>
                <c:pt idx="8">
                  <c:v>21.150500000000001</c:v>
                </c:pt>
                <c:pt idx="9">
                  <c:v>5.8480299999999996</c:v>
                </c:pt>
                <c:pt idx="10">
                  <c:v>6.5568099999999996</c:v>
                </c:pt>
                <c:pt idx="11">
                  <c:v>16.318809999999999</c:v>
                </c:pt>
                <c:pt idx="12">
                  <c:v>10.337390000000001</c:v>
                </c:pt>
                <c:pt idx="13">
                  <c:v>2.7157100000000001</c:v>
                </c:pt>
                <c:pt idx="14">
                  <c:v>9.340679999999999</c:v>
                </c:pt>
                <c:pt idx="15">
                  <c:v>7.6928100000000006</c:v>
                </c:pt>
                <c:pt idx="16">
                  <c:v>2.6274699999999998</c:v>
                </c:pt>
                <c:pt idx="17">
                  <c:v>2.7257000000000002</c:v>
                </c:pt>
                <c:pt idx="18">
                  <c:v>15.328250000000001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1815552"/>
        <c:axId val="161813632"/>
      </c:barChart>
      <c:valAx>
        <c:axId val="161813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15552"/>
        <c:crosses val="max"/>
        <c:crossBetween val="between"/>
      </c:valAx>
      <c:catAx>
        <c:axId val="161815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18136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1.6917399999999998</c:v>
                </c:pt>
                <c:pt idx="1">
                  <c:v>4.8687000000000005</c:v>
                </c:pt>
                <c:pt idx="2">
                  <c:v>3.6502699999999999</c:v>
                </c:pt>
                <c:pt idx="3">
                  <c:v>4.9661200000000001</c:v>
                </c:pt>
                <c:pt idx="4">
                  <c:v>5.2834500000000002</c:v>
                </c:pt>
                <c:pt idx="5">
                  <c:v>5.5252400000000002</c:v>
                </c:pt>
                <c:pt idx="6">
                  <c:v>0.33545999999999998</c:v>
                </c:pt>
                <c:pt idx="7">
                  <c:v>3.7579599999999997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1.6917399999999998</c:v>
                </c:pt>
                <c:pt idx="1">
                  <c:v>4.8687000000000005</c:v>
                </c:pt>
                <c:pt idx="2">
                  <c:v>3.6502699999999999</c:v>
                </c:pt>
                <c:pt idx="3">
                  <c:v>4.9661200000000001</c:v>
                </c:pt>
                <c:pt idx="4">
                  <c:v>5.2834500000000002</c:v>
                </c:pt>
                <c:pt idx="5">
                  <c:v>5.5252400000000002</c:v>
                </c:pt>
                <c:pt idx="6">
                  <c:v>0.33545999999999998</c:v>
                </c:pt>
                <c:pt idx="7">
                  <c:v>3.7579599999999997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21.150500000000001</c:v>
                </c:pt>
                <c:pt idx="1">
                  <c:v>5.8480299999999996</c:v>
                </c:pt>
                <c:pt idx="2">
                  <c:v>6.5568099999999996</c:v>
                </c:pt>
                <c:pt idx="3">
                  <c:v>16.318809999999999</c:v>
                </c:pt>
                <c:pt idx="4">
                  <c:v>10.337390000000001</c:v>
                </c:pt>
                <c:pt idx="5">
                  <c:v>2.7157100000000001</c:v>
                </c:pt>
                <c:pt idx="6">
                  <c:v>9.340679999999999</c:v>
                </c:pt>
                <c:pt idx="7">
                  <c:v>7.6928100000000006</c:v>
                </c:pt>
                <c:pt idx="8">
                  <c:v>2.6274699999999998</c:v>
                </c:pt>
                <c:pt idx="9">
                  <c:v>2.7257000000000002</c:v>
                </c:pt>
                <c:pt idx="10">
                  <c:v>15.328250000000001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9.4570497380200735E-2</c:v>
                </c:pt>
                <c:pt idx="1">
                  <c:v>0.90542950261979926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21.150500000000001</c:v>
                </c:pt>
                <c:pt idx="1">
                  <c:v>5.8480299999999996</c:v>
                </c:pt>
                <c:pt idx="2">
                  <c:v>6.5568099999999996</c:v>
                </c:pt>
                <c:pt idx="3">
                  <c:v>16.318809999999999</c:v>
                </c:pt>
                <c:pt idx="4">
                  <c:v>10.337390000000001</c:v>
                </c:pt>
                <c:pt idx="5">
                  <c:v>2.7157100000000001</c:v>
                </c:pt>
                <c:pt idx="6">
                  <c:v>9.340679999999999</c:v>
                </c:pt>
                <c:pt idx="7">
                  <c:v>7.6928100000000006</c:v>
                </c:pt>
                <c:pt idx="8">
                  <c:v>2.6274699999999998</c:v>
                </c:pt>
                <c:pt idx="9">
                  <c:v>2.7257000000000002</c:v>
                </c:pt>
                <c:pt idx="10">
                  <c:v>15.328250000000001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0.74983</c:v>
                </c:pt>
                <c:pt idx="1">
                  <c:v>1.4407000000000001</c:v>
                </c:pt>
                <c:pt idx="2">
                  <c:v>3.0770900000000001</c:v>
                </c:pt>
                <c:pt idx="3">
                  <c:v>5.0546000000000006</c:v>
                </c:pt>
                <c:pt idx="4">
                  <c:v>0.86358000000000001</c:v>
                </c:pt>
                <c:pt idx="5">
                  <c:v>0.36187999999999998</c:v>
                </c:pt>
                <c:pt idx="6">
                  <c:v>3.3769999999999994E-2</c:v>
                </c:pt>
                <c:pt idx="8">
                  <c:v>0.41058</c:v>
                </c:pt>
                <c:pt idx="9">
                  <c:v>0.56803999999999999</c:v>
                </c:pt>
                <c:pt idx="10">
                  <c:v>1.15517</c:v>
                </c:pt>
                <c:pt idx="11">
                  <c:v>1.7224499999999998</c:v>
                </c:pt>
                <c:pt idx="12">
                  <c:v>1.6615599999999999</c:v>
                </c:pt>
                <c:pt idx="13">
                  <c:v>0.78454999999999997</c:v>
                </c:pt>
                <c:pt idx="14">
                  <c:v>1.5752399999999998</c:v>
                </c:pt>
                <c:pt idx="16">
                  <c:v>1.1604000000000001</c:v>
                </c:pt>
                <c:pt idx="17">
                  <c:v>2.00874</c:v>
                </c:pt>
                <c:pt idx="18">
                  <c:v>4.2322499999999996</c:v>
                </c:pt>
                <c:pt idx="19">
                  <c:v>6.7770499999999991</c:v>
                </c:pt>
                <c:pt idx="20">
                  <c:v>2.5251399999999999</c:v>
                </c:pt>
                <c:pt idx="21">
                  <c:v>1.1464300000000001</c:v>
                </c:pt>
                <c:pt idx="22">
                  <c:v>1.6090100000000001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0.136898979</c:v>
                  </c:pt>
                  <c:pt idx="1">
                    <c:v>0.42687071300000001</c:v>
                  </c:pt>
                  <c:pt idx="2">
                    <c:v>0.64272225431844421</c:v>
                  </c:pt>
                  <c:pt idx="3">
                    <c:v>1.1242908501516586</c:v>
                  </c:pt>
                  <c:pt idx="4">
                    <c:v>0.64303331499999994</c:v>
                  </c:pt>
                  <c:pt idx="5">
                    <c:v>7.1931396000000009E-2</c:v>
                  </c:pt>
                  <c:pt idx="6">
                    <c:v>0.14105702780628004</c:v>
                  </c:pt>
                  <c:pt idx="8">
                    <c:v>1.184345456</c:v>
                  </c:pt>
                  <c:pt idx="9">
                    <c:v>1.0665417420000001</c:v>
                  </c:pt>
                  <c:pt idx="10">
                    <c:v>1.819545921491142</c:v>
                  </c:pt>
                  <c:pt idx="11">
                    <c:v>1.406244048993492</c:v>
                  </c:pt>
                  <c:pt idx="12">
                    <c:v>1.3686496040000002</c:v>
                  </c:pt>
                  <c:pt idx="13">
                    <c:v>1.1646328000000001</c:v>
                  </c:pt>
                  <c:pt idx="14">
                    <c:v>1.1049114631704362</c:v>
                  </c:pt>
                  <c:pt idx="16">
                    <c:v>1.19710261</c:v>
                  </c:pt>
                  <c:pt idx="17">
                    <c:v>1.1325033680000001</c:v>
                  </c:pt>
                  <c:pt idx="18">
                    <c:v>1.9528588014934807</c:v>
                  </c:pt>
                  <c:pt idx="19">
                    <c:v>1.7701617174424908</c:v>
                  </c:pt>
                  <c:pt idx="20">
                    <c:v>1.5343149039999997</c:v>
                  </c:pt>
                  <c:pt idx="21">
                    <c:v>1.1710220280000001</c:v>
                  </c:pt>
                  <c:pt idx="22">
                    <c:v>1.1189731397616802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0.136898979</c:v>
                  </c:pt>
                  <c:pt idx="1">
                    <c:v>0.42687071300000001</c:v>
                  </c:pt>
                  <c:pt idx="2">
                    <c:v>0.64272225431844421</c:v>
                  </c:pt>
                  <c:pt idx="3">
                    <c:v>1.1242908501516586</c:v>
                  </c:pt>
                  <c:pt idx="4">
                    <c:v>0.64303331499999994</c:v>
                  </c:pt>
                  <c:pt idx="5">
                    <c:v>7.1931396000000009E-2</c:v>
                  </c:pt>
                  <c:pt idx="6">
                    <c:v>0.14105702780628004</c:v>
                  </c:pt>
                  <c:pt idx="8">
                    <c:v>1.184345456</c:v>
                  </c:pt>
                  <c:pt idx="9">
                    <c:v>1.0665417420000001</c:v>
                  </c:pt>
                  <c:pt idx="10">
                    <c:v>1.819545921491142</c:v>
                  </c:pt>
                  <c:pt idx="11">
                    <c:v>1.406244048993492</c:v>
                  </c:pt>
                  <c:pt idx="12">
                    <c:v>1.3686496040000002</c:v>
                  </c:pt>
                  <c:pt idx="13">
                    <c:v>1.1646328000000001</c:v>
                  </c:pt>
                  <c:pt idx="14">
                    <c:v>1.1049114631704362</c:v>
                  </c:pt>
                  <c:pt idx="16">
                    <c:v>1.19710261</c:v>
                  </c:pt>
                  <c:pt idx="17">
                    <c:v>1.1325033680000001</c:v>
                  </c:pt>
                  <c:pt idx="18">
                    <c:v>1.9528588014934807</c:v>
                  </c:pt>
                  <c:pt idx="19">
                    <c:v>1.7701617174424908</c:v>
                  </c:pt>
                  <c:pt idx="20">
                    <c:v>1.5343149039999997</c:v>
                  </c:pt>
                  <c:pt idx="21">
                    <c:v>1.1710220280000001</c:v>
                  </c:pt>
                  <c:pt idx="22">
                    <c:v>1.1189731397616802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0.16050999999999999</c:v>
                </c:pt>
                <c:pt idx="1">
                  <c:v>1.4195899999999999</c:v>
                </c:pt>
                <c:pt idx="2">
                  <c:v>3.5695699999999997</c:v>
                </c:pt>
                <c:pt idx="3">
                  <c:v>10.16173</c:v>
                </c:pt>
                <c:pt idx="4">
                  <c:v>2.7538899999999997</c:v>
                </c:pt>
                <c:pt idx="5">
                  <c:v>0.19794</c:v>
                </c:pt>
                <c:pt idx="6">
                  <c:v>0.23426999999999998</c:v>
                </c:pt>
                <c:pt idx="8">
                  <c:v>9.7316800000000008</c:v>
                </c:pt>
                <c:pt idx="9">
                  <c:v>12.092309999999999</c:v>
                </c:pt>
                <c:pt idx="10">
                  <c:v>27.411349999999999</c:v>
                </c:pt>
                <c:pt idx="11">
                  <c:v>13.812860000000001</c:v>
                </c:pt>
                <c:pt idx="12">
                  <c:v>14.197610000000001</c:v>
                </c:pt>
                <c:pt idx="13">
                  <c:v>9.3922000000000008</c:v>
                </c:pt>
                <c:pt idx="14">
                  <c:v>6.448900000000001</c:v>
                </c:pt>
                <c:pt idx="16">
                  <c:v>9.8934099999999994</c:v>
                </c:pt>
                <c:pt idx="17">
                  <c:v>13.51436</c:v>
                </c:pt>
                <c:pt idx="18">
                  <c:v>31.001839999999998</c:v>
                </c:pt>
                <c:pt idx="19">
                  <c:v>23.650639999999999</c:v>
                </c:pt>
                <c:pt idx="20">
                  <c:v>16.97251</c:v>
                </c:pt>
                <c:pt idx="21">
                  <c:v>9.5906800000000008</c:v>
                </c:pt>
                <c:pt idx="22">
                  <c:v>6.6847799999999999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093696"/>
        <c:axId val="162099584"/>
      </c:barChart>
      <c:catAx>
        <c:axId val="1620936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099584"/>
        <c:crosses val="autoZero"/>
        <c:auto val="1"/>
        <c:lblAlgn val="ctr"/>
        <c:lblOffset val="100"/>
        <c:noMultiLvlLbl val="0"/>
      </c:catAx>
      <c:valAx>
        <c:axId val="1620995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0936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0.74983</c:v>
                </c:pt>
                <c:pt idx="1">
                  <c:v>1.4407000000000001</c:v>
                </c:pt>
                <c:pt idx="2">
                  <c:v>3.0770900000000001</c:v>
                </c:pt>
                <c:pt idx="3">
                  <c:v>5.0546000000000006</c:v>
                </c:pt>
                <c:pt idx="4">
                  <c:v>0.86358000000000001</c:v>
                </c:pt>
                <c:pt idx="5">
                  <c:v>0.36187999999999998</c:v>
                </c:pt>
                <c:pt idx="6">
                  <c:v>3.3769999999999994E-2</c:v>
                </c:pt>
                <c:pt idx="8">
                  <c:v>0.41058</c:v>
                </c:pt>
                <c:pt idx="9">
                  <c:v>0.56803999999999999</c:v>
                </c:pt>
                <c:pt idx="10">
                  <c:v>1.15517</c:v>
                </c:pt>
                <c:pt idx="11">
                  <c:v>1.7224499999999998</c:v>
                </c:pt>
                <c:pt idx="12">
                  <c:v>1.6615599999999999</c:v>
                </c:pt>
                <c:pt idx="13">
                  <c:v>0.78454999999999997</c:v>
                </c:pt>
                <c:pt idx="14">
                  <c:v>1.5752399999999998</c:v>
                </c:pt>
                <c:pt idx="16">
                  <c:v>1.1604000000000001</c:v>
                </c:pt>
                <c:pt idx="17">
                  <c:v>2.00874</c:v>
                </c:pt>
                <c:pt idx="18">
                  <c:v>4.2322499999999996</c:v>
                </c:pt>
                <c:pt idx="19">
                  <c:v>6.7770499999999991</c:v>
                </c:pt>
                <c:pt idx="20">
                  <c:v>2.5251399999999999</c:v>
                </c:pt>
                <c:pt idx="21">
                  <c:v>1.1464300000000001</c:v>
                </c:pt>
                <c:pt idx="22">
                  <c:v>1.6090100000000001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0.136898979</c:v>
                  </c:pt>
                  <c:pt idx="1">
                    <c:v>0.42687071300000001</c:v>
                  </c:pt>
                  <c:pt idx="2">
                    <c:v>0.64272225431844421</c:v>
                  </c:pt>
                  <c:pt idx="3">
                    <c:v>1.1242908501516586</c:v>
                  </c:pt>
                  <c:pt idx="4">
                    <c:v>0.64303331499999994</c:v>
                  </c:pt>
                  <c:pt idx="5">
                    <c:v>7.1931396000000009E-2</c:v>
                  </c:pt>
                  <c:pt idx="6">
                    <c:v>0.14105702780628004</c:v>
                  </c:pt>
                  <c:pt idx="8">
                    <c:v>1.184345456</c:v>
                  </c:pt>
                  <c:pt idx="9">
                    <c:v>1.0665417420000001</c:v>
                  </c:pt>
                  <c:pt idx="10">
                    <c:v>1.819545921491142</c:v>
                  </c:pt>
                  <c:pt idx="11">
                    <c:v>1.406244048993492</c:v>
                  </c:pt>
                  <c:pt idx="12">
                    <c:v>1.3686496040000002</c:v>
                  </c:pt>
                  <c:pt idx="13">
                    <c:v>1.1646328000000001</c:v>
                  </c:pt>
                  <c:pt idx="14">
                    <c:v>1.1049114631704362</c:v>
                  </c:pt>
                  <c:pt idx="16">
                    <c:v>1.19710261</c:v>
                  </c:pt>
                  <c:pt idx="17">
                    <c:v>1.1325033680000001</c:v>
                  </c:pt>
                  <c:pt idx="18">
                    <c:v>1.9528588014934807</c:v>
                  </c:pt>
                  <c:pt idx="19">
                    <c:v>1.7701617174424908</c:v>
                  </c:pt>
                  <c:pt idx="20">
                    <c:v>1.5343149039999997</c:v>
                  </c:pt>
                  <c:pt idx="21">
                    <c:v>1.1710220280000001</c:v>
                  </c:pt>
                  <c:pt idx="22">
                    <c:v>1.1189731397616802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0.136898979</c:v>
                  </c:pt>
                  <c:pt idx="1">
                    <c:v>0.42687071300000001</c:v>
                  </c:pt>
                  <c:pt idx="2">
                    <c:v>0.64272225431844421</c:v>
                  </c:pt>
                  <c:pt idx="3">
                    <c:v>1.1242908501516586</c:v>
                  </c:pt>
                  <c:pt idx="4">
                    <c:v>0.64303331499999994</c:v>
                  </c:pt>
                  <c:pt idx="5">
                    <c:v>7.1931396000000009E-2</c:v>
                  </c:pt>
                  <c:pt idx="6">
                    <c:v>0.14105702780628004</c:v>
                  </c:pt>
                  <c:pt idx="8">
                    <c:v>1.184345456</c:v>
                  </c:pt>
                  <c:pt idx="9">
                    <c:v>1.0665417420000001</c:v>
                  </c:pt>
                  <c:pt idx="10">
                    <c:v>1.819545921491142</c:v>
                  </c:pt>
                  <c:pt idx="11">
                    <c:v>1.406244048993492</c:v>
                  </c:pt>
                  <c:pt idx="12">
                    <c:v>1.3686496040000002</c:v>
                  </c:pt>
                  <c:pt idx="13">
                    <c:v>1.1646328000000001</c:v>
                  </c:pt>
                  <c:pt idx="14">
                    <c:v>1.1049114631704362</c:v>
                  </c:pt>
                  <c:pt idx="16">
                    <c:v>1.19710261</c:v>
                  </c:pt>
                  <c:pt idx="17">
                    <c:v>1.1325033680000001</c:v>
                  </c:pt>
                  <c:pt idx="18">
                    <c:v>1.9528588014934807</c:v>
                  </c:pt>
                  <c:pt idx="19">
                    <c:v>1.7701617174424908</c:v>
                  </c:pt>
                  <c:pt idx="20">
                    <c:v>1.5343149039999997</c:v>
                  </c:pt>
                  <c:pt idx="21">
                    <c:v>1.1710220280000001</c:v>
                  </c:pt>
                  <c:pt idx="22">
                    <c:v>1.1189731397616802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0.16050999999999999</c:v>
                </c:pt>
                <c:pt idx="1">
                  <c:v>1.4195899999999999</c:v>
                </c:pt>
                <c:pt idx="2">
                  <c:v>3.5695699999999997</c:v>
                </c:pt>
                <c:pt idx="3">
                  <c:v>10.16173</c:v>
                </c:pt>
                <c:pt idx="4">
                  <c:v>2.7538899999999997</c:v>
                </c:pt>
                <c:pt idx="5">
                  <c:v>0.19794</c:v>
                </c:pt>
                <c:pt idx="6">
                  <c:v>0.23426999999999998</c:v>
                </c:pt>
                <c:pt idx="8">
                  <c:v>9.7316800000000008</c:v>
                </c:pt>
                <c:pt idx="9">
                  <c:v>12.092309999999999</c:v>
                </c:pt>
                <c:pt idx="10">
                  <c:v>27.411349999999999</c:v>
                </c:pt>
                <c:pt idx="11">
                  <c:v>13.812860000000001</c:v>
                </c:pt>
                <c:pt idx="12">
                  <c:v>14.197610000000001</c:v>
                </c:pt>
                <c:pt idx="13">
                  <c:v>9.3922000000000008</c:v>
                </c:pt>
                <c:pt idx="14">
                  <c:v>6.448900000000001</c:v>
                </c:pt>
                <c:pt idx="16">
                  <c:v>9.8934099999999994</c:v>
                </c:pt>
                <c:pt idx="17">
                  <c:v>13.51436</c:v>
                </c:pt>
                <c:pt idx="18">
                  <c:v>31.001839999999998</c:v>
                </c:pt>
                <c:pt idx="19">
                  <c:v>23.650639999999999</c:v>
                </c:pt>
                <c:pt idx="20">
                  <c:v>16.97251</c:v>
                </c:pt>
                <c:pt idx="21">
                  <c:v>9.5906800000000008</c:v>
                </c:pt>
                <c:pt idx="22">
                  <c:v>6.6847799999999999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388608"/>
        <c:axId val="159318400"/>
      </c:barChart>
      <c:catAx>
        <c:axId val="162388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59318400"/>
        <c:crosses val="autoZero"/>
        <c:auto val="1"/>
        <c:lblAlgn val="ctr"/>
        <c:lblOffset val="100"/>
        <c:noMultiLvlLbl val="0"/>
      </c:catAx>
      <c:valAx>
        <c:axId val="15931840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6238860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0.94726999999999995</c:v>
                </c:pt>
                <c:pt idx="1">
                  <c:v>0.6381</c:v>
                </c:pt>
                <c:pt idx="2">
                  <c:v>0.87602000000000002</c:v>
                </c:pt>
                <c:pt idx="3">
                  <c:v>0.75975999999999999</c:v>
                </c:pt>
                <c:pt idx="4">
                  <c:v>2.17055</c:v>
                </c:pt>
                <c:pt idx="5">
                  <c:v>3.3857600000000003</c:v>
                </c:pt>
                <c:pt idx="6">
                  <c:v>2.5414499999999998</c:v>
                </c:pt>
                <c:pt idx="7">
                  <c:v>0.22150999999999998</c:v>
                </c:pt>
                <c:pt idx="8">
                  <c:v>4.1020000000000001E-2</c:v>
                </c:pt>
                <c:pt idx="10">
                  <c:v>0.75061</c:v>
                </c:pt>
                <c:pt idx="11">
                  <c:v>1.08484</c:v>
                </c:pt>
                <c:pt idx="12">
                  <c:v>0.80576000000000003</c:v>
                </c:pt>
                <c:pt idx="13">
                  <c:v>0.82589000000000001</c:v>
                </c:pt>
                <c:pt idx="14">
                  <c:v>1.9665699999999999</c:v>
                </c:pt>
                <c:pt idx="15">
                  <c:v>1.22394</c:v>
                </c:pt>
                <c:pt idx="16">
                  <c:v>1.0389300000000001</c:v>
                </c:pt>
                <c:pt idx="17">
                  <c:v>0.17151</c:v>
                </c:pt>
                <c:pt idx="18">
                  <c:v>9.5500000000000012E-3</c:v>
                </c:pt>
                <c:pt idx="20">
                  <c:v>1.6978800000000001</c:v>
                </c:pt>
                <c:pt idx="21">
                  <c:v>1.7229400000000001</c:v>
                </c:pt>
                <c:pt idx="22">
                  <c:v>1.6817800000000001</c:v>
                </c:pt>
                <c:pt idx="23">
                  <c:v>1.58565</c:v>
                </c:pt>
                <c:pt idx="24">
                  <c:v>4.1371199999999995</c:v>
                </c:pt>
                <c:pt idx="25">
                  <c:v>4.6097000000000001</c:v>
                </c:pt>
                <c:pt idx="26">
                  <c:v>3.5803799999999999</c:v>
                </c:pt>
                <c:pt idx="27">
                  <c:v>0.39300999999999997</c:v>
                </c:pt>
                <c:pt idx="28">
                  <c:v>5.0569999999999997E-2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0.14260304600000001</c:v>
                  </c:pt>
                  <c:pt idx="1">
                    <c:v>0.23291365999999999</c:v>
                  </c:pt>
                  <c:pt idx="2">
                    <c:v>0.36083097000000003</c:v>
                  </c:pt>
                  <c:pt idx="3">
                    <c:v>0.44790990499999994</c:v>
                  </c:pt>
                  <c:pt idx="4">
                    <c:v>0.62186527800000002</c:v>
                  </c:pt>
                  <c:pt idx="5">
                    <c:v>0.75393374400000002</c:v>
                  </c:pt>
                  <c:pt idx="6">
                    <c:v>0.78691558000000006</c:v>
                  </c:pt>
                  <c:pt idx="7">
                    <c:v>0.19255791</c:v>
                  </c:pt>
                  <c:pt idx="8">
                    <c:v>0.12606451200000002</c:v>
                  </c:pt>
                  <c:pt idx="10">
                    <c:v>1.1402922960000001</c:v>
                  </c:pt>
                  <c:pt idx="11">
                    <c:v>1.118687856</c:v>
                  </c:pt>
                  <c:pt idx="12">
                    <c:v>1.2510759</c:v>
                  </c:pt>
                  <c:pt idx="13">
                    <c:v>0.99090929599999999</c:v>
                  </c:pt>
                  <c:pt idx="14">
                    <c:v>1.2193963319999999</c:v>
                  </c:pt>
                  <c:pt idx="15">
                    <c:v>0.94636524400000011</c:v>
                  </c:pt>
                  <c:pt idx="16">
                    <c:v>1.1756033239999999</c:v>
                  </c:pt>
                  <c:pt idx="17">
                    <c:v>0.63517179200000007</c:v>
                  </c:pt>
                  <c:pt idx="18">
                    <c:v>0.76164197099999997</c:v>
                  </c:pt>
                  <c:pt idx="20">
                    <c:v>1.1539839359999999</c:v>
                  </c:pt>
                  <c:pt idx="21">
                    <c:v>1.1452849460000001</c:v>
                  </c:pt>
                  <c:pt idx="22">
                    <c:v>1.2962111359999997</c:v>
                  </c:pt>
                  <c:pt idx="23">
                    <c:v>1.083895472</c:v>
                  </c:pt>
                  <c:pt idx="24">
                    <c:v>1.3594621039999999</c:v>
                  </c:pt>
                  <c:pt idx="25">
                    <c:v>1.1703699360000002</c:v>
                  </c:pt>
                  <c:pt idx="26">
                    <c:v>1.4158119100000002</c:v>
                  </c:pt>
                  <c:pt idx="27">
                    <c:v>0.66842215999999999</c:v>
                  </c:pt>
                  <c:pt idx="28">
                    <c:v>0.78361737999999992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0.14260304600000001</c:v>
                  </c:pt>
                  <c:pt idx="1">
                    <c:v>0.23291365999999999</c:v>
                  </c:pt>
                  <c:pt idx="2">
                    <c:v>0.36083097000000003</c:v>
                  </c:pt>
                  <c:pt idx="3">
                    <c:v>0.44790990499999994</c:v>
                  </c:pt>
                  <c:pt idx="4">
                    <c:v>0.62186527800000002</c:v>
                  </c:pt>
                  <c:pt idx="5">
                    <c:v>0.75393374400000002</c:v>
                  </c:pt>
                  <c:pt idx="6">
                    <c:v>0.78691558000000006</c:v>
                  </c:pt>
                  <c:pt idx="7">
                    <c:v>0.19255791</c:v>
                  </c:pt>
                  <c:pt idx="8">
                    <c:v>0.12606451200000002</c:v>
                  </c:pt>
                  <c:pt idx="10">
                    <c:v>1.1402922960000001</c:v>
                  </c:pt>
                  <c:pt idx="11">
                    <c:v>1.118687856</c:v>
                  </c:pt>
                  <c:pt idx="12">
                    <c:v>1.2510759</c:v>
                  </c:pt>
                  <c:pt idx="13">
                    <c:v>0.99090929599999999</c:v>
                  </c:pt>
                  <c:pt idx="14">
                    <c:v>1.2193963319999999</c:v>
                  </c:pt>
                  <c:pt idx="15">
                    <c:v>0.94636524400000011</c:v>
                  </c:pt>
                  <c:pt idx="16">
                    <c:v>1.1756033239999999</c:v>
                  </c:pt>
                  <c:pt idx="17">
                    <c:v>0.63517179200000007</c:v>
                  </c:pt>
                  <c:pt idx="18">
                    <c:v>0.76164197099999997</c:v>
                  </c:pt>
                  <c:pt idx="20">
                    <c:v>1.1539839359999999</c:v>
                  </c:pt>
                  <c:pt idx="21">
                    <c:v>1.1452849460000001</c:v>
                  </c:pt>
                  <c:pt idx="22">
                    <c:v>1.2962111359999997</c:v>
                  </c:pt>
                  <c:pt idx="23">
                    <c:v>1.083895472</c:v>
                  </c:pt>
                  <c:pt idx="24">
                    <c:v>1.3594621039999999</c:v>
                  </c:pt>
                  <c:pt idx="25">
                    <c:v>1.1703699360000002</c:v>
                  </c:pt>
                  <c:pt idx="26">
                    <c:v>1.4158119100000002</c:v>
                  </c:pt>
                  <c:pt idx="27">
                    <c:v>0.66842215999999999</c:v>
                  </c:pt>
                  <c:pt idx="28">
                    <c:v>0.78361737999999992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0.20486000000000001</c:v>
                </c:pt>
                <c:pt idx="1">
                  <c:v>0.66395000000000004</c:v>
                </c:pt>
                <c:pt idx="2">
                  <c:v>0.91535</c:v>
                </c:pt>
                <c:pt idx="3">
                  <c:v>1.4613699999999998</c:v>
                </c:pt>
                <c:pt idx="4">
                  <c:v>3.47994</c:v>
                </c:pt>
                <c:pt idx="5">
                  <c:v>6.0703199999999997</c:v>
                </c:pt>
                <c:pt idx="6">
                  <c:v>4.9336400000000005</c:v>
                </c:pt>
                <c:pt idx="7">
                  <c:v>0.55189999999999995</c:v>
                </c:pt>
                <c:pt idx="8">
                  <c:v>0.21615999999999999</c:v>
                </c:pt>
                <c:pt idx="10">
                  <c:v>11.915280000000001</c:v>
                </c:pt>
                <c:pt idx="11">
                  <c:v>16.87312</c:v>
                </c:pt>
                <c:pt idx="12">
                  <c:v>14.718540000000001</c:v>
                </c:pt>
                <c:pt idx="13">
                  <c:v>10.365159999999999</c:v>
                </c:pt>
                <c:pt idx="14">
                  <c:v>13.63978</c:v>
                </c:pt>
                <c:pt idx="15">
                  <c:v>8.116340000000001</c:v>
                </c:pt>
                <c:pt idx="16">
                  <c:v>11.435829999999999</c:v>
                </c:pt>
                <c:pt idx="17">
                  <c:v>3.5603800000000003</c:v>
                </c:pt>
                <c:pt idx="18">
                  <c:v>2.4624699999999997</c:v>
                </c:pt>
                <c:pt idx="20">
                  <c:v>12.12168</c:v>
                </c:pt>
                <c:pt idx="21">
                  <c:v>17.538820000000001</c:v>
                </c:pt>
                <c:pt idx="22">
                  <c:v>15.63584</c:v>
                </c:pt>
                <c:pt idx="23">
                  <c:v>11.83292</c:v>
                </c:pt>
                <c:pt idx="24">
                  <c:v>17.143279999999997</c:v>
                </c:pt>
                <c:pt idx="25">
                  <c:v>13.834160000000001</c:v>
                </c:pt>
                <c:pt idx="26">
                  <c:v>16.4057</c:v>
                </c:pt>
                <c:pt idx="27">
                  <c:v>4.1158999999999999</c:v>
                </c:pt>
                <c:pt idx="28">
                  <c:v>2.6799499999999998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31456"/>
        <c:axId val="162932992"/>
      </c:barChart>
      <c:catAx>
        <c:axId val="1629314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932992"/>
        <c:crosses val="autoZero"/>
        <c:auto val="1"/>
        <c:lblAlgn val="ctr"/>
        <c:lblOffset val="100"/>
        <c:noMultiLvlLbl val="0"/>
      </c:catAx>
      <c:valAx>
        <c:axId val="1629329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9314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0.94726999999999995</c:v>
                </c:pt>
                <c:pt idx="1">
                  <c:v>0.6381</c:v>
                </c:pt>
                <c:pt idx="2">
                  <c:v>0.87602000000000002</c:v>
                </c:pt>
                <c:pt idx="3">
                  <c:v>0.75975999999999999</c:v>
                </c:pt>
                <c:pt idx="4">
                  <c:v>2.17055</c:v>
                </c:pt>
                <c:pt idx="5">
                  <c:v>3.3857600000000003</c:v>
                </c:pt>
                <c:pt idx="6">
                  <c:v>2.5414499999999998</c:v>
                </c:pt>
                <c:pt idx="7">
                  <c:v>0.22150999999999998</c:v>
                </c:pt>
                <c:pt idx="8">
                  <c:v>4.1020000000000001E-2</c:v>
                </c:pt>
                <c:pt idx="10">
                  <c:v>0.75061</c:v>
                </c:pt>
                <c:pt idx="11">
                  <c:v>1.08484</c:v>
                </c:pt>
                <c:pt idx="12">
                  <c:v>0.80576000000000003</c:v>
                </c:pt>
                <c:pt idx="13">
                  <c:v>0.82589000000000001</c:v>
                </c:pt>
                <c:pt idx="14">
                  <c:v>1.9665699999999999</c:v>
                </c:pt>
                <c:pt idx="15">
                  <c:v>1.22394</c:v>
                </c:pt>
                <c:pt idx="16">
                  <c:v>1.0389300000000001</c:v>
                </c:pt>
                <c:pt idx="17">
                  <c:v>0.17151</c:v>
                </c:pt>
                <c:pt idx="18">
                  <c:v>9.5500000000000012E-3</c:v>
                </c:pt>
                <c:pt idx="20">
                  <c:v>1.6978800000000001</c:v>
                </c:pt>
                <c:pt idx="21">
                  <c:v>1.7229400000000001</c:v>
                </c:pt>
                <c:pt idx="22">
                  <c:v>1.6817800000000001</c:v>
                </c:pt>
                <c:pt idx="23">
                  <c:v>1.58565</c:v>
                </c:pt>
                <c:pt idx="24">
                  <c:v>4.1371199999999995</c:v>
                </c:pt>
                <c:pt idx="25">
                  <c:v>4.6097000000000001</c:v>
                </c:pt>
                <c:pt idx="26">
                  <c:v>3.5803799999999999</c:v>
                </c:pt>
                <c:pt idx="27">
                  <c:v>0.39300999999999997</c:v>
                </c:pt>
                <c:pt idx="28">
                  <c:v>5.0569999999999997E-2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0.14260304600000001</c:v>
                  </c:pt>
                  <c:pt idx="1">
                    <c:v>0.23291365999999999</c:v>
                  </c:pt>
                  <c:pt idx="2">
                    <c:v>0.36083097000000003</c:v>
                  </c:pt>
                  <c:pt idx="3">
                    <c:v>0.44790990499999994</c:v>
                  </c:pt>
                  <c:pt idx="4">
                    <c:v>0.62186527800000002</c:v>
                  </c:pt>
                  <c:pt idx="5">
                    <c:v>0.75393374400000002</c:v>
                  </c:pt>
                  <c:pt idx="6">
                    <c:v>0.78691558000000006</c:v>
                  </c:pt>
                  <c:pt idx="7">
                    <c:v>0.19255791</c:v>
                  </c:pt>
                  <c:pt idx="8">
                    <c:v>0.12606451200000002</c:v>
                  </c:pt>
                  <c:pt idx="10">
                    <c:v>1.1402922960000001</c:v>
                  </c:pt>
                  <c:pt idx="11">
                    <c:v>1.118687856</c:v>
                  </c:pt>
                  <c:pt idx="12">
                    <c:v>1.2510759</c:v>
                  </c:pt>
                  <c:pt idx="13">
                    <c:v>0.99090929599999999</c:v>
                  </c:pt>
                  <c:pt idx="14">
                    <c:v>1.2193963319999999</c:v>
                  </c:pt>
                  <c:pt idx="15">
                    <c:v>0.94636524400000011</c:v>
                  </c:pt>
                  <c:pt idx="16">
                    <c:v>1.1756033239999999</c:v>
                  </c:pt>
                  <c:pt idx="17">
                    <c:v>0.63517179200000007</c:v>
                  </c:pt>
                  <c:pt idx="18">
                    <c:v>0.76164197099999997</c:v>
                  </c:pt>
                  <c:pt idx="20">
                    <c:v>1.1539839359999999</c:v>
                  </c:pt>
                  <c:pt idx="21">
                    <c:v>1.1452849460000001</c:v>
                  </c:pt>
                  <c:pt idx="22">
                    <c:v>1.2962111359999997</c:v>
                  </c:pt>
                  <c:pt idx="23">
                    <c:v>1.083895472</c:v>
                  </c:pt>
                  <c:pt idx="24">
                    <c:v>1.3594621039999999</c:v>
                  </c:pt>
                  <c:pt idx="25">
                    <c:v>1.1703699360000002</c:v>
                  </c:pt>
                  <c:pt idx="26">
                    <c:v>1.4158119100000002</c:v>
                  </c:pt>
                  <c:pt idx="27">
                    <c:v>0.66842215999999999</c:v>
                  </c:pt>
                  <c:pt idx="28">
                    <c:v>0.78361737999999992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0.14260304600000001</c:v>
                  </c:pt>
                  <c:pt idx="1">
                    <c:v>0.23291365999999999</c:v>
                  </c:pt>
                  <c:pt idx="2">
                    <c:v>0.36083097000000003</c:v>
                  </c:pt>
                  <c:pt idx="3">
                    <c:v>0.44790990499999994</c:v>
                  </c:pt>
                  <c:pt idx="4">
                    <c:v>0.62186527800000002</c:v>
                  </c:pt>
                  <c:pt idx="5">
                    <c:v>0.75393374400000002</c:v>
                  </c:pt>
                  <c:pt idx="6">
                    <c:v>0.78691558000000006</c:v>
                  </c:pt>
                  <c:pt idx="7">
                    <c:v>0.19255791</c:v>
                  </c:pt>
                  <c:pt idx="8">
                    <c:v>0.12606451200000002</c:v>
                  </c:pt>
                  <c:pt idx="10">
                    <c:v>1.1402922960000001</c:v>
                  </c:pt>
                  <c:pt idx="11">
                    <c:v>1.118687856</c:v>
                  </c:pt>
                  <c:pt idx="12">
                    <c:v>1.2510759</c:v>
                  </c:pt>
                  <c:pt idx="13">
                    <c:v>0.99090929599999999</c:v>
                  </c:pt>
                  <c:pt idx="14">
                    <c:v>1.2193963319999999</c:v>
                  </c:pt>
                  <c:pt idx="15">
                    <c:v>0.94636524400000011</c:v>
                  </c:pt>
                  <c:pt idx="16">
                    <c:v>1.1756033239999999</c:v>
                  </c:pt>
                  <c:pt idx="17">
                    <c:v>0.63517179200000007</c:v>
                  </c:pt>
                  <c:pt idx="18">
                    <c:v>0.76164197099999997</c:v>
                  </c:pt>
                  <c:pt idx="20">
                    <c:v>1.1539839359999999</c:v>
                  </c:pt>
                  <c:pt idx="21">
                    <c:v>1.1452849460000001</c:v>
                  </c:pt>
                  <c:pt idx="22">
                    <c:v>1.2962111359999997</c:v>
                  </c:pt>
                  <c:pt idx="23">
                    <c:v>1.083895472</c:v>
                  </c:pt>
                  <c:pt idx="24">
                    <c:v>1.3594621039999999</c:v>
                  </c:pt>
                  <c:pt idx="25">
                    <c:v>1.1703699360000002</c:v>
                  </c:pt>
                  <c:pt idx="26">
                    <c:v>1.4158119100000002</c:v>
                  </c:pt>
                  <c:pt idx="27">
                    <c:v>0.66842215999999999</c:v>
                  </c:pt>
                  <c:pt idx="28">
                    <c:v>0.78361737999999992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0.20486000000000001</c:v>
                </c:pt>
                <c:pt idx="1">
                  <c:v>0.66395000000000004</c:v>
                </c:pt>
                <c:pt idx="2">
                  <c:v>0.91535</c:v>
                </c:pt>
                <c:pt idx="3">
                  <c:v>1.4613699999999998</c:v>
                </c:pt>
                <c:pt idx="4">
                  <c:v>3.47994</c:v>
                </c:pt>
                <c:pt idx="5">
                  <c:v>6.0703199999999997</c:v>
                </c:pt>
                <c:pt idx="6">
                  <c:v>4.9336400000000005</c:v>
                </c:pt>
                <c:pt idx="7">
                  <c:v>0.55189999999999995</c:v>
                </c:pt>
                <c:pt idx="8">
                  <c:v>0.21615999999999999</c:v>
                </c:pt>
                <c:pt idx="10">
                  <c:v>11.915280000000001</c:v>
                </c:pt>
                <c:pt idx="11">
                  <c:v>16.87312</c:v>
                </c:pt>
                <c:pt idx="12">
                  <c:v>14.718540000000001</c:v>
                </c:pt>
                <c:pt idx="13">
                  <c:v>10.365159999999999</c:v>
                </c:pt>
                <c:pt idx="14">
                  <c:v>13.63978</c:v>
                </c:pt>
                <c:pt idx="15">
                  <c:v>8.116340000000001</c:v>
                </c:pt>
                <c:pt idx="16">
                  <c:v>11.435829999999999</c:v>
                </c:pt>
                <c:pt idx="17">
                  <c:v>3.5603800000000003</c:v>
                </c:pt>
                <c:pt idx="18">
                  <c:v>2.4624699999999997</c:v>
                </c:pt>
                <c:pt idx="20">
                  <c:v>12.12168</c:v>
                </c:pt>
                <c:pt idx="21">
                  <c:v>17.538820000000001</c:v>
                </c:pt>
                <c:pt idx="22">
                  <c:v>15.63584</c:v>
                </c:pt>
                <c:pt idx="23">
                  <c:v>11.83292</c:v>
                </c:pt>
                <c:pt idx="24">
                  <c:v>17.143279999999997</c:v>
                </c:pt>
                <c:pt idx="25">
                  <c:v>13.834160000000001</c:v>
                </c:pt>
                <c:pt idx="26">
                  <c:v>16.4057</c:v>
                </c:pt>
                <c:pt idx="27">
                  <c:v>4.1158999999999999</c:v>
                </c:pt>
                <c:pt idx="28">
                  <c:v>2.6799499999999998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42336"/>
        <c:axId val="162601216"/>
      </c:barChart>
      <c:catAx>
        <c:axId val="1629423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2601216"/>
        <c:crosses val="autoZero"/>
        <c:auto val="1"/>
        <c:lblAlgn val="ctr"/>
        <c:lblOffset val="100"/>
        <c:noMultiLvlLbl val="0"/>
      </c:catAx>
      <c:valAx>
        <c:axId val="16260121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9423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92.331018555158295</c:v>
                </c:pt>
                <c:pt idx="1">
                  <c:v>100.96449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34.535073405196428</c:v>
                </c:pt>
                <c:pt idx="1">
                  <c:v>30.078939999999999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537728"/>
        <c:axId val="42539264"/>
      </c:barChart>
      <c:catAx>
        <c:axId val="42537728"/>
        <c:scaling>
          <c:orientation val="maxMin"/>
        </c:scaling>
        <c:delete val="0"/>
        <c:axPos val="l"/>
        <c:majorTickMark val="out"/>
        <c:minorTickMark val="none"/>
        <c:tickLblPos val="nextTo"/>
        <c:crossAx val="42539264"/>
        <c:crosses val="autoZero"/>
        <c:auto val="1"/>
        <c:lblAlgn val="ctr"/>
        <c:lblOffset val="100"/>
        <c:noMultiLvlLbl val="0"/>
      </c:catAx>
      <c:valAx>
        <c:axId val="42539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53772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888545606139125"/>
          <c:y val="0.23313375672821729"/>
          <c:w val="9.2919921439164985E-2"/>
          <c:h val="0.14884354700480287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92.331018555158295</c:v>
                </c:pt>
                <c:pt idx="1">
                  <c:v>100.96449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34.535073405196428</c:v>
                </c:pt>
                <c:pt idx="1">
                  <c:v>30.078939999999999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2594688"/>
        <c:axId val="42596224"/>
      </c:barChart>
      <c:catAx>
        <c:axId val="42594688"/>
        <c:scaling>
          <c:orientation val="maxMin"/>
        </c:scaling>
        <c:delete val="0"/>
        <c:axPos val="l"/>
        <c:majorTickMark val="out"/>
        <c:minorTickMark val="none"/>
        <c:tickLblPos val="nextTo"/>
        <c:crossAx val="42596224"/>
        <c:crosses val="autoZero"/>
        <c:auto val="1"/>
        <c:lblAlgn val="ctr"/>
        <c:lblOffset val="100"/>
        <c:noMultiLvlLbl val="0"/>
      </c:catAx>
      <c:valAx>
        <c:axId val="42596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59468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478.60299999999995</c:v>
                </c:pt>
                <c:pt idx="1">
                  <c:v>1823.4829999999999</c:v>
                </c:pt>
                <c:pt idx="2">
                  <c:v>1197.818</c:v>
                </c:pt>
                <c:pt idx="3">
                  <c:v>1968.1379999999999</c:v>
                </c:pt>
                <c:pt idx="4">
                  <c:v>1527.682</c:v>
                </c:pt>
                <c:pt idx="5">
                  <c:v>2197.9650000000001</c:v>
                </c:pt>
                <c:pt idx="6">
                  <c:v>125.726</c:v>
                </c:pt>
                <c:pt idx="7">
                  <c:v>2445.4350000000004</c:v>
                </c:pt>
                <c:pt idx="8">
                  <c:v>7711.4430000000002</c:v>
                </c:pt>
                <c:pt idx="9">
                  <c:v>1679.1079999999999</c:v>
                </c:pt>
                <c:pt idx="10">
                  <c:v>1440.6320000000001</c:v>
                </c:pt>
                <c:pt idx="11">
                  <c:v>5185.8240000000005</c:v>
                </c:pt>
                <c:pt idx="12">
                  <c:v>1450.9450000000002</c:v>
                </c:pt>
                <c:pt idx="13">
                  <c:v>820.70100000000002</c:v>
                </c:pt>
                <c:pt idx="14">
                  <c:v>834.95299999999997</c:v>
                </c:pt>
                <c:pt idx="15">
                  <c:v>495.601</c:v>
                </c:pt>
                <c:pt idx="16">
                  <c:v>691.69899999999996</c:v>
                </c:pt>
                <c:pt idx="17">
                  <c:v>491.601</c:v>
                </c:pt>
                <c:pt idx="18">
                  <c:v>1843.6120000000001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40128"/>
        <c:axId val="42637952"/>
      </c:barChart>
      <c:valAx>
        <c:axId val="426379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640128"/>
        <c:crosses val="max"/>
        <c:crossBetween val="between"/>
      </c:valAx>
      <c:catAx>
        <c:axId val="42640128"/>
        <c:scaling>
          <c:orientation val="maxMin"/>
        </c:scaling>
        <c:delete val="0"/>
        <c:axPos val="l"/>
        <c:majorTickMark val="out"/>
        <c:minorTickMark val="none"/>
        <c:tickLblPos val="nextTo"/>
        <c:crossAx val="426379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478.60299999999995</c:v>
                </c:pt>
                <c:pt idx="1">
                  <c:v>1823.4829999999999</c:v>
                </c:pt>
                <c:pt idx="2">
                  <c:v>1197.818</c:v>
                </c:pt>
                <c:pt idx="3">
                  <c:v>1968.1379999999999</c:v>
                </c:pt>
                <c:pt idx="4">
                  <c:v>1527.682</c:v>
                </c:pt>
                <c:pt idx="5">
                  <c:v>2197.9650000000001</c:v>
                </c:pt>
                <c:pt idx="6">
                  <c:v>125.726</c:v>
                </c:pt>
                <c:pt idx="7">
                  <c:v>2445.4350000000004</c:v>
                </c:pt>
                <c:pt idx="8">
                  <c:v>7711.4430000000002</c:v>
                </c:pt>
                <c:pt idx="9">
                  <c:v>1679.1079999999999</c:v>
                </c:pt>
                <c:pt idx="10">
                  <c:v>1440.6320000000001</c:v>
                </c:pt>
                <c:pt idx="11">
                  <c:v>5185.8240000000005</c:v>
                </c:pt>
                <c:pt idx="12">
                  <c:v>1450.9450000000002</c:v>
                </c:pt>
                <c:pt idx="13">
                  <c:v>820.70100000000002</c:v>
                </c:pt>
                <c:pt idx="14">
                  <c:v>834.95299999999997</c:v>
                </c:pt>
                <c:pt idx="15">
                  <c:v>495.601</c:v>
                </c:pt>
                <c:pt idx="16">
                  <c:v>691.69899999999996</c:v>
                </c:pt>
                <c:pt idx="17">
                  <c:v>491.601</c:v>
                </c:pt>
                <c:pt idx="18">
                  <c:v>1843.6120000000001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866944"/>
        <c:axId val="42865024"/>
      </c:barChart>
      <c:valAx>
        <c:axId val="428650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866944"/>
        <c:crosses val="max"/>
        <c:crossBetween val="between"/>
      </c:valAx>
      <c:catAx>
        <c:axId val="42866944"/>
        <c:scaling>
          <c:orientation val="maxMin"/>
        </c:scaling>
        <c:delete val="0"/>
        <c:axPos val="l"/>
        <c:majorTickMark val="out"/>
        <c:minorTickMark val="none"/>
        <c:tickLblPos val="nextTo"/>
        <c:crossAx val="428650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478.60299999999995</c:v>
                </c:pt>
                <c:pt idx="1">
                  <c:v>1823.4829999999999</c:v>
                </c:pt>
                <c:pt idx="2">
                  <c:v>1197.818</c:v>
                </c:pt>
                <c:pt idx="3">
                  <c:v>1968.1379999999999</c:v>
                </c:pt>
                <c:pt idx="4">
                  <c:v>1527.682</c:v>
                </c:pt>
                <c:pt idx="5">
                  <c:v>2197.9650000000001</c:v>
                </c:pt>
                <c:pt idx="6">
                  <c:v>125.726</c:v>
                </c:pt>
                <c:pt idx="7">
                  <c:v>2445.4350000000004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22284.870660793447</c:v>
                </c:pt>
                <c:pt idx="1">
                  <c:v>118379.28714251732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478.60299999999995</c:v>
                </c:pt>
                <c:pt idx="1">
                  <c:v>1823.4829999999999</c:v>
                </c:pt>
                <c:pt idx="2">
                  <c:v>1197.818</c:v>
                </c:pt>
                <c:pt idx="3">
                  <c:v>1968.1379999999999</c:v>
                </c:pt>
                <c:pt idx="4">
                  <c:v>1527.682</c:v>
                </c:pt>
                <c:pt idx="5">
                  <c:v>2197.9650000000001</c:v>
                </c:pt>
                <c:pt idx="6">
                  <c:v>125.726</c:v>
                </c:pt>
                <c:pt idx="7">
                  <c:v>2445.4350000000004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7711.4430000000002</c:v>
                </c:pt>
                <c:pt idx="1">
                  <c:v>1679.1079999999999</c:v>
                </c:pt>
                <c:pt idx="2">
                  <c:v>1440.6320000000001</c:v>
                </c:pt>
                <c:pt idx="3">
                  <c:v>5185.8240000000005</c:v>
                </c:pt>
                <c:pt idx="4">
                  <c:v>1450.9450000000002</c:v>
                </c:pt>
                <c:pt idx="5">
                  <c:v>820.70100000000002</c:v>
                </c:pt>
                <c:pt idx="6">
                  <c:v>834.95299999999997</c:v>
                </c:pt>
                <c:pt idx="7">
                  <c:v>495.601</c:v>
                </c:pt>
                <c:pt idx="8">
                  <c:v>691.69899999999996</c:v>
                </c:pt>
                <c:pt idx="9">
                  <c:v>491.601</c:v>
                </c:pt>
                <c:pt idx="10">
                  <c:v>1843.6120000000001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7711.4430000000002</c:v>
                </c:pt>
                <c:pt idx="1">
                  <c:v>1679.1079999999999</c:v>
                </c:pt>
                <c:pt idx="2">
                  <c:v>1440.6320000000001</c:v>
                </c:pt>
                <c:pt idx="3">
                  <c:v>5185.8240000000005</c:v>
                </c:pt>
                <c:pt idx="4">
                  <c:v>1450.9450000000002</c:v>
                </c:pt>
                <c:pt idx="5">
                  <c:v>820.70100000000002</c:v>
                </c:pt>
                <c:pt idx="6">
                  <c:v>834.95299999999997</c:v>
                </c:pt>
                <c:pt idx="7">
                  <c:v>495.601</c:v>
                </c:pt>
                <c:pt idx="8">
                  <c:v>691.69899999999996</c:v>
                </c:pt>
                <c:pt idx="9">
                  <c:v>491.601</c:v>
                </c:pt>
                <c:pt idx="10">
                  <c:v>1843.6120000000001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1.256</c:v>
                </c:pt>
                <c:pt idx="1">
                  <c:v>74.403999999999996</c:v>
                </c:pt>
                <c:pt idx="2">
                  <c:v>731.53399999999999</c:v>
                </c:pt>
                <c:pt idx="3">
                  <c:v>1794.232</c:v>
                </c:pt>
                <c:pt idx="4">
                  <c:v>313.15300000000002</c:v>
                </c:pt>
                <c:pt idx="5">
                  <c:v>130.946</c:v>
                </c:pt>
                <c:pt idx="6">
                  <c:v>12.294</c:v>
                </c:pt>
                <c:pt idx="8">
                  <c:v>3.9E-2</c:v>
                </c:pt>
                <c:pt idx="9">
                  <c:v>7.3049999999999997</c:v>
                </c:pt>
                <c:pt idx="10">
                  <c:v>86.444000000000003</c:v>
                </c:pt>
                <c:pt idx="11">
                  <c:v>257.73399999999998</c:v>
                </c:pt>
                <c:pt idx="12">
                  <c:v>291.17099999999999</c:v>
                </c:pt>
                <c:pt idx="13">
                  <c:v>158.06899999999999</c:v>
                </c:pt>
                <c:pt idx="14">
                  <c:v>303.94200000000001</c:v>
                </c:pt>
                <c:pt idx="16">
                  <c:v>1.2949999999999999</c:v>
                </c:pt>
                <c:pt idx="17">
                  <c:v>81.709999999999994</c:v>
                </c:pt>
                <c:pt idx="18">
                  <c:v>817.97799999999995</c:v>
                </c:pt>
                <c:pt idx="19">
                  <c:v>2051.9659999999999</c:v>
                </c:pt>
                <c:pt idx="20">
                  <c:v>604.32399999999996</c:v>
                </c:pt>
                <c:pt idx="21">
                  <c:v>289.01499999999999</c:v>
                </c:pt>
                <c:pt idx="22">
                  <c:v>316.23599999999999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39.887995000000004</c:v>
                  </c:pt>
                  <c:pt idx="2">
                    <c:v>242.8612041342333</c:v>
                  </c:pt>
                  <c:pt idx="3">
                    <c:v>626.30076090858165</c:v>
                  </c:pt>
                  <c:pt idx="4">
                    <c:v>594.50743799999998</c:v>
                  </c:pt>
                  <c:pt idx="5">
                    <c:v>84.434267200000008</c:v>
                  </c:pt>
                  <c:pt idx="6">
                    <c:v>178.45979455467753</c:v>
                  </c:pt>
                  <c:pt idx="8">
                    <c:v>0.95066400000000006</c:v>
                  </c:pt>
                  <c:pt idx="9">
                    <c:v>81.627869399999994</c:v>
                  </c:pt>
                  <c:pt idx="10">
                    <c:v>274.32226427103865</c:v>
                  </c:pt>
                  <c:pt idx="11">
                    <c:v>382.462854714412</c:v>
                  </c:pt>
                  <c:pt idx="12">
                    <c:v>545.14355400000011</c:v>
                  </c:pt>
                  <c:pt idx="13">
                    <c:v>933.22703519999993</c:v>
                  </c:pt>
                  <c:pt idx="14">
                    <c:v>649.12234957719761</c:v>
                  </c:pt>
                  <c:pt idx="16">
                    <c:v>0.95066400000000006</c:v>
                  </c:pt>
                  <c:pt idx="17">
                    <c:v>90.987161999999984</c:v>
                  </c:pt>
                  <c:pt idx="18">
                    <c:v>380.69086087222934</c:v>
                  </c:pt>
                  <c:pt idx="19">
                    <c:v>732.03394907692461</c:v>
                  </c:pt>
                  <c:pt idx="20">
                    <c:v>832.32523260000005</c:v>
                  </c:pt>
                  <c:pt idx="21">
                    <c:v>943.93295999999987</c:v>
                  </c:pt>
                  <c:pt idx="22">
                    <c:v>718.63888075982356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39.887995000000004</c:v>
                  </c:pt>
                  <c:pt idx="2">
                    <c:v>242.8612041342333</c:v>
                  </c:pt>
                  <c:pt idx="3">
                    <c:v>626.30076090858165</c:v>
                  </c:pt>
                  <c:pt idx="4">
                    <c:v>594.50743799999998</c:v>
                  </c:pt>
                  <c:pt idx="5">
                    <c:v>84.434267200000008</c:v>
                  </c:pt>
                  <c:pt idx="6">
                    <c:v>178.45979455467753</c:v>
                  </c:pt>
                  <c:pt idx="8">
                    <c:v>0.95066400000000006</c:v>
                  </c:pt>
                  <c:pt idx="9">
                    <c:v>81.627869399999994</c:v>
                  </c:pt>
                  <c:pt idx="10">
                    <c:v>274.32226427103865</c:v>
                  </c:pt>
                  <c:pt idx="11">
                    <c:v>382.462854714412</c:v>
                  </c:pt>
                  <c:pt idx="12">
                    <c:v>545.14355400000011</c:v>
                  </c:pt>
                  <c:pt idx="13">
                    <c:v>933.22703519999993</c:v>
                  </c:pt>
                  <c:pt idx="14">
                    <c:v>649.12234957719761</c:v>
                  </c:pt>
                  <c:pt idx="16">
                    <c:v>0.95066400000000006</c:v>
                  </c:pt>
                  <c:pt idx="17">
                    <c:v>90.987161999999984</c:v>
                  </c:pt>
                  <c:pt idx="18">
                    <c:v>380.69086087222934</c:v>
                  </c:pt>
                  <c:pt idx="19">
                    <c:v>732.03394907692461</c:v>
                  </c:pt>
                  <c:pt idx="20">
                    <c:v>832.32523260000005</c:v>
                  </c:pt>
                  <c:pt idx="21">
                    <c:v>943.93295999999987</c:v>
                  </c:pt>
                  <c:pt idx="22">
                    <c:v>718.63888075982356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106.51</c:v>
                </c:pt>
                <c:pt idx="2">
                  <c:v>1063.5619999999999</c:v>
                </c:pt>
                <c:pt idx="3">
                  <c:v>4881.3440000000001</c:v>
                </c:pt>
                <c:pt idx="4">
                  <c:v>2097.0279999999998</c:v>
                </c:pt>
                <c:pt idx="5">
                  <c:v>223.31200000000001</c:v>
                </c:pt>
                <c:pt idx="6">
                  <c:v>335.27800000000002</c:v>
                </c:pt>
                <c:pt idx="8">
                  <c:v>3.4319999999999999</c:v>
                </c:pt>
                <c:pt idx="9">
                  <c:v>537.73299999999995</c:v>
                </c:pt>
                <c:pt idx="10">
                  <c:v>3330.482</c:v>
                </c:pt>
                <c:pt idx="11">
                  <c:v>3425.3739999999998</c:v>
                </c:pt>
                <c:pt idx="12">
                  <c:v>4781.9610000000002</c:v>
                </c:pt>
                <c:pt idx="13">
                  <c:v>6052.0559999999996</c:v>
                </c:pt>
                <c:pt idx="14">
                  <c:v>3483.1129999999998</c:v>
                </c:pt>
                <c:pt idx="16">
                  <c:v>3.4319999999999999</c:v>
                </c:pt>
                <c:pt idx="17">
                  <c:v>644.38499999999999</c:v>
                </c:pt>
                <c:pt idx="18">
                  <c:v>4401.1080000000002</c:v>
                </c:pt>
                <c:pt idx="19">
                  <c:v>8224.4500000000007</c:v>
                </c:pt>
                <c:pt idx="20">
                  <c:v>6895.8180000000002</c:v>
                </c:pt>
                <c:pt idx="21">
                  <c:v>6276.15</c:v>
                </c:pt>
                <c:pt idx="22">
                  <c:v>3820.683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464768"/>
        <c:axId val="42466304"/>
      </c:barChart>
      <c:catAx>
        <c:axId val="424647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466304"/>
        <c:crosses val="autoZero"/>
        <c:auto val="1"/>
        <c:lblAlgn val="ctr"/>
        <c:lblOffset val="100"/>
        <c:noMultiLvlLbl val="0"/>
      </c:catAx>
      <c:valAx>
        <c:axId val="424663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4647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1.256</c:v>
                </c:pt>
                <c:pt idx="1">
                  <c:v>74.403999999999996</c:v>
                </c:pt>
                <c:pt idx="2">
                  <c:v>731.53399999999999</c:v>
                </c:pt>
                <c:pt idx="3">
                  <c:v>1794.232</c:v>
                </c:pt>
                <c:pt idx="4">
                  <c:v>313.15300000000002</c:v>
                </c:pt>
                <c:pt idx="5">
                  <c:v>130.946</c:v>
                </c:pt>
                <c:pt idx="6">
                  <c:v>12.294</c:v>
                </c:pt>
                <c:pt idx="8">
                  <c:v>3.9E-2</c:v>
                </c:pt>
                <c:pt idx="9">
                  <c:v>7.3049999999999997</c:v>
                </c:pt>
                <c:pt idx="10">
                  <c:v>86.444000000000003</c:v>
                </c:pt>
                <c:pt idx="11">
                  <c:v>257.73399999999998</c:v>
                </c:pt>
                <c:pt idx="12">
                  <c:v>291.17099999999999</c:v>
                </c:pt>
                <c:pt idx="13">
                  <c:v>158.06899999999999</c:v>
                </c:pt>
                <c:pt idx="14">
                  <c:v>303.94200000000001</c:v>
                </c:pt>
                <c:pt idx="16">
                  <c:v>1.2949999999999999</c:v>
                </c:pt>
                <c:pt idx="17">
                  <c:v>81.709999999999994</c:v>
                </c:pt>
                <c:pt idx="18">
                  <c:v>817.97799999999995</c:v>
                </c:pt>
                <c:pt idx="19">
                  <c:v>2051.9659999999999</c:v>
                </c:pt>
                <c:pt idx="20">
                  <c:v>604.32399999999996</c:v>
                </c:pt>
                <c:pt idx="21">
                  <c:v>289.01499999999999</c:v>
                </c:pt>
                <c:pt idx="22">
                  <c:v>316.23599999999999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39.887995000000004</c:v>
                  </c:pt>
                  <c:pt idx="2">
                    <c:v>242.8612041342333</c:v>
                  </c:pt>
                  <c:pt idx="3">
                    <c:v>626.30076090858165</c:v>
                  </c:pt>
                  <c:pt idx="4">
                    <c:v>594.50743799999998</c:v>
                  </c:pt>
                  <c:pt idx="5">
                    <c:v>84.434267200000008</c:v>
                  </c:pt>
                  <c:pt idx="6">
                    <c:v>178.45979455467753</c:v>
                  </c:pt>
                  <c:pt idx="8">
                    <c:v>0.95066400000000006</c:v>
                  </c:pt>
                  <c:pt idx="9">
                    <c:v>81.627869399999994</c:v>
                  </c:pt>
                  <c:pt idx="10">
                    <c:v>274.32226427103865</c:v>
                  </c:pt>
                  <c:pt idx="11">
                    <c:v>382.462854714412</c:v>
                  </c:pt>
                  <c:pt idx="12">
                    <c:v>545.14355400000011</c:v>
                  </c:pt>
                  <c:pt idx="13">
                    <c:v>933.22703519999993</c:v>
                  </c:pt>
                  <c:pt idx="14">
                    <c:v>649.12234957719761</c:v>
                  </c:pt>
                  <c:pt idx="16">
                    <c:v>0.95066400000000006</c:v>
                  </c:pt>
                  <c:pt idx="17">
                    <c:v>90.987161999999984</c:v>
                  </c:pt>
                  <c:pt idx="18">
                    <c:v>380.69086087222934</c:v>
                  </c:pt>
                  <c:pt idx="19">
                    <c:v>732.03394907692461</c:v>
                  </c:pt>
                  <c:pt idx="20">
                    <c:v>832.32523260000005</c:v>
                  </c:pt>
                  <c:pt idx="21">
                    <c:v>943.93295999999987</c:v>
                  </c:pt>
                  <c:pt idx="22">
                    <c:v>718.63888075982356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39.887995000000004</c:v>
                  </c:pt>
                  <c:pt idx="2">
                    <c:v>242.8612041342333</c:v>
                  </c:pt>
                  <c:pt idx="3">
                    <c:v>626.30076090858165</c:v>
                  </c:pt>
                  <c:pt idx="4">
                    <c:v>594.50743799999998</c:v>
                  </c:pt>
                  <c:pt idx="5">
                    <c:v>84.434267200000008</c:v>
                  </c:pt>
                  <c:pt idx="6">
                    <c:v>178.45979455467753</c:v>
                  </c:pt>
                  <c:pt idx="8">
                    <c:v>0.95066400000000006</c:v>
                  </c:pt>
                  <c:pt idx="9">
                    <c:v>81.627869399999994</c:v>
                  </c:pt>
                  <c:pt idx="10">
                    <c:v>274.32226427103865</c:v>
                  </c:pt>
                  <c:pt idx="11">
                    <c:v>382.462854714412</c:v>
                  </c:pt>
                  <c:pt idx="12">
                    <c:v>545.14355400000011</c:v>
                  </c:pt>
                  <c:pt idx="13">
                    <c:v>933.22703519999993</c:v>
                  </c:pt>
                  <c:pt idx="14">
                    <c:v>649.12234957719761</c:v>
                  </c:pt>
                  <c:pt idx="16">
                    <c:v>0.95066400000000006</c:v>
                  </c:pt>
                  <c:pt idx="17">
                    <c:v>90.987161999999984</c:v>
                  </c:pt>
                  <c:pt idx="18">
                    <c:v>380.69086087222934</c:v>
                  </c:pt>
                  <c:pt idx="19">
                    <c:v>732.03394907692461</c:v>
                  </c:pt>
                  <c:pt idx="20">
                    <c:v>832.32523260000005</c:v>
                  </c:pt>
                  <c:pt idx="21">
                    <c:v>943.93295999999987</c:v>
                  </c:pt>
                  <c:pt idx="22">
                    <c:v>718.63888075982356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106.51</c:v>
                </c:pt>
                <c:pt idx="2">
                  <c:v>1063.5619999999999</c:v>
                </c:pt>
                <c:pt idx="3">
                  <c:v>4881.3440000000001</c:v>
                </c:pt>
                <c:pt idx="4">
                  <c:v>2097.0279999999998</c:v>
                </c:pt>
                <c:pt idx="5">
                  <c:v>223.31200000000001</c:v>
                </c:pt>
                <c:pt idx="6">
                  <c:v>335.27800000000002</c:v>
                </c:pt>
                <c:pt idx="8">
                  <c:v>3.4319999999999999</c:v>
                </c:pt>
                <c:pt idx="9">
                  <c:v>537.73299999999995</c:v>
                </c:pt>
                <c:pt idx="10">
                  <c:v>3330.482</c:v>
                </c:pt>
                <c:pt idx="11">
                  <c:v>3425.3739999999998</c:v>
                </c:pt>
                <c:pt idx="12">
                  <c:v>4781.9610000000002</c:v>
                </c:pt>
                <c:pt idx="13">
                  <c:v>6052.0559999999996</c:v>
                </c:pt>
                <c:pt idx="14">
                  <c:v>3483.1129999999998</c:v>
                </c:pt>
                <c:pt idx="16">
                  <c:v>3.4319999999999999</c:v>
                </c:pt>
                <c:pt idx="17">
                  <c:v>644.38499999999999</c:v>
                </c:pt>
                <c:pt idx="18">
                  <c:v>4401.1080000000002</c:v>
                </c:pt>
                <c:pt idx="19">
                  <c:v>8224.4500000000007</c:v>
                </c:pt>
                <c:pt idx="20">
                  <c:v>6895.8180000000002</c:v>
                </c:pt>
                <c:pt idx="21">
                  <c:v>6276.15</c:v>
                </c:pt>
                <c:pt idx="22">
                  <c:v>3820.683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698240"/>
        <c:axId val="42699776"/>
      </c:barChart>
      <c:catAx>
        <c:axId val="4269824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699776"/>
        <c:crosses val="autoZero"/>
        <c:auto val="1"/>
        <c:lblAlgn val="ctr"/>
        <c:lblOffset val="100"/>
        <c:noMultiLvlLbl val="0"/>
      </c:catAx>
      <c:valAx>
        <c:axId val="426997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69824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0.50900000000000001</c:v>
                </c:pt>
                <c:pt idx="1">
                  <c:v>16.417999999999999</c:v>
                </c:pt>
                <c:pt idx="2">
                  <c:v>97.46</c:v>
                </c:pt>
                <c:pt idx="3">
                  <c:v>166.71600000000001</c:v>
                </c:pt>
                <c:pt idx="4">
                  <c:v>609.45799999999997</c:v>
                </c:pt>
                <c:pt idx="5">
                  <c:v>1078.126</c:v>
                </c:pt>
                <c:pt idx="6">
                  <c:v>964.99599999999998</c:v>
                </c:pt>
                <c:pt idx="7">
                  <c:v>104.16800000000001</c:v>
                </c:pt>
                <c:pt idx="8">
                  <c:v>19.968</c:v>
                </c:pt>
                <c:pt idx="10">
                  <c:v>5.8449999999999998</c:v>
                </c:pt>
                <c:pt idx="11">
                  <c:v>55.959000000000003</c:v>
                </c:pt>
                <c:pt idx="12">
                  <c:v>107.081</c:v>
                </c:pt>
                <c:pt idx="13">
                  <c:v>132.92599999999999</c:v>
                </c:pt>
                <c:pt idx="14">
                  <c:v>336.14</c:v>
                </c:pt>
                <c:pt idx="15">
                  <c:v>242.751</c:v>
                </c:pt>
                <c:pt idx="16">
                  <c:v>189.61500000000001</c:v>
                </c:pt>
                <c:pt idx="17">
                  <c:v>33.104999999999997</c:v>
                </c:pt>
                <c:pt idx="18">
                  <c:v>1.2829999999999999</c:v>
                </c:pt>
                <c:pt idx="20">
                  <c:v>6.3540000000000001</c:v>
                </c:pt>
                <c:pt idx="21">
                  <c:v>72.376000000000005</c:v>
                </c:pt>
                <c:pt idx="22">
                  <c:v>204.541</c:v>
                </c:pt>
                <c:pt idx="23">
                  <c:v>299.642</c:v>
                </c:pt>
                <c:pt idx="24">
                  <c:v>945.59799999999996</c:v>
                </c:pt>
                <c:pt idx="25">
                  <c:v>1320.8779999999999</c:v>
                </c:pt>
                <c:pt idx="26">
                  <c:v>1154.6110000000001</c:v>
                </c:pt>
                <c:pt idx="27">
                  <c:v>137.27199999999999</c:v>
                </c:pt>
                <c:pt idx="28">
                  <c:v>21.251000000000001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0.72803640000000003</c:v>
                  </c:pt>
                  <c:pt idx="1">
                    <c:v>9.6854616</c:v>
                  </c:pt>
                  <c:pt idx="2">
                    <c:v>37.800640800000004</c:v>
                  </c:pt>
                  <c:pt idx="3">
                    <c:v>104.97646979999999</c:v>
                  </c:pt>
                  <c:pt idx="4">
                    <c:v>264.72095359999997</c:v>
                  </c:pt>
                  <c:pt idx="5">
                    <c:v>337.69928700000003</c:v>
                  </c:pt>
                  <c:pt idx="6">
                    <c:v>702.13712169999997</c:v>
                  </c:pt>
                  <c:pt idx="7">
                    <c:v>158.63590960000002</c:v>
                  </c:pt>
                  <c:pt idx="8">
                    <c:v>210.44388659999996</c:v>
                  </c:pt>
                  <c:pt idx="10">
                    <c:v>12.241543099999999</c:v>
                  </c:pt>
                  <c:pt idx="11">
                    <c:v>47.705366800000007</c:v>
                  </c:pt>
                  <c:pt idx="12">
                    <c:v>166.98738300000002</c:v>
                  </c:pt>
                  <c:pt idx="13">
                    <c:v>211.49824380000001</c:v>
                  </c:pt>
                  <c:pt idx="14">
                    <c:v>334.69381960000004</c:v>
                  </c:pt>
                  <c:pt idx="15">
                    <c:v>473.46556550000003</c:v>
                  </c:pt>
                  <c:pt idx="16">
                    <c:v>793.08851200000004</c:v>
                  </c:pt>
                  <c:pt idx="17">
                    <c:v>510.35303749999997</c:v>
                  </c:pt>
                  <c:pt idx="18">
                    <c:v>599.86576100000002</c:v>
                  </c:pt>
                  <c:pt idx="20">
                    <c:v>12.254394999999999</c:v>
                  </c:pt>
                  <c:pt idx="21">
                    <c:v>48.394783600000004</c:v>
                  </c:pt>
                  <c:pt idx="22">
                    <c:v>171.20385749999997</c:v>
                  </c:pt>
                  <c:pt idx="23">
                    <c:v>239.04362799999998</c:v>
                  </c:pt>
                  <c:pt idx="24">
                    <c:v>431.63709270000004</c:v>
                  </c:pt>
                  <c:pt idx="25">
                    <c:v>572.69669269999997</c:v>
                  </c:pt>
                  <c:pt idx="26">
                    <c:v>1056.833762</c:v>
                  </c:pt>
                  <c:pt idx="27">
                    <c:v>535.73848440000006</c:v>
                  </c:pt>
                  <c:pt idx="28">
                    <c:v>677.74238479999997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0.72803640000000003</c:v>
                  </c:pt>
                  <c:pt idx="1">
                    <c:v>9.6854616</c:v>
                  </c:pt>
                  <c:pt idx="2">
                    <c:v>37.800640800000004</c:v>
                  </c:pt>
                  <c:pt idx="3">
                    <c:v>104.97646979999999</c:v>
                  </c:pt>
                  <c:pt idx="4">
                    <c:v>264.72095359999997</c:v>
                  </c:pt>
                  <c:pt idx="5">
                    <c:v>337.69928700000003</c:v>
                  </c:pt>
                  <c:pt idx="6">
                    <c:v>702.13712169999997</c:v>
                  </c:pt>
                  <c:pt idx="7">
                    <c:v>158.63590960000002</c:v>
                  </c:pt>
                  <c:pt idx="8">
                    <c:v>210.44388659999996</c:v>
                  </c:pt>
                  <c:pt idx="10">
                    <c:v>12.241543099999999</c:v>
                  </c:pt>
                  <c:pt idx="11">
                    <c:v>47.705366800000007</c:v>
                  </c:pt>
                  <c:pt idx="12">
                    <c:v>166.98738300000002</c:v>
                  </c:pt>
                  <c:pt idx="13">
                    <c:v>211.49824380000001</c:v>
                  </c:pt>
                  <c:pt idx="14">
                    <c:v>334.69381960000004</c:v>
                  </c:pt>
                  <c:pt idx="15">
                    <c:v>473.46556550000003</c:v>
                  </c:pt>
                  <c:pt idx="16">
                    <c:v>793.08851200000004</c:v>
                  </c:pt>
                  <c:pt idx="17">
                    <c:v>510.35303749999997</c:v>
                  </c:pt>
                  <c:pt idx="18">
                    <c:v>599.86576100000002</c:v>
                  </c:pt>
                  <c:pt idx="20">
                    <c:v>12.254394999999999</c:v>
                  </c:pt>
                  <c:pt idx="21">
                    <c:v>48.394783600000004</c:v>
                  </c:pt>
                  <c:pt idx="22">
                    <c:v>171.20385749999997</c:v>
                  </c:pt>
                  <c:pt idx="23">
                    <c:v>239.04362799999998</c:v>
                  </c:pt>
                  <c:pt idx="24">
                    <c:v>431.63709270000004</c:v>
                  </c:pt>
                  <c:pt idx="25">
                    <c:v>572.69669269999997</c:v>
                  </c:pt>
                  <c:pt idx="26">
                    <c:v>1056.833762</c:v>
                  </c:pt>
                  <c:pt idx="27">
                    <c:v>535.73848440000006</c:v>
                  </c:pt>
                  <c:pt idx="28">
                    <c:v>677.74238479999997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0.76700000000000002</c:v>
                </c:pt>
                <c:pt idx="1">
                  <c:v>22.193999999999999</c:v>
                </c:pt>
                <c:pt idx="2">
                  <c:v>94.171999999999997</c:v>
                </c:pt>
                <c:pt idx="3">
                  <c:v>329.49299999999999</c:v>
                </c:pt>
                <c:pt idx="4">
                  <c:v>1334.279</c:v>
                </c:pt>
                <c:pt idx="5">
                  <c:v>2587.7339999999999</c:v>
                </c:pt>
                <c:pt idx="6">
                  <c:v>3544.357</c:v>
                </c:pt>
                <c:pt idx="7">
                  <c:v>485.42200000000003</c:v>
                </c:pt>
                <c:pt idx="8">
                  <c:v>308.61399999999998</c:v>
                </c:pt>
                <c:pt idx="10">
                  <c:v>68.656999999999996</c:v>
                </c:pt>
                <c:pt idx="11">
                  <c:v>591.87800000000004</c:v>
                </c:pt>
                <c:pt idx="12">
                  <c:v>1661.566</c:v>
                </c:pt>
                <c:pt idx="13">
                  <c:v>1628.162</c:v>
                </c:pt>
                <c:pt idx="14">
                  <c:v>3384.1640000000002</c:v>
                </c:pt>
                <c:pt idx="15">
                  <c:v>3360.2950000000001</c:v>
                </c:pt>
                <c:pt idx="16">
                  <c:v>6196.0039999999999</c:v>
                </c:pt>
                <c:pt idx="17">
                  <c:v>2796.4549999999999</c:v>
                </c:pt>
                <c:pt idx="18">
                  <c:v>1926.97</c:v>
                </c:pt>
                <c:pt idx="20">
                  <c:v>69.430000000000007</c:v>
                </c:pt>
                <c:pt idx="21">
                  <c:v>614.14700000000005</c:v>
                </c:pt>
                <c:pt idx="22">
                  <c:v>1755.9369999999999</c:v>
                </c:pt>
                <c:pt idx="23">
                  <c:v>1959.374</c:v>
                </c:pt>
                <c:pt idx="24">
                  <c:v>4727.6790000000001</c:v>
                </c:pt>
                <c:pt idx="25">
                  <c:v>5849.8130000000001</c:v>
                </c:pt>
                <c:pt idx="26">
                  <c:v>9767.41</c:v>
                </c:pt>
                <c:pt idx="27">
                  <c:v>3284.7240000000002</c:v>
                </c:pt>
                <c:pt idx="28">
                  <c:v>2237.5120000000002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671552"/>
        <c:axId val="43673088"/>
      </c:barChart>
      <c:catAx>
        <c:axId val="43671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673088"/>
        <c:crosses val="autoZero"/>
        <c:auto val="1"/>
        <c:lblAlgn val="ctr"/>
        <c:lblOffset val="100"/>
        <c:noMultiLvlLbl val="0"/>
      </c:catAx>
      <c:valAx>
        <c:axId val="43673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671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0.50900000000000001</c:v>
                </c:pt>
                <c:pt idx="1">
                  <c:v>16.417999999999999</c:v>
                </c:pt>
                <c:pt idx="2">
                  <c:v>97.46</c:v>
                </c:pt>
                <c:pt idx="3">
                  <c:v>166.71600000000001</c:v>
                </c:pt>
                <c:pt idx="4">
                  <c:v>609.45799999999997</c:v>
                </c:pt>
                <c:pt idx="5">
                  <c:v>1078.126</c:v>
                </c:pt>
                <c:pt idx="6">
                  <c:v>964.99599999999998</c:v>
                </c:pt>
                <c:pt idx="7">
                  <c:v>104.16800000000001</c:v>
                </c:pt>
                <c:pt idx="8">
                  <c:v>19.968</c:v>
                </c:pt>
                <c:pt idx="10">
                  <c:v>5.8449999999999998</c:v>
                </c:pt>
                <c:pt idx="11">
                  <c:v>55.959000000000003</c:v>
                </c:pt>
                <c:pt idx="12">
                  <c:v>107.081</c:v>
                </c:pt>
                <c:pt idx="13">
                  <c:v>132.92599999999999</c:v>
                </c:pt>
                <c:pt idx="14">
                  <c:v>336.14</c:v>
                </c:pt>
                <c:pt idx="15">
                  <c:v>242.751</c:v>
                </c:pt>
                <c:pt idx="16">
                  <c:v>189.61500000000001</c:v>
                </c:pt>
                <c:pt idx="17">
                  <c:v>33.104999999999997</c:v>
                </c:pt>
                <c:pt idx="18">
                  <c:v>1.2829999999999999</c:v>
                </c:pt>
                <c:pt idx="20">
                  <c:v>6.3540000000000001</c:v>
                </c:pt>
                <c:pt idx="21">
                  <c:v>72.376000000000005</c:v>
                </c:pt>
                <c:pt idx="22">
                  <c:v>204.541</c:v>
                </c:pt>
                <c:pt idx="23">
                  <c:v>299.642</c:v>
                </c:pt>
                <c:pt idx="24">
                  <c:v>945.59799999999996</c:v>
                </c:pt>
                <c:pt idx="25">
                  <c:v>1320.8779999999999</c:v>
                </c:pt>
                <c:pt idx="26">
                  <c:v>1154.6110000000001</c:v>
                </c:pt>
                <c:pt idx="27">
                  <c:v>137.27199999999999</c:v>
                </c:pt>
                <c:pt idx="28">
                  <c:v>21.251000000000001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0.72803640000000003</c:v>
                  </c:pt>
                  <c:pt idx="1">
                    <c:v>9.6854616</c:v>
                  </c:pt>
                  <c:pt idx="2">
                    <c:v>37.800640800000004</c:v>
                  </c:pt>
                  <c:pt idx="3">
                    <c:v>104.97646979999999</c:v>
                  </c:pt>
                  <c:pt idx="4">
                    <c:v>264.72095359999997</c:v>
                  </c:pt>
                  <c:pt idx="5">
                    <c:v>337.69928700000003</c:v>
                  </c:pt>
                  <c:pt idx="6">
                    <c:v>702.13712169999997</c:v>
                  </c:pt>
                  <c:pt idx="7">
                    <c:v>158.63590960000002</c:v>
                  </c:pt>
                  <c:pt idx="8">
                    <c:v>210.44388659999996</c:v>
                  </c:pt>
                  <c:pt idx="10">
                    <c:v>12.241543099999999</c:v>
                  </c:pt>
                  <c:pt idx="11">
                    <c:v>47.705366800000007</c:v>
                  </c:pt>
                  <c:pt idx="12">
                    <c:v>166.98738300000002</c:v>
                  </c:pt>
                  <c:pt idx="13">
                    <c:v>211.49824380000001</c:v>
                  </c:pt>
                  <c:pt idx="14">
                    <c:v>334.69381960000004</c:v>
                  </c:pt>
                  <c:pt idx="15">
                    <c:v>473.46556550000003</c:v>
                  </c:pt>
                  <c:pt idx="16">
                    <c:v>793.08851200000004</c:v>
                  </c:pt>
                  <c:pt idx="17">
                    <c:v>510.35303749999997</c:v>
                  </c:pt>
                  <c:pt idx="18">
                    <c:v>599.86576100000002</c:v>
                  </c:pt>
                  <c:pt idx="20">
                    <c:v>12.254394999999999</c:v>
                  </c:pt>
                  <c:pt idx="21">
                    <c:v>48.394783600000004</c:v>
                  </c:pt>
                  <c:pt idx="22">
                    <c:v>171.20385749999997</c:v>
                  </c:pt>
                  <c:pt idx="23">
                    <c:v>239.04362799999998</c:v>
                  </c:pt>
                  <c:pt idx="24">
                    <c:v>431.63709270000004</c:v>
                  </c:pt>
                  <c:pt idx="25">
                    <c:v>572.69669269999997</c:v>
                  </c:pt>
                  <c:pt idx="26">
                    <c:v>1056.833762</c:v>
                  </c:pt>
                  <c:pt idx="27">
                    <c:v>535.73848440000006</c:v>
                  </c:pt>
                  <c:pt idx="28">
                    <c:v>677.74238479999997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0.72803640000000003</c:v>
                  </c:pt>
                  <c:pt idx="1">
                    <c:v>9.6854616</c:v>
                  </c:pt>
                  <c:pt idx="2">
                    <c:v>37.800640800000004</c:v>
                  </c:pt>
                  <c:pt idx="3">
                    <c:v>104.97646979999999</c:v>
                  </c:pt>
                  <c:pt idx="4">
                    <c:v>264.72095359999997</c:v>
                  </c:pt>
                  <c:pt idx="5">
                    <c:v>337.69928700000003</c:v>
                  </c:pt>
                  <c:pt idx="6">
                    <c:v>702.13712169999997</c:v>
                  </c:pt>
                  <c:pt idx="7">
                    <c:v>158.63590960000002</c:v>
                  </c:pt>
                  <c:pt idx="8">
                    <c:v>210.44388659999996</c:v>
                  </c:pt>
                  <c:pt idx="10">
                    <c:v>12.241543099999999</c:v>
                  </c:pt>
                  <c:pt idx="11">
                    <c:v>47.705366800000007</c:v>
                  </c:pt>
                  <c:pt idx="12">
                    <c:v>166.98738300000002</c:v>
                  </c:pt>
                  <c:pt idx="13">
                    <c:v>211.49824380000001</c:v>
                  </c:pt>
                  <c:pt idx="14">
                    <c:v>334.69381960000004</c:v>
                  </c:pt>
                  <c:pt idx="15">
                    <c:v>473.46556550000003</c:v>
                  </c:pt>
                  <c:pt idx="16">
                    <c:v>793.08851200000004</c:v>
                  </c:pt>
                  <c:pt idx="17">
                    <c:v>510.35303749999997</c:v>
                  </c:pt>
                  <c:pt idx="18">
                    <c:v>599.86576100000002</c:v>
                  </c:pt>
                  <c:pt idx="20">
                    <c:v>12.254394999999999</c:v>
                  </c:pt>
                  <c:pt idx="21">
                    <c:v>48.394783600000004</c:v>
                  </c:pt>
                  <c:pt idx="22">
                    <c:v>171.20385749999997</c:v>
                  </c:pt>
                  <c:pt idx="23">
                    <c:v>239.04362799999998</c:v>
                  </c:pt>
                  <c:pt idx="24">
                    <c:v>431.63709270000004</c:v>
                  </c:pt>
                  <c:pt idx="25">
                    <c:v>572.69669269999997</c:v>
                  </c:pt>
                  <c:pt idx="26">
                    <c:v>1056.833762</c:v>
                  </c:pt>
                  <c:pt idx="27">
                    <c:v>535.73848440000006</c:v>
                  </c:pt>
                  <c:pt idx="28">
                    <c:v>677.74238479999997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0.76700000000000002</c:v>
                </c:pt>
                <c:pt idx="1">
                  <c:v>22.193999999999999</c:v>
                </c:pt>
                <c:pt idx="2">
                  <c:v>94.171999999999997</c:v>
                </c:pt>
                <c:pt idx="3">
                  <c:v>329.49299999999999</c:v>
                </c:pt>
                <c:pt idx="4">
                  <c:v>1334.279</c:v>
                </c:pt>
                <c:pt idx="5">
                  <c:v>2587.7339999999999</c:v>
                </c:pt>
                <c:pt idx="6">
                  <c:v>3544.357</c:v>
                </c:pt>
                <c:pt idx="7">
                  <c:v>485.42200000000003</c:v>
                </c:pt>
                <c:pt idx="8">
                  <c:v>308.61399999999998</c:v>
                </c:pt>
                <c:pt idx="10">
                  <c:v>68.656999999999996</c:v>
                </c:pt>
                <c:pt idx="11">
                  <c:v>591.87800000000004</c:v>
                </c:pt>
                <c:pt idx="12">
                  <c:v>1661.566</c:v>
                </c:pt>
                <c:pt idx="13">
                  <c:v>1628.162</c:v>
                </c:pt>
                <c:pt idx="14">
                  <c:v>3384.1640000000002</c:v>
                </c:pt>
                <c:pt idx="15">
                  <c:v>3360.2950000000001</c:v>
                </c:pt>
                <c:pt idx="16">
                  <c:v>6196.0039999999999</c:v>
                </c:pt>
                <c:pt idx="17">
                  <c:v>2796.4549999999999</c:v>
                </c:pt>
                <c:pt idx="18">
                  <c:v>1926.97</c:v>
                </c:pt>
                <c:pt idx="20">
                  <c:v>69.430000000000007</c:v>
                </c:pt>
                <c:pt idx="21">
                  <c:v>614.14700000000005</c:v>
                </c:pt>
                <c:pt idx="22">
                  <c:v>1755.9369999999999</c:v>
                </c:pt>
                <c:pt idx="23">
                  <c:v>1959.374</c:v>
                </c:pt>
                <c:pt idx="24">
                  <c:v>4727.6790000000001</c:v>
                </c:pt>
                <c:pt idx="25">
                  <c:v>5849.8130000000001</c:v>
                </c:pt>
                <c:pt idx="26">
                  <c:v>9767.41</c:v>
                </c:pt>
                <c:pt idx="27">
                  <c:v>3284.7240000000002</c:v>
                </c:pt>
                <c:pt idx="28">
                  <c:v>2237.5120000000002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741184"/>
        <c:axId val="43742720"/>
      </c:barChart>
      <c:catAx>
        <c:axId val="43741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742720"/>
        <c:crosses val="autoZero"/>
        <c:auto val="1"/>
        <c:lblAlgn val="ctr"/>
        <c:lblOffset val="100"/>
        <c:noMultiLvlLbl val="0"/>
      </c:catAx>
      <c:valAx>
        <c:axId val="437427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37411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2044.6219999999998</c:v>
                </c:pt>
                <c:pt idx="1">
                  <c:v>2992.442</c:v>
                </c:pt>
                <c:pt idx="2">
                  <c:v>2846.3450000000003</c:v>
                </c:pt>
                <c:pt idx="3">
                  <c:v>4057.1770000000001</c:v>
                </c:pt>
                <c:pt idx="4">
                  <c:v>3801.0590000000002</c:v>
                </c:pt>
                <c:pt idx="5">
                  <c:v>3286.002</c:v>
                </c:pt>
                <c:pt idx="6">
                  <c:v>248.03699999999998</c:v>
                </c:pt>
                <c:pt idx="7">
                  <c:v>2307.1660000000002</c:v>
                </c:pt>
                <c:pt idx="8">
                  <c:v>13344.332</c:v>
                </c:pt>
                <c:pt idx="9">
                  <c:v>4846.4340000000002</c:v>
                </c:pt>
                <c:pt idx="10">
                  <c:v>7128.6009999999997</c:v>
                </c:pt>
                <c:pt idx="11">
                  <c:v>14319.084999999999</c:v>
                </c:pt>
                <c:pt idx="12">
                  <c:v>11766.092000000001</c:v>
                </c:pt>
                <c:pt idx="13">
                  <c:v>4082.1859999999997</c:v>
                </c:pt>
                <c:pt idx="14">
                  <c:v>20251.399000000001</c:v>
                </c:pt>
                <c:pt idx="15">
                  <c:v>14820.39</c:v>
                </c:pt>
                <c:pt idx="16">
                  <c:v>2861.681</c:v>
                </c:pt>
                <c:pt idx="17">
                  <c:v>4513.268</c:v>
                </c:pt>
                <c:pt idx="18">
                  <c:v>19816.807999999997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16288"/>
        <c:axId val="44366080"/>
      </c:barChart>
      <c:valAx>
        <c:axId val="44366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516288"/>
        <c:crosses val="max"/>
        <c:crossBetween val="between"/>
      </c:valAx>
      <c:catAx>
        <c:axId val="43516288"/>
        <c:scaling>
          <c:orientation val="maxMin"/>
        </c:scaling>
        <c:delete val="0"/>
        <c:axPos val="l"/>
        <c:majorTickMark val="out"/>
        <c:minorTickMark val="none"/>
        <c:tickLblPos val="nextTo"/>
        <c:crossAx val="443660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2044.6219999999998</c:v>
                </c:pt>
                <c:pt idx="1">
                  <c:v>2992.442</c:v>
                </c:pt>
                <c:pt idx="2">
                  <c:v>2846.3450000000003</c:v>
                </c:pt>
                <c:pt idx="3">
                  <c:v>4057.1770000000001</c:v>
                </c:pt>
                <c:pt idx="4">
                  <c:v>3801.0590000000002</c:v>
                </c:pt>
                <c:pt idx="5">
                  <c:v>3286.002</c:v>
                </c:pt>
                <c:pt idx="6">
                  <c:v>248.03699999999998</c:v>
                </c:pt>
                <c:pt idx="7">
                  <c:v>2307.1660000000002</c:v>
                </c:pt>
                <c:pt idx="8">
                  <c:v>13344.332</c:v>
                </c:pt>
                <c:pt idx="9">
                  <c:v>4846.4340000000002</c:v>
                </c:pt>
                <c:pt idx="10">
                  <c:v>7128.6009999999997</c:v>
                </c:pt>
                <c:pt idx="11">
                  <c:v>14319.084999999999</c:v>
                </c:pt>
                <c:pt idx="12">
                  <c:v>11766.092000000001</c:v>
                </c:pt>
                <c:pt idx="13">
                  <c:v>4082.1859999999997</c:v>
                </c:pt>
                <c:pt idx="14">
                  <c:v>20251.399000000001</c:v>
                </c:pt>
                <c:pt idx="15">
                  <c:v>14820.39</c:v>
                </c:pt>
                <c:pt idx="16">
                  <c:v>2861.681</c:v>
                </c:pt>
                <c:pt idx="17">
                  <c:v>4513.268</c:v>
                </c:pt>
                <c:pt idx="18">
                  <c:v>19816.807999999997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575168"/>
        <c:axId val="43573248"/>
      </c:barChart>
      <c:valAx>
        <c:axId val="435732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575168"/>
        <c:crosses val="max"/>
        <c:crossBetween val="between"/>
      </c:valAx>
      <c:catAx>
        <c:axId val="43575168"/>
        <c:scaling>
          <c:orientation val="maxMin"/>
        </c:scaling>
        <c:delete val="0"/>
        <c:axPos val="l"/>
        <c:majorTickMark val="out"/>
        <c:minorTickMark val="none"/>
        <c:tickLblPos val="nextTo"/>
        <c:crossAx val="4357324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211.25899999999999</c:v>
                </c:pt>
                <c:pt idx="1">
                  <c:v>2970.424</c:v>
                </c:pt>
                <c:pt idx="2">
                  <c:v>2784.6819999999998</c:v>
                </c:pt>
                <c:pt idx="3">
                  <c:v>2107.9250000000002</c:v>
                </c:pt>
                <c:pt idx="4">
                  <c:v>344.76299999999998</c:v>
                </c:pt>
                <c:pt idx="5">
                  <c:v>85.528000000000006</c:v>
                </c:pt>
                <c:pt idx="6">
                  <c:v>17.385000000000002</c:v>
                </c:pt>
                <c:pt idx="8">
                  <c:v>57.284999999999997</c:v>
                </c:pt>
                <c:pt idx="9">
                  <c:v>1258.4829999999999</c:v>
                </c:pt>
                <c:pt idx="10">
                  <c:v>3571.2559999999999</c:v>
                </c:pt>
                <c:pt idx="11">
                  <c:v>1590.155</c:v>
                </c:pt>
                <c:pt idx="12">
                  <c:v>900.35799999999995</c:v>
                </c:pt>
                <c:pt idx="13">
                  <c:v>304.86200000000002</c:v>
                </c:pt>
                <c:pt idx="14">
                  <c:v>1395.76</c:v>
                </c:pt>
                <c:pt idx="16">
                  <c:v>268.54399999999998</c:v>
                </c:pt>
                <c:pt idx="17">
                  <c:v>4228.9070000000002</c:v>
                </c:pt>
                <c:pt idx="18">
                  <c:v>6355.9380000000001</c:v>
                </c:pt>
                <c:pt idx="19">
                  <c:v>3698.08</c:v>
                </c:pt>
                <c:pt idx="20">
                  <c:v>1245.1199999999999</c:v>
                </c:pt>
                <c:pt idx="21">
                  <c:v>390.39</c:v>
                </c:pt>
                <c:pt idx="22">
                  <c:v>1413.146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935.29205700000011</c:v>
                  </c:pt>
                  <c:pt idx="2">
                    <c:v>714.65854816264687</c:v>
                  </c:pt>
                  <c:pt idx="3">
                    <c:v>579.21954397177092</c:v>
                  </c:pt>
                  <c:pt idx="4">
                    <c:v>353.87558099999995</c:v>
                  </c:pt>
                  <c:pt idx="5">
                    <c:v>24.511856400000003</c:v>
                  </c:pt>
                  <c:pt idx="6">
                    <c:v>25.62694735491786</c:v>
                  </c:pt>
                  <c:pt idx="8">
                    <c:v>346.08954080000001</c:v>
                  </c:pt>
                  <c:pt idx="9">
                    <c:v>2469.5673660000002</c:v>
                  </c:pt>
                  <c:pt idx="10">
                    <c:v>3542.5304555826956</c:v>
                  </c:pt>
                  <c:pt idx="11">
                    <c:v>1787.2181906483074</c:v>
                  </c:pt>
                  <c:pt idx="12">
                    <c:v>2272.5871714</c:v>
                  </c:pt>
                  <c:pt idx="13">
                    <c:v>546.18741439999997</c:v>
                  </c:pt>
                  <c:pt idx="14">
                    <c:v>652.1790263334035</c:v>
                  </c:pt>
                  <c:pt idx="16">
                    <c:v>346.08954080000001</c:v>
                  </c:pt>
                  <c:pt idx="17">
                    <c:v>2599.5425079000001</c:v>
                  </c:pt>
                  <c:pt idx="18">
                    <c:v>3677.2538295091917</c:v>
                  </c:pt>
                  <c:pt idx="19">
                    <c:v>1863.6466944520012</c:v>
                  </c:pt>
                  <c:pt idx="20">
                    <c:v>2296.5190883999999</c:v>
                  </c:pt>
                  <c:pt idx="21">
                    <c:v>549.68485270000008</c:v>
                  </c:pt>
                  <c:pt idx="22">
                    <c:v>652.40861013358608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935.29205700000011</c:v>
                  </c:pt>
                  <c:pt idx="2">
                    <c:v>714.65854816264687</c:v>
                  </c:pt>
                  <c:pt idx="3">
                    <c:v>579.21954397177092</c:v>
                  </c:pt>
                  <c:pt idx="4">
                    <c:v>353.87558099999995</c:v>
                  </c:pt>
                  <c:pt idx="5">
                    <c:v>24.511856400000003</c:v>
                  </c:pt>
                  <c:pt idx="6">
                    <c:v>25.62694735491786</c:v>
                  </c:pt>
                  <c:pt idx="8">
                    <c:v>346.08954080000001</c:v>
                  </c:pt>
                  <c:pt idx="9">
                    <c:v>2469.5673660000002</c:v>
                  </c:pt>
                  <c:pt idx="10">
                    <c:v>3542.5304555826956</c:v>
                  </c:pt>
                  <c:pt idx="11">
                    <c:v>1787.2181906483074</c:v>
                  </c:pt>
                  <c:pt idx="12">
                    <c:v>2272.5871714</c:v>
                  </c:pt>
                  <c:pt idx="13">
                    <c:v>546.18741439999997</c:v>
                  </c:pt>
                  <c:pt idx="14">
                    <c:v>652.1790263334035</c:v>
                  </c:pt>
                  <c:pt idx="16">
                    <c:v>346.08954080000001</c:v>
                  </c:pt>
                  <c:pt idx="17">
                    <c:v>2599.5425079000001</c:v>
                  </c:pt>
                  <c:pt idx="18">
                    <c:v>3677.2538295091917</c:v>
                  </c:pt>
                  <c:pt idx="19">
                    <c:v>1863.6466944520012</c:v>
                  </c:pt>
                  <c:pt idx="20">
                    <c:v>2296.5190883999999</c:v>
                  </c:pt>
                  <c:pt idx="21">
                    <c:v>549.68485270000008</c:v>
                  </c:pt>
                  <c:pt idx="22">
                    <c:v>652.40861013358608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2842.8330000000001</c:v>
                </c:pt>
                <c:pt idx="2">
                  <c:v>3890.5790000000002</c:v>
                </c:pt>
                <c:pt idx="3">
                  <c:v>4913.558</c:v>
                </c:pt>
                <c:pt idx="4">
                  <c:v>1304.3699999999999</c:v>
                </c:pt>
                <c:pt idx="5">
                  <c:v>67.563000000000002</c:v>
                </c:pt>
                <c:pt idx="6">
                  <c:v>41.98</c:v>
                </c:pt>
                <c:pt idx="8">
                  <c:v>1257.136</c:v>
                </c:pt>
                <c:pt idx="9">
                  <c:v>26132.988000000001</c:v>
                </c:pt>
                <c:pt idx="10">
                  <c:v>46729.006000000001</c:v>
                </c:pt>
                <c:pt idx="11">
                  <c:v>14339.313</c:v>
                </c:pt>
                <c:pt idx="12">
                  <c:v>14329.049000000001</c:v>
                </c:pt>
                <c:pt idx="13">
                  <c:v>3565.192</c:v>
                </c:pt>
                <c:pt idx="14">
                  <c:v>2764.16</c:v>
                </c:pt>
                <c:pt idx="16">
                  <c:v>1257.136</c:v>
                </c:pt>
                <c:pt idx="17">
                  <c:v>28980.406999999999</c:v>
                </c:pt>
                <c:pt idx="18">
                  <c:v>50642.860999999997</c:v>
                </c:pt>
                <c:pt idx="19">
                  <c:v>19074.485000000001</c:v>
                </c:pt>
                <c:pt idx="20">
                  <c:v>15643.862999999999</c:v>
                </c:pt>
                <c:pt idx="21">
                  <c:v>3633.0790000000002</c:v>
                </c:pt>
                <c:pt idx="22">
                  <c:v>2806.4270000000001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180608"/>
        <c:axId val="44182144"/>
      </c:barChart>
      <c:catAx>
        <c:axId val="4418060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182144"/>
        <c:crosses val="autoZero"/>
        <c:auto val="1"/>
        <c:lblAlgn val="ctr"/>
        <c:lblOffset val="100"/>
        <c:noMultiLvlLbl val="0"/>
      </c:catAx>
      <c:valAx>
        <c:axId val="441821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1806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22284.870660793447</c:v>
                </c:pt>
                <c:pt idx="1">
                  <c:v>118379.28714251732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211.25899999999999</c:v>
                </c:pt>
                <c:pt idx="1">
                  <c:v>2970.424</c:v>
                </c:pt>
                <c:pt idx="2">
                  <c:v>2784.6819999999998</c:v>
                </c:pt>
                <c:pt idx="3">
                  <c:v>2107.9250000000002</c:v>
                </c:pt>
                <c:pt idx="4">
                  <c:v>344.76299999999998</c:v>
                </c:pt>
                <c:pt idx="5">
                  <c:v>85.528000000000006</c:v>
                </c:pt>
                <c:pt idx="6">
                  <c:v>17.385000000000002</c:v>
                </c:pt>
                <c:pt idx="8">
                  <c:v>57.284999999999997</c:v>
                </c:pt>
                <c:pt idx="9">
                  <c:v>1258.4829999999999</c:v>
                </c:pt>
                <c:pt idx="10">
                  <c:v>3571.2559999999999</c:v>
                </c:pt>
                <c:pt idx="11">
                  <c:v>1590.155</c:v>
                </c:pt>
                <c:pt idx="12">
                  <c:v>900.35799999999995</c:v>
                </c:pt>
                <c:pt idx="13">
                  <c:v>304.86200000000002</c:v>
                </c:pt>
                <c:pt idx="14">
                  <c:v>1395.76</c:v>
                </c:pt>
                <c:pt idx="16">
                  <c:v>268.54399999999998</c:v>
                </c:pt>
                <c:pt idx="17">
                  <c:v>4228.9070000000002</c:v>
                </c:pt>
                <c:pt idx="18">
                  <c:v>6355.9380000000001</c:v>
                </c:pt>
                <c:pt idx="19">
                  <c:v>3698.08</c:v>
                </c:pt>
                <c:pt idx="20">
                  <c:v>1245.1199999999999</c:v>
                </c:pt>
                <c:pt idx="21">
                  <c:v>390.39</c:v>
                </c:pt>
                <c:pt idx="22">
                  <c:v>1413.146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935.29205700000011</c:v>
                  </c:pt>
                  <c:pt idx="2">
                    <c:v>714.65854816264687</c:v>
                  </c:pt>
                  <c:pt idx="3">
                    <c:v>579.21954397177092</c:v>
                  </c:pt>
                  <c:pt idx="4">
                    <c:v>353.87558099999995</c:v>
                  </c:pt>
                  <c:pt idx="5">
                    <c:v>24.511856400000003</c:v>
                  </c:pt>
                  <c:pt idx="6">
                    <c:v>25.62694735491786</c:v>
                  </c:pt>
                  <c:pt idx="8">
                    <c:v>346.08954080000001</c:v>
                  </c:pt>
                  <c:pt idx="9">
                    <c:v>2469.5673660000002</c:v>
                  </c:pt>
                  <c:pt idx="10">
                    <c:v>3542.5304555826956</c:v>
                  </c:pt>
                  <c:pt idx="11">
                    <c:v>1787.2181906483074</c:v>
                  </c:pt>
                  <c:pt idx="12">
                    <c:v>2272.5871714</c:v>
                  </c:pt>
                  <c:pt idx="13">
                    <c:v>546.18741439999997</c:v>
                  </c:pt>
                  <c:pt idx="14">
                    <c:v>652.1790263334035</c:v>
                  </c:pt>
                  <c:pt idx="16">
                    <c:v>346.08954080000001</c:v>
                  </c:pt>
                  <c:pt idx="17">
                    <c:v>2599.5425079000001</c:v>
                  </c:pt>
                  <c:pt idx="18">
                    <c:v>3677.2538295091917</c:v>
                  </c:pt>
                  <c:pt idx="19">
                    <c:v>1863.6466944520012</c:v>
                  </c:pt>
                  <c:pt idx="20">
                    <c:v>2296.5190883999999</c:v>
                  </c:pt>
                  <c:pt idx="21">
                    <c:v>549.68485270000008</c:v>
                  </c:pt>
                  <c:pt idx="22">
                    <c:v>652.40861013358608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935.29205700000011</c:v>
                  </c:pt>
                  <c:pt idx="2">
                    <c:v>714.65854816264687</c:v>
                  </c:pt>
                  <c:pt idx="3">
                    <c:v>579.21954397177092</c:v>
                  </c:pt>
                  <c:pt idx="4">
                    <c:v>353.87558099999995</c:v>
                  </c:pt>
                  <c:pt idx="5">
                    <c:v>24.511856400000003</c:v>
                  </c:pt>
                  <c:pt idx="6">
                    <c:v>25.62694735491786</c:v>
                  </c:pt>
                  <c:pt idx="8">
                    <c:v>346.08954080000001</c:v>
                  </c:pt>
                  <c:pt idx="9">
                    <c:v>2469.5673660000002</c:v>
                  </c:pt>
                  <c:pt idx="10">
                    <c:v>3542.5304555826956</c:v>
                  </c:pt>
                  <c:pt idx="11">
                    <c:v>1787.2181906483074</c:v>
                  </c:pt>
                  <c:pt idx="12">
                    <c:v>2272.5871714</c:v>
                  </c:pt>
                  <c:pt idx="13">
                    <c:v>546.18741439999997</c:v>
                  </c:pt>
                  <c:pt idx="14">
                    <c:v>652.1790263334035</c:v>
                  </c:pt>
                  <c:pt idx="16">
                    <c:v>346.08954080000001</c:v>
                  </c:pt>
                  <c:pt idx="17">
                    <c:v>2599.5425079000001</c:v>
                  </c:pt>
                  <c:pt idx="18">
                    <c:v>3677.2538295091917</c:v>
                  </c:pt>
                  <c:pt idx="19">
                    <c:v>1863.6466944520012</c:v>
                  </c:pt>
                  <c:pt idx="20">
                    <c:v>2296.5190883999999</c:v>
                  </c:pt>
                  <c:pt idx="21">
                    <c:v>549.68485270000008</c:v>
                  </c:pt>
                  <c:pt idx="22">
                    <c:v>652.40861013358608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2842.8330000000001</c:v>
                </c:pt>
                <c:pt idx="2">
                  <c:v>3890.5790000000002</c:v>
                </c:pt>
                <c:pt idx="3">
                  <c:v>4913.558</c:v>
                </c:pt>
                <c:pt idx="4">
                  <c:v>1304.3699999999999</c:v>
                </c:pt>
                <c:pt idx="5">
                  <c:v>67.563000000000002</c:v>
                </c:pt>
                <c:pt idx="6">
                  <c:v>41.98</c:v>
                </c:pt>
                <c:pt idx="8">
                  <c:v>1257.136</c:v>
                </c:pt>
                <c:pt idx="9">
                  <c:v>26132.988000000001</c:v>
                </c:pt>
                <c:pt idx="10">
                  <c:v>46729.006000000001</c:v>
                </c:pt>
                <c:pt idx="11">
                  <c:v>14339.313</c:v>
                </c:pt>
                <c:pt idx="12">
                  <c:v>14329.049000000001</c:v>
                </c:pt>
                <c:pt idx="13">
                  <c:v>3565.192</c:v>
                </c:pt>
                <c:pt idx="14">
                  <c:v>2764.16</c:v>
                </c:pt>
                <c:pt idx="16">
                  <c:v>1257.136</c:v>
                </c:pt>
                <c:pt idx="17">
                  <c:v>28980.406999999999</c:v>
                </c:pt>
                <c:pt idx="18">
                  <c:v>50642.860999999997</c:v>
                </c:pt>
                <c:pt idx="19">
                  <c:v>19074.485000000001</c:v>
                </c:pt>
                <c:pt idx="20">
                  <c:v>15643.862999999999</c:v>
                </c:pt>
                <c:pt idx="21">
                  <c:v>3633.0790000000002</c:v>
                </c:pt>
                <c:pt idx="22">
                  <c:v>2806.4270000000001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62528"/>
        <c:axId val="44264064"/>
      </c:barChart>
      <c:catAx>
        <c:axId val="442625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264064"/>
        <c:crosses val="autoZero"/>
        <c:auto val="1"/>
        <c:lblAlgn val="ctr"/>
        <c:lblOffset val="100"/>
        <c:noMultiLvlLbl val="0"/>
      </c:catAx>
      <c:valAx>
        <c:axId val="442640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2625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189.554</c:v>
                </c:pt>
                <c:pt idx="1">
                  <c:v>1588.7860000000001</c:v>
                </c:pt>
                <c:pt idx="2">
                  <c:v>2121.1149999999998</c:v>
                </c:pt>
                <c:pt idx="3">
                  <c:v>1193.771</c:v>
                </c:pt>
                <c:pt idx="4">
                  <c:v>1573.5229999999999</c:v>
                </c:pt>
                <c:pt idx="5">
                  <c:v>1244.193</c:v>
                </c:pt>
                <c:pt idx="6">
                  <c:v>581.08000000000004</c:v>
                </c:pt>
                <c:pt idx="7">
                  <c:v>26.675999999999998</c:v>
                </c:pt>
                <c:pt idx="8">
                  <c:v>3.2669999999999999</c:v>
                </c:pt>
                <c:pt idx="10">
                  <c:v>1112.2190000000001</c:v>
                </c:pt>
                <c:pt idx="11">
                  <c:v>3735.127</c:v>
                </c:pt>
                <c:pt idx="12">
                  <c:v>1880.3689999999999</c:v>
                </c:pt>
                <c:pt idx="13">
                  <c:v>900.74400000000003</c:v>
                </c:pt>
                <c:pt idx="14">
                  <c:v>985.16399999999999</c:v>
                </c:pt>
                <c:pt idx="15">
                  <c:v>327.91899999999998</c:v>
                </c:pt>
                <c:pt idx="16">
                  <c:v>126.327</c:v>
                </c:pt>
                <c:pt idx="17">
                  <c:v>10.038</c:v>
                </c:pt>
                <c:pt idx="18">
                  <c:v>0.254</c:v>
                </c:pt>
                <c:pt idx="20">
                  <c:v>1301.7729999999999</c:v>
                </c:pt>
                <c:pt idx="21">
                  <c:v>5323.9129999999996</c:v>
                </c:pt>
                <c:pt idx="22">
                  <c:v>4001.4839999999999</c:v>
                </c:pt>
                <c:pt idx="23">
                  <c:v>2094.5149999999999</c:v>
                </c:pt>
                <c:pt idx="24">
                  <c:v>2558.6869999999999</c:v>
                </c:pt>
                <c:pt idx="25">
                  <c:v>1572.1120000000001</c:v>
                </c:pt>
                <c:pt idx="26">
                  <c:v>707.40700000000004</c:v>
                </c:pt>
                <c:pt idx="27">
                  <c:v>36.713999999999999</c:v>
                </c:pt>
                <c:pt idx="28">
                  <c:v>3.5209999999999999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91.342970000000008</c:v>
                  </c:pt>
                  <c:pt idx="1">
                    <c:v>510.81898920000009</c:v>
                  </c:pt>
                  <c:pt idx="2">
                    <c:v>820.914759</c:v>
                  </c:pt>
                  <c:pt idx="3">
                    <c:v>568.37912319999998</c:v>
                  </c:pt>
                  <c:pt idx="4">
                    <c:v>527.00231299999996</c:v>
                  </c:pt>
                  <c:pt idx="5">
                    <c:v>354.43457140000004</c:v>
                  </c:pt>
                  <c:pt idx="6">
                    <c:v>358.15922120000005</c:v>
                  </c:pt>
                  <c:pt idx="7">
                    <c:v>38.182521600000001</c:v>
                  </c:pt>
                  <c:pt idx="8">
                    <c:v>16.957232599999998</c:v>
                  </c:pt>
                  <c:pt idx="10">
                    <c:v>1369.1245413999998</c:v>
                  </c:pt>
                  <c:pt idx="11">
                    <c:v>2973.9077957999998</c:v>
                  </c:pt>
                  <c:pt idx="12">
                    <c:v>2734.7423155000001</c:v>
                  </c:pt>
                  <c:pt idx="13">
                    <c:v>1306.9957119999999</c:v>
                  </c:pt>
                  <c:pt idx="14">
                    <c:v>852.93659339999999</c:v>
                  </c:pt>
                  <c:pt idx="15">
                    <c:v>533.59782330000007</c:v>
                  </c:pt>
                  <c:pt idx="16">
                    <c:v>312.62486519999993</c:v>
                  </c:pt>
                  <c:pt idx="17">
                    <c:v>115.42482930000001</c:v>
                  </c:pt>
                  <c:pt idx="18">
                    <c:v>58.227325200000003</c:v>
                  </c:pt>
                  <c:pt idx="20">
                    <c:v>1371.2011599999998</c:v>
                  </c:pt>
                  <c:pt idx="21">
                    <c:v>3005.0414364999997</c:v>
                  </c:pt>
                  <c:pt idx="22">
                    <c:v>2853.0024608000003</c:v>
                  </c:pt>
                  <c:pt idx="23">
                    <c:v>1440.9020217</c:v>
                  </c:pt>
                  <c:pt idx="24">
                    <c:v>1001.2255056999999</c:v>
                  </c:pt>
                  <c:pt idx="25">
                    <c:v>621.88272840000002</c:v>
                  </c:pt>
                  <c:pt idx="26">
                    <c:v>474.30954240000005</c:v>
                  </c:pt>
                  <c:pt idx="27">
                    <c:v>121.80029939999999</c:v>
                  </c:pt>
                  <c:pt idx="28">
                    <c:v>62.995797899999999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91.342970000000008</c:v>
                  </c:pt>
                  <c:pt idx="1">
                    <c:v>510.81898920000009</c:v>
                  </c:pt>
                  <c:pt idx="2">
                    <c:v>820.914759</c:v>
                  </c:pt>
                  <c:pt idx="3">
                    <c:v>568.37912319999998</c:v>
                  </c:pt>
                  <c:pt idx="4">
                    <c:v>527.00231299999996</c:v>
                  </c:pt>
                  <c:pt idx="5">
                    <c:v>354.43457140000004</c:v>
                  </c:pt>
                  <c:pt idx="6">
                    <c:v>358.15922120000005</c:v>
                  </c:pt>
                  <c:pt idx="7">
                    <c:v>38.182521600000001</c:v>
                  </c:pt>
                  <c:pt idx="8">
                    <c:v>16.957232599999998</c:v>
                  </c:pt>
                  <c:pt idx="10">
                    <c:v>1369.1245413999998</c:v>
                  </c:pt>
                  <c:pt idx="11">
                    <c:v>2973.9077957999998</c:v>
                  </c:pt>
                  <c:pt idx="12">
                    <c:v>2734.7423155000001</c:v>
                  </c:pt>
                  <c:pt idx="13">
                    <c:v>1306.9957119999999</c:v>
                  </c:pt>
                  <c:pt idx="14">
                    <c:v>852.93659339999999</c:v>
                  </c:pt>
                  <c:pt idx="15">
                    <c:v>533.59782330000007</c:v>
                  </c:pt>
                  <c:pt idx="16">
                    <c:v>312.62486519999993</c:v>
                  </c:pt>
                  <c:pt idx="17">
                    <c:v>115.42482930000001</c:v>
                  </c:pt>
                  <c:pt idx="18">
                    <c:v>58.227325200000003</c:v>
                  </c:pt>
                  <c:pt idx="20">
                    <c:v>1371.2011599999998</c:v>
                  </c:pt>
                  <c:pt idx="21">
                    <c:v>3005.0414364999997</c:v>
                  </c:pt>
                  <c:pt idx="22">
                    <c:v>2853.0024608000003</c:v>
                  </c:pt>
                  <c:pt idx="23">
                    <c:v>1440.9020217</c:v>
                  </c:pt>
                  <c:pt idx="24">
                    <c:v>1001.2255056999999</c:v>
                  </c:pt>
                  <c:pt idx="25">
                    <c:v>621.88272840000002</c:v>
                  </c:pt>
                  <c:pt idx="26">
                    <c:v>474.30954240000005</c:v>
                  </c:pt>
                  <c:pt idx="27">
                    <c:v>121.80029939999999</c:v>
                  </c:pt>
                  <c:pt idx="28">
                    <c:v>62.995797899999999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105.55</c:v>
                </c:pt>
                <c:pt idx="1">
                  <c:v>1379.846</c:v>
                </c:pt>
                <c:pt idx="2">
                  <c:v>1922.5170000000001</c:v>
                </c:pt>
                <c:pt idx="3">
                  <c:v>1915.0239999999999</c:v>
                </c:pt>
                <c:pt idx="4">
                  <c:v>2944.1469999999999</c:v>
                </c:pt>
                <c:pt idx="5">
                  <c:v>2782.0610000000001</c:v>
                </c:pt>
                <c:pt idx="6">
                  <c:v>1869.307</c:v>
                </c:pt>
                <c:pt idx="7">
                  <c:v>114.456</c:v>
                </c:pt>
                <c:pt idx="8">
                  <c:v>27.972999999999999</c:v>
                </c:pt>
                <c:pt idx="10">
                  <c:v>9133.5859999999993</c:v>
                </c:pt>
                <c:pt idx="11">
                  <c:v>43669.718000000001</c:v>
                </c:pt>
                <c:pt idx="12">
                  <c:v>28817.095000000001</c:v>
                </c:pt>
                <c:pt idx="13">
                  <c:v>10748.32</c:v>
                </c:pt>
                <c:pt idx="14">
                  <c:v>9201.0419999999995</c:v>
                </c:pt>
                <c:pt idx="15">
                  <c:v>3841.5970000000002</c:v>
                </c:pt>
                <c:pt idx="16">
                  <c:v>2878.6819999999998</c:v>
                </c:pt>
                <c:pt idx="17">
                  <c:v>640.89300000000003</c:v>
                </c:pt>
                <c:pt idx="18">
                  <c:v>185.911</c:v>
                </c:pt>
                <c:pt idx="20">
                  <c:v>9239.9</c:v>
                </c:pt>
                <c:pt idx="21">
                  <c:v>45053.095000000001</c:v>
                </c:pt>
                <c:pt idx="22">
                  <c:v>30743.561000000002</c:v>
                </c:pt>
                <c:pt idx="23">
                  <c:v>12672.841</c:v>
                </c:pt>
                <c:pt idx="24">
                  <c:v>12165.558999999999</c:v>
                </c:pt>
                <c:pt idx="25">
                  <c:v>6431.0519999999997</c:v>
                </c:pt>
                <c:pt idx="26">
                  <c:v>4762.1440000000002</c:v>
                </c:pt>
                <c:pt idx="27">
                  <c:v>756.05399999999997</c:v>
                </c:pt>
                <c:pt idx="28">
                  <c:v>214.053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285312"/>
        <c:axId val="43403520"/>
      </c:barChart>
      <c:catAx>
        <c:axId val="442853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403520"/>
        <c:crosses val="autoZero"/>
        <c:auto val="1"/>
        <c:lblAlgn val="ctr"/>
        <c:lblOffset val="100"/>
        <c:noMultiLvlLbl val="0"/>
      </c:catAx>
      <c:valAx>
        <c:axId val="43403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2853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189.554</c:v>
                </c:pt>
                <c:pt idx="1">
                  <c:v>1588.7860000000001</c:v>
                </c:pt>
                <c:pt idx="2">
                  <c:v>2121.1149999999998</c:v>
                </c:pt>
                <c:pt idx="3">
                  <c:v>1193.771</c:v>
                </c:pt>
                <c:pt idx="4">
                  <c:v>1573.5229999999999</c:v>
                </c:pt>
                <c:pt idx="5">
                  <c:v>1244.193</c:v>
                </c:pt>
                <c:pt idx="6">
                  <c:v>581.08000000000004</c:v>
                </c:pt>
                <c:pt idx="7">
                  <c:v>26.675999999999998</c:v>
                </c:pt>
                <c:pt idx="8">
                  <c:v>3.2669999999999999</c:v>
                </c:pt>
                <c:pt idx="10">
                  <c:v>1112.2190000000001</c:v>
                </c:pt>
                <c:pt idx="11">
                  <c:v>3735.127</c:v>
                </c:pt>
                <c:pt idx="12">
                  <c:v>1880.3689999999999</c:v>
                </c:pt>
                <c:pt idx="13">
                  <c:v>900.74400000000003</c:v>
                </c:pt>
                <c:pt idx="14">
                  <c:v>985.16399999999999</c:v>
                </c:pt>
                <c:pt idx="15">
                  <c:v>327.91899999999998</c:v>
                </c:pt>
                <c:pt idx="16">
                  <c:v>126.327</c:v>
                </c:pt>
                <c:pt idx="17">
                  <c:v>10.038</c:v>
                </c:pt>
                <c:pt idx="18">
                  <c:v>0.254</c:v>
                </c:pt>
                <c:pt idx="20">
                  <c:v>1301.7729999999999</c:v>
                </c:pt>
                <c:pt idx="21">
                  <c:v>5323.9129999999996</c:v>
                </c:pt>
                <c:pt idx="22">
                  <c:v>4001.4839999999999</c:v>
                </c:pt>
                <c:pt idx="23">
                  <c:v>2094.5149999999999</c:v>
                </c:pt>
                <c:pt idx="24">
                  <c:v>2558.6869999999999</c:v>
                </c:pt>
                <c:pt idx="25">
                  <c:v>1572.1120000000001</c:v>
                </c:pt>
                <c:pt idx="26">
                  <c:v>707.40700000000004</c:v>
                </c:pt>
                <c:pt idx="27">
                  <c:v>36.713999999999999</c:v>
                </c:pt>
                <c:pt idx="28">
                  <c:v>3.5209999999999999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91.342970000000008</c:v>
                  </c:pt>
                  <c:pt idx="1">
                    <c:v>510.81898920000009</c:v>
                  </c:pt>
                  <c:pt idx="2">
                    <c:v>820.914759</c:v>
                  </c:pt>
                  <c:pt idx="3">
                    <c:v>568.37912319999998</c:v>
                  </c:pt>
                  <c:pt idx="4">
                    <c:v>527.00231299999996</c:v>
                  </c:pt>
                  <c:pt idx="5">
                    <c:v>354.43457140000004</c:v>
                  </c:pt>
                  <c:pt idx="6">
                    <c:v>358.15922120000005</c:v>
                  </c:pt>
                  <c:pt idx="7">
                    <c:v>38.182521600000001</c:v>
                  </c:pt>
                  <c:pt idx="8">
                    <c:v>16.957232599999998</c:v>
                  </c:pt>
                  <c:pt idx="10">
                    <c:v>1369.1245413999998</c:v>
                  </c:pt>
                  <c:pt idx="11">
                    <c:v>2973.9077957999998</c:v>
                  </c:pt>
                  <c:pt idx="12">
                    <c:v>2734.7423155000001</c:v>
                  </c:pt>
                  <c:pt idx="13">
                    <c:v>1306.9957119999999</c:v>
                  </c:pt>
                  <c:pt idx="14">
                    <c:v>852.93659339999999</c:v>
                  </c:pt>
                  <c:pt idx="15">
                    <c:v>533.59782330000007</c:v>
                  </c:pt>
                  <c:pt idx="16">
                    <c:v>312.62486519999993</c:v>
                  </c:pt>
                  <c:pt idx="17">
                    <c:v>115.42482930000001</c:v>
                  </c:pt>
                  <c:pt idx="18">
                    <c:v>58.227325200000003</c:v>
                  </c:pt>
                  <c:pt idx="20">
                    <c:v>1371.2011599999998</c:v>
                  </c:pt>
                  <c:pt idx="21">
                    <c:v>3005.0414364999997</c:v>
                  </c:pt>
                  <c:pt idx="22">
                    <c:v>2853.0024608000003</c:v>
                  </c:pt>
                  <c:pt idx="23">
                    <c:v>1440.9020217</c:v>
                  </c:pt>
                  <c:pt idx="24">
                    <c:v>1001.2255056999999</c:v>
                  </c:pt>
                  <c:pt idx="25">
                    <c:v>621.88272840000002</c:v>
                  </c:pt>
                  <c:pt idx="26">
                    <c:v>474.30954240000005</c:v>
                  </c:pt>
                  <c:pt idx="27">
                    <c:v>121.80029939999999</c:v>
                  </c:pt>
                  <c:pt idx="28">
                    <c:v>62.995797899999999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91.342970000000008</c:v>
                  </c:pt>
                  <c:pt idx="1">
                    <c:v>510.81898920000009</c:v>
                  </c:pt>
                  <c:pt idx="2">
                    <c:v>820.914759</c:v>
                  </c:pt>
                  <c:pt idx="3">
                    <c:v>568.37912319999998</c:v>
                  </c:pt>
                  <c:pt idx="4">
                    <c:v>527.00231299999996</c:v>
                  </c:pt>
                  <c:pt idx="5">
                    <c:v>354.43457140000004</c:v>
                  </c:pt>
                  <c:pt idx="6">
                    <c:v>358.15922120000005</c:v>
                  </c:pt>
                  <c:pt idx="7">
                    <c:v>38.182521600000001</c:v>
                  </c:pt>
                  <c:pt idx="8">
                    <c:v>16.957232599999998</c:v>
                  </c:pt>
                  <c:pt idx="10">
                    <c:v>1369.1245413999998</c:v>
                  </c:pt>
                  <c:pt idx="11">
                    <c:v>2973.9077957999998</c:v>
                  </c:pt>
                  <c:pt idx="12">
                    <c:v>2734.7423155000001</c:v>
                  </c:pt>
                  <c:pt idx="13">
                    <c:v>1306.9957119999999</c:v>
                  </c:pt>
                  <c:pt idx="14">
                    <c:v>852.93659339999999</c:v>
                  </c:pt>
                  <c:pt idx="15">
                    <c:v>533.59782330000007</c:v>
                  </c:pt>
                  <c:pt idx="16">
                    <c:v>312.62486519999993</c:v>
                  </c:pt>
                  <c:pt idx="17">
                    <c:v>115.42482930000001</c:v>
                  </c:pt>
                  <c:pt idx="18">
                    <c:v>58.227325200000003</c:v>
                  </c:pt>
                  <c:pt idx="20">
                    <c:v>1371.2011599999998</c:v>
                  </c:pt>
                  <c:pt idx="21">
                    <c:v>3005.0414364999997</c:v>
                  </c:pt>
                  <c:pt idx="22">
                    <c:v>2853.0024608000003</c:v>
                  </c:pt>
                  <c:pt idx="23">
                    <c:v>1440.9020217</c:v>
                  </c:pt>
                  <c:pt idx="24">
                    <c:v>1001.2255056999999</c:v>
                  </c:pt>
                  <c:pt idx="25">
                    <c:v>621.88272840000002</c:v>
                  </c:pt>
                  <c:pt idx="26">
                    <c:v>474.30954240000005</c:v>
                  </c:pt>
                  <c:pt idx="27">
                    <c:v>121.80029939999999</c:v>
                  </c:pt>
                  <c:pt idx="28">
                    <c:v>62.995797899999999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105.55</c:v>
                </c:pt>
                <c:pt idx="1">
                  <c:v>1379.846</c:v>
                </c:pt>
                <c:pt idx="2">
                  <c:v>1922.5170000000001</c:v>
                </c:pt>
                <c:pt idx="3">
                  <c:v>1915.0239999999999</c:v>
                </c:pt>
                <c:pt idx="4">
                  <c:v>2944.1469999999999</c:v>
                </c:pt>
                <c:pt idx="5">
                  <c:v>2782.0610000000001</c:v>
                </c:pt>
                <c:pt idx="6">
                  <c:v>1869.307</c:v>
                </c:pt>
                <c:pt idx="7">
                  <c:v>114.456</c:v>
                </c:pt>
                <c:pt idx="8">
                  <c:v>27.972999999999999</c:v>
                </c:pt>
                <c:pt idx="10">
                  <c:v>9133.5859999999993</c:v>
                </c:pt>
                <c:pt idx="11">
                  <c:v>43669.718000000001</c:v>
                </c:pt>
                <c:pt idx="12">
                  <c:v>28817.095000000001</c:v>
                </c:pt>
                <c:pt idx="13">
                  <c:v>10748.32</c:v>
                </c:pt>
                <c:pt idx="14">
                  <c:v>9201.0419999999995</c:v>
                </c:pt>
                <c:pt idx="15">
                  <c:v>3841.5970000000002</c:v>
                </c:pt>
                <c:pt idx="16">
                  <c:v>2878.6819999999998</c:v>
                </c:pt>
                <c:pt idx="17">
                  <c:v>640.89300000000003</c:v>
                </c:pt>
                <c:pt idx="18">
                  <c:v>185.911</c:v>
                </c:pt>
                <c:pt idx="20">
                  <c:v>9239.9</c:v>
                </c:pt>
                <c:pt idx="21">
                  <c:v>45053.095000000001</c:v>
                </c:pt>
                <c:pt idx="22">
                  <c:v>30743.561000000002</c:v>
                </c:pt>
                <c:pt idx="23">
                  <c:v>12672.841</c:v>
                </c:pt>
                <c:pt idx="24">
                  <c:v>12165.558999999999</c:v>
                </c:pt>
                <c:pt idx="25">
                  <c:v>6431.0519999999997</c:v>
                </c:pt>
                <c:pt idx="26">
                  <c:v>4762.1440000000002</c:v>
                </c:pt>
                <c:pt idx="27">
                  <c:v>756.05399999999997</c:v>
                </c:pt>
                <c:pt idx="28">
                  <c:v>214.053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643072"/>
        <c:axId val="44644608"/>
      </c:barChart>
      <c:catAx>
        <c:axId val="4464307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4644608"/>
        <c:crosses val="autoZero"/>
        <c:auto val="1"/>
        <c:lblAlgn val="ctr"/>
        <c:lblOffset val="100"/>
        <c:noMultiLvlLbl val="0"/>
      </c:catAx>
      <c:valAx>
        <c:axId val="44644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464307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280.101</c:v>
                </c:pt>
                <c:pt idx="1">
                  <c:v>1231.5730000000001</c:v>
                </c:pt>
                <c:pt idx="2">
                  <c:v>688.55500000000006</c:v>
                </c:pt>
                <c:pt idx="3">
                  <c:v>1024.6030000000001</c:v>
                </c:pt>
                <c:pt idx="4">
                  <c:v>906.94399999999996</c:v>
                </c:pt>
                <c:pt idx="5">
                  <c:v>1427.028</c:v>
                </c:pt>
                <c:pt idx="6">
                  <c:v>82.563000000000002</c:v>
                </c:pt>
                <c:pt idx="7">
                  <c:v>1234.4960000000001</c:v>
                </c:pt>
                <c:pt idx="8">
                  <c:v>6257.0860000000002</c:v>
                </c:pt>
                <c:pt idx="9">
                  <c:v>1420.2819999999999</c:v>
                </c:pt>
                <c:pt idx="10">
                  <c:v>1159.828</c:v>
                </c:pt>
                <c:pt idx="11">
                  <c:v>4130.6350000000002</c:v>
                </c:pt>
                <c:pt idx="12">
                  <c:v>1315.59</c:v>
                </c:pt>
                <c:pt idx="13">
                  <c:v>616.69399999999996</c:v>
                </c:pt>
                <c:pt idx="14">
                  <c:v>800.61699999999996</c:v>
                </c:pt>
                <c:pt idx="15">
                  <c:v>578.93499999999995</c:v>
                </c:pt>
                <c:pt idx="16">
                  <c:v>531.97199999999998</c:v>
                </c:pt>
                <c:pt idx="17">
                  <c:v>466.39100000000002</c:v>
                </c:pt>
                <c:pt idx="18">
                  <c:v>1463.2449999999999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602496"/>
        <c:axId val="44596224"/>
      </c:barChart>
      <c:valAx>
        <c:axId val="4459622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602496"/>
        <c:crosses val="max"/>
        <c:crossBetween val="between"/>
      </c:valAx>
      <c:catAx>
        <c:axId val="44602496"/>
        <c:scaling>
          <c:orientation val="maxMin"/>
        </c:scaling>
        <c:delete val="0"/>
        <c:axPos val="l"/>
        <c:majorTickMark val="out"/>
        <c:minorTickMark val="none"/>
        <c:tickLblPos val="nextTo"/>
        <c:crossAx val="445962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280.101</c:v>
                </c:pt>
                <c:pt idx="1">
                  <c:v>1231.5730000000001</c:v>
                </c:pt>
                <c:pt idx="2">
                  <c:v>688.55500000000006</c:v>
                </c:pt>
                <c:pt idx="3">
                  <c:v>1024.6030000000001</c:v>
                </c:pt>
                <c:pt idx="4">
                  <c:v>906.94399999999996</c:v>
                </c:pt>
                <c:pt idx="5">
                  <c:v>1427.028</c:v>
                </c:pt>
                <c:pt idx="6">
                  <c:v>82.563000000000002</c:v>
                </c:pt>
                <c:pt idx="7">
                  <c:v>1234.4960000000001</c:v>
                </c:pt>
                <c:pt idx="8">
                  <c:v>6257.0860000000002</c:v>
                </c:pt>
                <c:pt idx="9">
                  <c:v>1420.2819999999999</c:v>
                </c:pt>
                <c:pt idx="10">
                  <c:v>1159.828</c:v>
                </c:pt>
                <c:pt idx="11">
                  <c:v>4130.6350000000002</c:v>
                </c:pt>
                <c:pt idx="12">
                  <c:v>1315.59</c:v>
                </c:pt>
                <c:pt idx="13">
                  <c:v>616.69399999999996</c:v>
                </c:pt>
                <c:pt idx="14">
                  <c:v>800.61699999999996</c:v>
                </c:pt>
                <c:pt idx="15">
                  <c:v>578.93499999999995</c:v>
                </c:pt>
                <c:pt idx="16">
                  <c:v>531.97199999999998</c:v>
                </c:pt>
                <c:pt idx="17">
                  <c:v>466.39100000000002</c:v>
                </c:pt>
                <c:pt idx="18">
                  <c:v>1463.2449999999999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4829312"/>
        <c:axId val="44827392"/>
      </c:barChart>
      <c:valAx>
        <c:axId val="4482739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endParaRPr lang="en-US"/>
              </a:p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4829312"/>
        <c:crosses val="max"/>
        <c:crossBetween val="between"/>
      </c:valAx>
      <c:catAx>
        <c:axId val="44829312"/>
        <c:scaling>
          <c:orientation val="maxMin"/>
        </c:scaling>
        <c:delete val="0"/>
        <c:axPos val="l"/>
        <c:majorTickMark val="out"/>
        <c:minorTickMark val="none"/>
        <c:tickLblPos val="nextTo"/>
        <c:crossAx val="448273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140.05099999999999</c:v>
                </c:pt>
                <c:pt idx="1">
                  <c:v>615.78700000000003</c:v>
                </c:pt>
                <c:pt idx="2">
                  <c:v>344.27800000000002</c:v>
                </c:pt>
                <c:pt idx="3">
                  <c:v>512.30200000000002</c:v>
                </c:pt>
                <c:pt idx="4">
                  <c:v>453.47199999999998</c:v>
                </c:pt>
                <c:pt idx="5">
                  <c:v>713.51400000000001</c:v>
                </c:pt>
                <c:pt idx="6">
                  <c:v>41.282000000000004</c:v>
                </c:pt>
                <c:pt idx="7">
                  <c:v>617.24800000000005</c:v>
                </c:pt>
                <c:pt idx="8">
                  <c:v>3128.5419999999999</c:v>
                </c:pt>
                <c:pt idx="9">
                  <c:v>710.14099999999996</c:v>
                </c:pt>
                <c:pt idx="10">
                  <c:v>579.91399999999999</c:v>
                </c:pt>
                <c:pt idx="11">
                  <c:v>2065.317</c:v>
                </c:pt>
                <c:pt idx="12">
                  <c:v>657.79499999999996</c:v>
                </c:pt>
                <c:pt idx="13">
                  <c:v>308.34699999999998</c:v>
                </c:pt>
                <c:pt idx="14">
                  <c:v>400.30899999999997</c:v>
                </c:pt>
                <c:pt idx="15">
                  <c:v>289.46699999999998</c:v>
                </c:pt>
                <c:pt idx="16">
                  <c:v>265.98599999999999</c:v>
                </c:pt>
                <c:pt idx="17">
                  <c:v>233.19499999999999</c:v>
                </c:pt>
                <c:pt idx="18">
                  <c:v>731.62200000000007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3959424"/>
        <c:axId val="43949056"/>
      </c:barChart>
      <c:valAx>
        <c:axId val="439490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3959424"/>
        <c:crosses val="max"/>
        <c:crossBetween val="between"/>
      </c:valAx>
      <c:catAx>
        <c:axId val="43959424"/>
        <c:scaling>
          <c:orientation val="maxMin"/>
        </c:scaling>
        <c:delete val="0"/>
        <c:axPos val="l"/>
        <c:majorTickMark val="out"/>
        <c:minorTickMark val="none"/>
        <c:tickLblPos val="nextTo"/>
        <c:crossAx val="4394905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140.05099999999999</c:v>
                </c:pt>
                <c:pt idx="1">
                  <c:v>615.78700000000003</c:v>
                </c:pt>
                <c:pt idx="2">
                  <c:v>344.27800000000002</c:v>
                </c:pt>
                <c:pt idx="3">
                  <c:v>512.30200000000002</c:v>
                </c:pt>
                <c:pt idx="4">
                  <c:v>453.47199999999998</c:v>
                </c:pt>
                <c:pt idx="5">
                  <c:v>713.51400000000001</c:v>
                </c:pt>
                <c:pt idx="6">
                  <c:v>41.282000000000004</c:v>
                </c:pt>
                <c:pt idx="7">
                  <c:v>617.24800000000005</c:v>
                </c:pt>
                <c:pt idx="8">
                  <c:v>3128.5419999999999</c:v>
                </c:pt>
                <c:pt idx="9">
                  <c:v>710.14099999999996</c:v>
                </c:pt>
                <c:pt idx="10">
                  <c:v>579.91399999999999</c:v>
                </c:pt>
                <c:pt idx="11">
                  <c:v>2065.317</c:v>
                </c:pt>
                <c:pt idx="12">
                  <c:v>657.79499999999996</c:v>
                </c:pt>
                <c:pt idx="13">
                  <c:v>308.34699999999998</c:v>
                </c:pt>
                <c:pt idx="14">
                  <c:v>400.30899999999997</c:v>
                </c:pt>
                <c:pt idx="15">
                  <c:v>289.46699999999998</c:v>
                </c:pt>
                <c:pt idx="16">
                  <c:v>265.98599999999999</c:v>
                </c:pt>
                <c:pt idx="17">
                  <c:v>233.19499999999999</c:v>
                </c:pt>
                <c:pt idx="18">
                  <c:v>731.62200000000007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490560"/>
        <c:axId val="177488640"/>
      </c:barChart>
      <c:valAx>
        <c:axId val="1774886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7490560"/>
        <c:crosses val="max"/>
        <c:crossBetween val="between"/>
      </c:valAx>
      <c:catAx>
        <c:axId val="177490560"/>
        <c:scaling>
          <c:orientation val="maxMin"/>
        </c:scaling>
        <c:delete val="0"/>
        <c:axPos val="l"/>
        <c:majorTickMark val="out"/>
        <c:minorTickMark val="none"/>
        <c:tickLblPos val="nextTo"/>
        <c:crossAx val="1774886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0.34311786981395426</c:v>
                </c:pt>
                <c:pt idx="3">
                  <c:v>0.66800451460145105</c:v>
                </c:pt>
                <c:pt idx="4">
                  <c:v>0.51206680159584517</c:v>
                </c:pt>
                <c:pt idx="5">
                  <c:v>0</c:v>
                </c:pt>
                <c:pt idx="6">
                  <c:v>0.13650903177044818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0.12200267027000415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0.89223737038148077</c:v>
                </c:pt>
                <c:pt idx="17">
                  <c:v>0</c:v>
                </c:pt>
                <c:pt idx="18">
                  <c:v>0.48887092190809034</c:v>
                </c:pt>
                <c:pt idx="19">
                  <c:v>0</c:v>
                </c:pt>
                <c:pt idx="20">
                  <c:v>0.12200267027000415</c:v>
                </c:pt>
                <c:pt idx="21">
                  <c:v>0</c:v>
                </c:pt>
                <c:pt idx="22">
                  <c:v>1.4686045813190991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0.4971203764637373</c:v>
                </c:pt>
                <c:pt idx="28">
                  <c:v>1.0384434183903295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0.37410032592635156</c:v>
                </c:pt>
                <c:pt idx="4">
                  <c:v>8.774504393402168</c:v>
                </c:pt>
                <c:pt idx="5">
                  <c:v>0</c:v>
                </c:pt>
                <c:pt idx="6">
                  <c:v>3.559712903365122</c:v>
                </c:pt>
                <c:pt idx="7">
                  <c:v>0</c:v>
                </c:pt>
                <c:pt idx="8">
                  <c:v>0.70307967229072577</c:v>
                </c:pt>
                <c:pt idx="9">
                  <c:v>5.4707330838255919</c:v>
                </c:pt>
                <c:pt idx="10">
                  <c:v>0.1256988631685042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0.98856226064242758</c:v>
                </c:pt>
                <c:pt idx="17">
                  <c:v>0</c:v>
                </c:pt>
                <c:pt idx="18">
                  <c:v>10.648042059483597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0.3997978703679928</c:v>
                </c:pt>
                <c:pt idx="22">
                  <c:v>2.7618125117352084</c:v>
                </c:pt>
                <c:pt idx="23">
                  <c:v>0</c:v>
                </c:pt>
                <c:pt idx="24">
                  <c:v>0</c:v>
                </c:pt>
                <c:pt idx="25">
                  <c:v>0.13440509572164197</c:v>
                </c:pt>
                <c:pt idx="26">
                  <c:v>0</c:v>
                </c:pt>
                <c:pt idx="27">
                  <c:v>3.4858903076114451</c:v>
                </c:pt>
                <c:pt idx="28">
                  <c:v>10.876603814010146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0.12278690343449974</c:v>
                </c:pt>
                <c:pt idx="3">
                  <c:v>0.40290857245186706</c:v>
                </c:pt>
                <c:pt idx="4">
                  <c:v>0.44601052982354605</c:v>
                </c:pt>
                <c:pt idx="5">
                  <c:v>0.55187261282483946</c:v>
                </c:pt>
                <c:pt idx="6">
                  <c:v>0.89049273219661984</c:v>
                </c:pt>
                <c:pt idx="7">
                  <c:v>0</c:v>
                </c:pt>
                <c:pt idx="8">
                  <c:v>0.18763742281652046</c:v>
                </c:pt>
                <c:pt idx="9">
                  <c:v>0</c:v>
                </c:pt>
                <c:pt idx="10">
                  <c:v>0.55330907226459847</c:v>
                </c:pt>
                <c:pt idx="11">
                  <c:v>0.36600801081001244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0.70382096051528642</c:v>
                </c:pt>
                <c:pt idx="17">
                  <c:v>0</c:v>
                </c:pt>
                <c:pt idx="18">
                  <c:v>0.55330370414710661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0.18586460201482699</c:v>
                </c:pt>
                <c:pt idx="22">
                  <c:v>0.59839174298811104</c:v>
                </c:pt>
                <c:pt idx="23">
                  <c:v>0.55187261282483946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0.12200267027000415</c:v>
                </c:pt>
                <c:pt idx="28">
                  <c:v>2.1529137767807742</c:v>
                </c:pt>
                <c:pt idx="29">
                  <c:v>0.86885275256281835</c:v>
                </c:pt>
                <c:pt idx="30">
                  <c:v>0.12278690343449974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883776"/>
        <c:axId val="177889664"/>
      </c:barChart>
      <c:catAx>
        <c:axId val="17788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89664"/>
        <c:crosses val="autoZero"/>
        <c:auto val="1"/>
        <c:lblAlgn val="ctr"/>
        <c:lblOffset val="100"/>
        <c:noMultiLvlLbl val="0"/>
      </c:catAx>
      <c:valAx>
        <c:axId val="1778896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8837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8139361555606191E-2"/>
          <c:w val="0.7438809060903967"/>
          <c:h val="0.606912736263820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0.34311786981395426</c:v>
                </c:pt>
                <c:pt idx="3">
                  <c:v>0.66800451460145105</c:v>
                </c:pt>
                <c:pt idx="4">
                  <c:v>0.51206680159584517</c:v>
                </c:pt>
                <c:pt idx="5">
                  <c:v>0</c:v>
                </c:pt>
                <c:pt idx="6">
                  <c:v>0.13650903177044818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0.12200267027000415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0.89223737038148077</c:v>
                </c:pt>
                <c:pt idx="17">
                  <c:v>0</c:v>
                </c:pt>
                <c:pt idx="18">
                  <c:v>0.48887092190809034</c:v>
                </c:pt>
                <c:pt idx="19">
                  <c:v>0</c:v>
                </c:pt>
                <c:pt idx="20">
                  <c:v>0.12200267027000415</c:v>
                </c:pt>
                <c:pt idx="21">
                  <c:v>0</c:v>
                </c:pt>
                <c:pt idx="22">
                  <c:v>1.4686045813190991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0.4971203764637373</c:v>
                </c:pt>
                <c:pt idx="28">
                  <c:v>1.0384434183903295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0.37410032592635156</c:v>
                </c:pt>
                <c:pt idx="4">
                  <c:v>8.774504393402168</c:v>
                </c:pt>
                <c:pt idx="5">
                  <c:v>0</c:v>
                </c:pt>
                <c:pt idx="6">
                  <c:v>3.559712903365122</c:v>
                </c:pt>
                <c:pt idx="7">
                  <c:v>0</c:v>
                </c:pt>
                <c:pt idx="8">
                  <c:v>0.70307967229072577</c:v>
                </c:pt>
                <c:pt idx="9">
                  <c:v>5.4707330838255919</c:v>
                </c:pt>
                <c:pt idx="10">
                  <c:v>0.1256988631685042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0.98856226064242758</c:v>
                </c:pt>
                <c:pt idx="17">
                  <c:v>0</c:v>
                </c:pt>
                <c:pt idx="18">
                  <c:v>10.648042059483597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0.3997978703679928</c:v>
                </c:pt>
                <c:pt idx="22">
                  <c:v>2.7618125117352084</c:v>
                </c:pt>
                <c:pt idx="23">
                  <c:v>0</c:v>
                </c:pt>
                <c:pt idx="24">
                  <c:v>0</c:v>
                </c:pt>
                <c:pt idx="25">
                  <c:v>0.13440509572164197</c:v>
                </c:pt>
                <c:pt idx="26">
                  <c:v>0</c:v>
                </c:pt>
                <c:pt idx="27">
                  <c:v>3.4858903076114451</c:v>
                </c:pt>
                <c:pt idx="28">
                  <c:v>10.876603814010146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0.12278690343449974</c:v>
                </c:pt>
                <c:pt idx="3">
                  <c:v>0.40290857245186706</c:v>
                </c:pt>
                <c:pt idx="4">
                  <c:v>0.44601052982354605</c:v>
                </c:pt>
                <c:pt idx="5">
                  <c:v>0.55187261282483946</c:v>
                </c:pt>
                <c:pt idx="6">
                  <c:v>0.89049273219661984</c:v>
                </c:pt>
                <c:pt idx="7">
                  <c:v>0</c:v>
                </c:pt>
                <c:pt idx="8">
                  <c:v>0.18763742281652046</c:v>
                </c:pt>
                <c:pt idx="9">
                  <c:v>0</c:v>
                </c:pt>
                <c:pt idx="10">
                  <c:v>0.55330907226459847</c:v>
                </c:pt>
                <c:pt idx="11">
                  <c:v>0.36600801081001244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0.70382096051528642</c:v>
                </c:pt>
                <c:pt idx="17">
                  <c:v>0</c:v>
                </c:pt>
                <c:pt idx="18">
                  <c:v>0.55330370414710661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0.18586460201482699</c:v>
                </c:pt>
                <c:pt idx="22">
                  <c:v>0.59839174298811104</c:v>
                </c:pt>
                <c:pt idx="23">
                  <c:v>0.55187261282483946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0.12200267027000415</c:v>
                </c:pt>
                <c:pt idx="28">
                  <c:v>2.1529137767807742</c:v>
                </c:pt>
                <c:pt idx="29">
                  <c:v>0.86885275256281835</c:v>
                </c:pt>
                <c:pt idx="30">
                  <c:v>0.12278690343449974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90496"/>
        <c:axId val="177692032"/>
      </c:barChart>
      <c:catAx>
        <c:axId val="1776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692032"/>
        <c:crosses val="autoZero"/>
        <c:auto val="1"/>
        <c:lblAlgn val="ctr"/>
        <c:lblOffset val="100"/>
        <c:noMultiLvlLbl val="0"/>
      </c:catAx>
      <c:valAx>
        <c:axId val="1776920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6904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0.34311786981395426</c:v>
                </c:pt>
                <c:pt idx="3">
                  <c:v>0.66800451460145105</c:v>
                </c:pt>
                <c:pt idx="4">
                  <c:v>0.51206680159584517</c:v>
                </c:pt>
                <c:pt idx="5">
                  <c:v>0</c:v>
                </c:pt>
                <c:pt idx="6">
                  <c:v>0.13650903177044818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0.12200267027000415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0.89223737038148077</c:v>
                </c:pt>
                <c:pt idx="17">
                  <c:v>0</c:v>
                </c:pt>
                <c:pt idx="18">
                  <c:v>0.48887092190809034</c:v>
                </c:pt>
                <c:pt idx="19">
                  <c:v>0</c:v>
                </c:pt>
                <c:pt idx="20">
                  <c:v>0.12200267027000415</c:v>
                </c:pt>
                <c:pt idx="21">
                  <c:v>0</c:v>
                </c:pt>
                <c:pt idx="22">
                  <c:v>1.4686045813190991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0.4971203764637373</c:v>
                </c:pt>
                <c:pt idx="28">
                  <c:v>1.0384434183903295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0.37410032592635156</c:v>
                </c:pt>
                <c:pt idx="4">
                  <c:v>8.774504393402168</c:v>
                </c:pt>
                <c:pt idx="5">
                  <c:v>0</c:v>
                </c:pt>
                <c:pt idx="6">
                  <c:v>3.559712903365122</c:v>
                </c:pt>
                <c:pt idx="7">
                  <c:v>0</c:v>
                </c:pt>
                <c:pt idx="8">
                  <c:v>0.70307967229072577</c:v>
                </c:pt>
                <c:pt idx="9">
                  <c:v>5.4707330838255919</c:v>
                </c:pt>
                <c:pt idx="10">
                  <c:v>0.1256988631685042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0.98856226064242758</c:v>
                </c:pt>
                <c:pt idx="17">
                  <c:v>0</c:v>
                </c:pt>
                <c:pt idx="18">
                  <c:v>10.648042059483597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0.3997978703679928</c:v>
                </c:pt>
                <c:pt idx="22">
                  <c:v>2.7618125117352084</c:v>
                </c:pt>
                <c:pt idx="23">
                  <c:v>0</c:v>
                </c:pt>
                <c:pt idx="24">
                  <c:v>0</c:v>
                </c:pt>
                <c:pt idx="25">
                  <c:v>0.13440509572164197</c:v>
                </c:pt>
                <c:pt idx="26">
                  <c:v>0</c:v>
                </c:pt>
                <c:pt idx="27">
                  <c:v>3.4858903076114451</c:v>
                </c:pt>
                <c:pt idx="28">
                  <c:v>10.876603814010146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0.12278690343449974</c:v>
                </c:pt>
                <c:pt idx="3">
                  <c:v>0.40290857245186706</c:v>
                </c:pt>
                <c:pt idx="4">
                  <c:v>0.44601052982354605</c:v>
                </c:pt>
                <c:pt idx="5">
                  <c:v>0.55187261282483946</c:v>
                </c:pt>
                <c:pt idx="6">
                  <c:v>0.89049273219661984</c:v>
                </c:pt>
                <c:pt idx="7">
                  <c:v>0</c:v>
                </c:pt>
                <c:pt idx="8">
                  <c:v>0.18763742281652046</c:v>
                </c:pt>
                <c:pt idx="9">
                  <c:v>0</c:v>
                </c:pt>
                <c:pt idx="10">
                  <c:v>0.55330907226459847</c:v>
                </c:pt>
                <c:pt idx="11">
                  <c:v>0.36600801081001244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0.70382096051528642</c:v>
                </c:pt>
                <c:pt idx="17">
                  <c:v>0</c:v>
                </c:pt>
                <c:pt idx="18">
                  <c:v>0.55330370414710661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0.18586460201482699</c:v>
                </c:pt>
                <c:pt idx="22">
                  <c:v>0.59839174298811104</c:v>
                </c:pt>
                <c:pt idx="23">
                  <c:v>0.55187261282483946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0.12200267027000415</c:v>
                </c:pt>
                <c:pt idx="28">
                  <c:v>2.1529137767807742</c:v>
                </c:pt>
                <c:pt idx="29">
                  <c:v>0.86885275256281835</c:v>
                </c:pt>
                <c:pt idx="30">
                  <c:v>0.12278690343449974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351296"/>
        <c:axId val="45352832"/>
      </c:barChart>
      <c:catAx>
        <c:axId val="453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352832"/>
        <c:crosses val="autoZero"/>
        <c:auto val="1"/>
        <c:lblAlgn val="ctr"/>
        <c:lblOffset val="100"/>
        <c:noMultiLvlLbl val="0"/>
      </c:catAx>
      <c:valAx>
        <c:axId val="453528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535129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West Midlands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88236.86903348715</c:v>
                </c:pt>
                <c:pt idx="1">
                  <c:v>29759.422980044623</c:v>
                </c:pt>
                <c:pt idx="2">
                  <c:v>1502.4254800523488</c:v>
                </c:pt>
                <c:pt idx="3">
                  <c:v>513.13639554589088</c:v>
                </c:pt>
                <c:pt idx="4">
                  <c:v>4064.8294820555466</c:v>
                </c:pt>
                <c:pt idx="5">
                  <c:v>4775.6504251518008</c:v>
                </c:pt>
                <c:pt idx="6">
                  <c:v>7819.8763391552611</c:v>
                </c:pt>
                <c:pt idx="7">
                  <c:v>29.320039615600002</c:v>
                </c:pt>
                <c:pt idx="8">
                  <c:v>0</c:v>
                </c:pt>
                <c:pt idx="9">
                  <c:v>415.05339070280388</c:v>
                </c:pt>
                <c:pt idx="10">
                  <c:v>3247.2398945849841</c:v>
                </c:pt>
                <c:pt idx="11">
                  <c:v>300.33434291466773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3613686994013096E-2"/>
          <c:w val="0.75077562920591678"/>
          <c:h val="0.58712466968366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0.34311786981395426</c:v>
                </c:pt>
                <c:pt idx="3">
                  <c:v>0.66800451460145105</c:v>
                </c:pt>
                <c:pt idx="4">
                  <c:v>0.51206680159584517</c:v>
                </c:pt>
                <c:pt idx="5">
                  <c:v>0</c:v>
                </c:pt>
                <c:pt idx="6">
                  <c:v>0.13650903177044818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0.12200267027000415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0.89223737038148077</c:v>
                </c:pt>
                <c:pt idx="17">
                  <c:v>0</c:v>
                </c:pt>
                <c:pt idx="18">
                  <c:v>0.48887092190809034</c:v>
                </c:pt>
                <c:pt idx="19">
                  <c:v>0</c:v>
                </c:pt>
                <c:pt idx="20">
                  <c:v>0.12200267027000415</c:v>
                </c:pt>
                <c:pt idx="21">
                  <c:v>0</c:v>
                </c:pt>
                <c:pt idx="22">
                  <c:v>1.4686045813190991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0.4971203764637373</c:v>
                </c:pt>
                <c:pt idx="28">
                  <c:v>1.0384434183903295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0.37410032592635156</c:v>
                </c:pt>
                <c:pt idx="4">
                  <c:v>8.774504393402168</c:v>
                </c:pt>
                <c:pt idx="5">
                  <c:v>0</c:v>
                </c:pt>
                <c:pt idx="6">
                  <c:v>3.559712903365122</c:v>
                </c:pt>
                <c:pt idx="7">
                  <c:v>0</c:v>
                </c:pt>
                <c:pt idx="8">
                  <c:v>0.70307967229072577</c:v>
                </c:pt>
                <c:pt idx="9">
                  <c:v>5.4707330838255919</c:v>
                </c:pt>
                <c:pt idx="10">
                  <c:v>0.1256988631685042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0.98856226064242758</c:v>
                </c:pt>
                <c:pt idx="17">
                  <c:v>0</c:v>
                </c:pt>
                <c:pt idx="18">
                  <c:v>10.648042059483597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0.3997978703679928</c:v>
                </c:pt>
                <c:pt idx="22">
                  <c:v>2.7618125117352084</c:v>
                </c:pt>
                <c:pt idx="23">
                  <c:v>0</c:v>
                </c:pt>
                <c:pt idx="24">
                  <c:v>0</c:v>
                </c:pt>
                <c:pt idx="25">
                  <c:v>0.13440509572164197</c:v>
                </c:pt>
                <c:pt idx="26">
                  <c:v>0</c:v>
                </c:pt>
                <c:pt idx="27">
                  <c:v>3.4858903076114451</c:v>
                </c:pt>
                <c:pt idx="28">
                  <c:v>10.876603814010146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0.12278690343449974</c:v>
                </c:pt>
                <c:pt idx="3">
                  <c:v>0.40290857245186706</c:v>
                </c:pt>
                <c:pt idx="4">
                  <c:v>0.44601052982354605</c:v>
                </c:pt>
                <c:pt idx="5">
                  <c:v>0.55187261282483946</c:v>
                </c:pt>
                <c:pt idx="6">
                  <c:v>0.89049273219661984</c:v>
                </c:pt>
                <c:pt idx="7">
                  <c:v>0</c:v>
                </c:pt>
                <c:pt idx="8">
                  <c:v>0.18763742281652046</c:v>
                </c:pt>
                <c:pt idx="9">
                  <c:v>0</c:v>
                </c:pt>
                <c:pt idx="10">
                  <c:v>0.55330907226459847</c:v>
                </c:pt>
                <c:pt idx="11">
                  <c:v>0.36600801081001244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0.70382096051528642</c:v>
                </c:pt>
                <c:pt idx="17">
                  <c:v>0</c:v>
                </c:pt>
                <c:pt idx="18">
                  <c:v>0.55330370414710661</c:v>
                </c:pt>
                <c:pt idx="19">
                  <c:v>0</c:v>
                </c:pt>
                <c:pt idx="20">
                  <c:v>0.12200267027000415</c:v>
                </c:pt>
                <c:pt idx="21">
                  <c:v>0.18586460201482699</c:v>
                </c:pt>
                <c:pt idx="22">
                  <c:v>0.59839174298811104</c:v>
                </c:pt>
                <c:pt idx="23">
                  <c:v>0.55187261282483946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0.12200267027000415</c:v>
                </c:pt>
                <c:pt idx="28">
                  <c:v>2.1529137767807742</c:v>
                </c:pt>
                <c:pt idx="29">
                  <c:v>0.86885275256281835</c:v>
                </c:pt>
                <c:pt idx="30">
                  <c:v>0.12278690343449974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403136"/>
        <c:axId val="45404928"/>
      </c:barChart>
      <c:catAx>
        <c:axId val="4540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404928"/>
        <c:crosses val="autoZero"/>
        <c:auto val="1"/>
        <c:lblAlgn val="ctr"/>
        <c:lblOffset val="100"/>
        <c:noMultiLvlLbl val="0"/>
      </c:catAx>
      <c:valAx>
        <c:axId val="454049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403136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0.34927002512358668</c:v>
                </c:pt>
                <c:pt idx="3">
                  <c:v>0</c:v>
                </c:pt>
                <c:pt idx="4">
                  <c:v>0.34927002512358668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1.0581390378237399</c:v>
                </c:pt>
                <c:pt idx="17">
                  <c:v>0</c:v>
                </c:pt>
                <c:pt idx="18">
                  <c:v>0.34927002512358668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0.50356809193250895</c:v>
                </c:pt>
                <c:pt idx="28">
                  <c:v>1.255158766295704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0.34927002512358668</c:v>
                </c:pt>
                <c:pt idx="2">
                  <c:v>0.35257551664135628</c:v>
                </c:pt>
                <c:pt idx="3">
                  <c:v>0.69854005024717336</c:v>
                </c:pt>
                <c:pt idx="4">
                  <c:v>4.7431190740206191</c:v>
                </c:pt>
                <c:pt idx="5">
                  <c:v>0</c:v>
                </c:pt>
                <c:pt idx="6">
                  <c:v>1.450663710668707</c:v>
                </c:pt>
                <c:pt idx="7">
                  <c:v>0</c:v>
                </c:pt>
                <c:pt idx="8">
                  <c:v>2.9163048185547638</c:v>
                </c:pt>
                <c:pt idx="9">
                  <c:v>7.1151791149769297</c:v>
                </c:pt>
                <c:pt idx="10">
                  <c:v>3.032795452954133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2.2013281209252744</c:v>
                </c:pt>
                <c:pt idx="17">
                  <c:v>0</c:v>
                </c:pt>
                <c:pt idx="18">
                  <c:v>10.054138635171284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6.8844708955016962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13.645206597742906</c:v>
                </c:pt>
                <c:pt idx="28">
                  <c:v>16.820897149725727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0.35085117052732118</c:v>
                </c:pt>
                <c:pt idx="3">
                  <c:v>0</c:v>
                </c:pt>
                <c:pt idx="4">
                  <c:v>0.34927002512358668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0.59524099542669673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0.69854005024717336</c:v>
                </c:pt>
                <c:pt idx="17">
                  <c:v>0</c:v>
                </c:pt>
                <c:pt idx="18">
                  <c:v>0.85365226548465867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0.59524099542669673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0.70012119565090791</c:v>
                </c:pt>
                <c:pt idx="28">
                  <c:v>1.2045666538865274</c:v>
                </c:pt>
                <c:pt idx="29">
                  <c:v>0.70018441352545524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187968"/>
        <c:axId val="103189504"/>
      </c:barChart>
      <c:catAx>
        <c:axId val="10318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3189504"/>
        <c:crosses val="autoZero"/>
        <c:auto val="1"/>
        <c:lblAlgn val="ctr"/>
        <c:lblOffset val="100"/>
        <c:noMultiLvlLbl val="0"/>
      </c:catAx>
      <c:valAx>
        <c:axId val="1031895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3187968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89557632393341"/>
          <c:y val="2.8139361555606191E-2"/>
          <c:w val="0.73009145985935631"/>
          <c:h val="0.600701693368443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0.34927002512358668</c:v>
                </c:pt>
                <c:pt idx="3">
                  <c:v>0</c:v>
                </c:pt>
                <c:pt idx="4">
                  <c:v>0.34927002512358668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1.0581390378237399</c:v>
                </c:pt>
                <c:pt idx="17">
                  <c:v>0</c:v>
                </c:pt>
                <c:pt idx="18">
                  <c:v>0.34927002512358668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0.50356809193250895</c:v>
                </c:pt>
                <c:pt idx="28">
                  <c:v>1.255158766295704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0.34927002512358668</c:v>
                </c:pt>
                <c:pt idx="2">
                  <c:v>0.35257551664135628</c:v>
                </c:pt>
                <c:pt idx="3">
                  <c:v>0.69854005024717336</c:v>
                </c:pt>
                <c:pt idx="4">
                  <c:v>4.7431190740206191</c:v>
                </c:pt>
                <c:pt idx="5">
                  <c:v>0</c:v>
                </c:pt>
                <c:pt idx="6">
                  <c:v>1.450663710668707</c:v>
                </c:pt>
                <c:pt idx="7">
                  <c:v>0</c:v>
                </c:pt>
                <c:pt idx="8">
                  <c:v>2.9163048185547638</c:v>
                </c:pt>
                <c:pt idx="9">
                  <c:v>7.1151791149769297</c:v>
                </c:pt>
                <c:pt idx="10">
                  <c:v>3.032795452954133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2.2013281209252744</c:v>
                </c:pt>
                <c:pt idx="17">
                  <c:v>0</c:v>
                </c:pt>
                <c:pt idx="18">
                  <c:v>10.054138635171284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6.8844708955016962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13.645206597742906</c:v>
                </c:pt>
                <c:pt idx="28">
                  <c:v>16.820897149725727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0.35085117052732118</c:v>
                </c:pt>
                <c:pt idx="3">
                  <c:v>0</c:v>
                </c:pt>
                <c:pt idx="4">
                  <c:v>0.34927002512358668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0.59524099542669673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0.69854005024717336</c:v>
                </c:pt>
                <c:pt idx="17">
                  <c:v>0</c:v>
                </c:pt>
                <c:pt idx="18">
                  <c:v>0.85365226548465867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0.59524099542669673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0.70012119565090791</c:v>
                </c:pt>
                <c:pt idx="28">
                  <c:v>1.2045666538865274</c:v>
                </c:pt>
                <c:pt idx="29">
                  <c:v>0.70018441352545524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326080"/>
        <c:axId val="103327616"/>
      </c:barChart>
      <c:catAx>
        <c:axId val="10332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03327616"/>
        <c:crosses val="autoZero"/>
        <c:auto val="1"/>
        <c:lblAlgn val="ctr"/>
        <c:lblOffset val="100"/>
        <c:noMultiLvlLbl val="0"/>
      </c:catAx>
      <c:valAx>
        <c:axId val="1033276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03326080"/>
        <c:crosses val="autoZero"/>
        <c:crossBetween val="between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0.19767888057656488</c:v>
                </c:pt>
                <c:pt idx="4">
                  <c:v>0.1211447066091879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3.6530995884991402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0.13971836685716021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4.1850265852478685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0.53790049791814765</c:v>
                </c:pt>
                <c:pt idx="9">
                  <c:v>0.64375283318243615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0.5048678710673441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0.18630205790646354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0.912623496834019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03418496"/>
        <c:axId val="103436672"/>
      </c:barChart>
      <c:catAx>
        <c:axId val="10341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3436672"/>
        <c:crosses val="autoZero"/>
        <c:auto val="1"/>
        <c:lblAlgn val="ctr"/>
        <c:lblOffset val="100"/>
        <c:noMultiLvlLbl val="0"/>
      </c:catAx>
      <c:valAx>
        <c:axId val="10343667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341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5876524274809645E-2"/>
          <c:w val="0.75215457382902084"/>
          <c:h val="0.56449629687569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0.19767888057656488</c:v>
                </c:pt>
                <c:pt idx="4">
                  <c:v>0.1211447066091879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3.6530995884991402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0.13971836685716021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4.1850265852478685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0.53790049791814765</c:v>
                </c:pt>
                <c:pt idx="9">
                  <c:v>0.64375283318243615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0.5048678710673441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0.18630205790646354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0.912623496834019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188992"/>
        <c:axId val="45190528"/>
      </c:barChart>
      <c:catAx>
        <c:axId val="4518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5190528"/>
        <c:crosses val="autoZero"/>
        <c:auto val="1"/>
        <c:lblAlgn val="ctr"/>
        <c:lblOffset val="100"/>
        <c:noMultiLvlLbl val="0"/>
      </c:catAx>
      <c:valAx>
        <c:axId val="451905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5188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0.91644026010964419</c:v>
                </c:pt>
                <c:pt idx="1">
                  <c:v>0.4971203764637373</c:v>
                </c:pt>
                <c:pt idx="3">
                  <c:v>3.3835867148550567</c:v>
                </c:pt>
                <c:pt idx="4">
                  <c:v>1.1277941947019385</c:v>
                </c:pt>
                <c:pt idx="6">
                  <c:v>1.255158766295704</c:v>
                </c:pt>
                <c:pt idx="7">
                  <c:v>0.50356809193250895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10.608774768041174</c:v>
                </c:pt>
                <c:pt idx="1">
                  <c:v>3.4858903076114451</c:v>
                </c:pt>
                <c:pt idx="3">
                  <c:v>28.905675353614228</c:v>
                </c:pt>
                <c:pt idx="4">
                  <c:v>35.192850551705639</c:v>
                </c:pt>
                <c:pt idx="6">
                  <c:v>15.901654418413036</c:v>
                </c:pt>
                <c:pt idx="7">
                  <c:v>13.645206597742906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2.1529137767807742</c:v>
                </c:pt>
                <c:pt idx="1">
                  <c:v>0.12200267027000415</c:v>
                </c:pt>
                <c:pt idx="3">
                  <c:v>3.8893460214691409</c:v>
                </c:pt>
                <c:pt idx="4">
                  <c:v>2.2555883894038771</c:v>
                </c:pt>
                <c:pt idx="6">
                  <c:v>0.853715483359206</c:v>
                </c:pt>
                <c:pt idx="7">
                  <c:v>0.70012119565090791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5227008"/>
        <c:axId val="45282048"/>
      </c:barChart>
      <c:catAx>
        <c:axId val="452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282048"/>
        <c:crosses val="autoZero"/>
        <c:auto val="1"/>
        <c:lblAlgn val="ctr"/>
        <c:lblOffset val="100"/>
        <c:noMultiLvlLbl val="0"/>
      </c:catAx>
      <c:valAx>
        <c:axId val="4528204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5227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0.91644026010964419</c:v>
                </c:pt>
                <c:pt idx="1">
                  <c:v>0.4971203764637373</c:v>
                </c:pt>
                <c:pt idx="3">
                  <c:v>3.3835867148550567</c:v>
                </c:pt>
                <c:pt idx="4">
                  <c:v>1.1277941947019385</c:v>
                </c:pt>
                <c:pt idx="6">
                  <c:v>1.255158766295704</c:v>
                </c:pt>
                <c:pt idx="7">
                  <c:v>0.50356809193250895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10.608774768041174</c:v>
                </c:pt>
                <c:pt idx="1">
                  <c:v>3.4858903076114451</c:v>
                </c:pt>
                <c:pt idx="3">
                  <c:v>28.905675353614228</c:v>
                </c:pt>
                <c:pt idx="4">
                  <c:v>35.192850551705639</c:v>
                </c:pt>
                <c:pt idx="6">
                  <c:v>15.901654418413036</c:v>
                </c:pt>
                <c:pt idx="7">
                  <c:v>13.645206597742906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2.1529137767807742</c:v>
                </c:pt>
                <c:pt idx="1">
                  <c:v>0.12200267027000415</c:v>
                </c:pt>
                <c:pt idx="3">
                  <c:v>3.8893460214691409</c:v>
                </c:pt>
                <c:pt idx="4">
                  <c:v>2.2555883894038771</c:v>
                </c:pt>
                <c:pt idx="6">
                  <c:v>0.853715483359206</c:v>
                </c:pt>
                <c:pt idx="7">
                  <c:v>0.70012119565090791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190592"/>
        <c:axId val="112192128"/>
      </c:barChart>
      <c:catAx>
        <c:axId val="1121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192128"/>
        <c:crosses val="autoZero"/>
        <c:auto val="1"/>
        <c:lblAlgn val="ctr"/>
        <c:lblOffset val="100"/>
        <c:noMultiLvlLbl val="0"/>
      </c:catAx>
      <c:valAx>
        <c:axId val="11219212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190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0.89983844911147015</c:v>
                </c:pt>
                <c:pt idx="1">
                  <c:v>0.91532258064516125</c:v>
                </c:pt>
                <c:pt idx="2">
                  <c:v>0.96296296296296291</c:v>
                </c:pt>
                <c:pt idx="3">
                  <c:v>0.87142857142857144</c:v>
                </c:pt>
                <c:pt idx="4">
                  <c:v>0.88912133891213385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7.5928917609046853E-2</c:v>
                </c:pt>
                <c:pt idx="1">
                  <c:v>6.0483870967741937E-2</c:v>
                </c:pt>
                <c:pt idx="2">
                  <c:v>0</c:v>
                </c:pt>
                <c:pt idx="3">
                  <c:v>0.1</c:v>
                </c:pt>
                <c:pt idx="4">
                  <c:v>8.9958158995815898E-2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2.0193861066235864E-2</c:v>
                </c:pt>
                <c:pt idx="1">
                  <c:v>2.0161290322580645E-2</c:v>
                </c:pt>
                <c:pt idx="2">
                  <c:v>0</c:v>
                </c:pt>
                <c:pt idx="3">
                  <c:v>2.8571428571428571E-2</c:v>
                </c:pt>
                <c:pt idx="4">
                  <c:v>1.8828451882845189E-2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1.6155088852988692E-3</c:v>
                </c:pt>
                <c:pt idx="1">
                  <c:v>2.0161290322580645E-3</c:v>
                </c:pt>
                <c:pt idx="2">
                  <c:v>1.8518518518518517E-2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2.4232633279483036E-3</c:v>
                </c:pt>
                <c:pt idx="1">
                  <c:v>2.0161290322580645E-3</c:v>
                </c:pt>
                <c:pt idx="2">
                  <c:v>1.8518518518518517E-2</c:v>
                </c:pt>
                <c:pt idx="3">
                  <c:v>0</c:v>
                </c:pt>
                <c:pt idx="4">
                  <c:v>2.0920502092050207E-3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2288128"/>
        <c:axId val="112289664"/>
      </c:barChart>
      <c:catAx>
        <c:axId val="11228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289664"/>
        <c:crosses val="autoZero"/>
        <c:auto val="1"/>
        <c:lblAlgn val="ctr"/>
        <c:lblOffset val="100"/>
        <c:noMultiLvlLbl val="0"/>
      </c:catAx>
      <c:valAx>
        <c:axId val="11228966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2288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0.89983844911147015</c:v>
                </c:pt>
                <c:pt idx="1">
                  <c:v>0.91532258064516125</c:v>
                </c:pt>
                <c:pt idx="2">
                  <c:v>0.96296296296296291</c:v>
                </c:pt>
                <c:pt idx="3">
                  <c:v>0.87142857142857144</c:v>
                </c:pt>
                <c:pt idx="4">
                  <c:v>0.88912133891213385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7.5928917609046853E-2</c:v>
                </c:pt>
                <c:pt idx="1">
                  <c:v>6.0483870967741937E-2</c:v>
                </c:pt>
                <c:pt idx="2">
                  <c:v>0</c:v>
                </c:pt>
                <c:pt idx="3">
                  <c:v>0.1</c:v>
                </c:pt>
                <c:pt idx="4">
                  <c:v>8.9958158995815898E-2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2.0193861066235864E-2</c:v>
                </c:pt>
                <c:pt idx="1">
                  <c:v>2.0161290322580645E-2</c:v>
                </c:pt>
                <c:pt idx="2">
                  <c:v>0</c:v>
                </c:pt>
                <c:pt idx="3">
                  <c:v>2.8571428571428571E-2</c:v>
                </c:pt>
                <c:pt idx="4">
                  <c:v>1.8828451882845189E-2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1.6155088852988692E-3</c:v>
                </c:pt>
                <c:pt idx="1">
                  <c:v>2.0161290322580645E-3</c:v>
                </c:pt>
                <c:pt idx="2">
                  <c:v>1.8518518518518517E-2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2.4232633279483036E-3</c:v>
                </c:pt>
                <c:pt idx="1">
                  <c:v>2.0161290322580645E-3</c:v>
                </c:pt>
                <c:pt idx="2">
                  <c:v>1.8518518518518517E-2</c:v>
                </c:pt>
                <c:pt idx="3">
                  <c:v>0</c:v>
                </c:pt>
                <c:pt idx="4">
                  <c:v>2.0920502092050207E-3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909760"/>
        <c:axId val="117915648"/>
      </c:barChart>
      <c:catAx>
        <c:axId val="1179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7915648"/>
        <c:crosses val="autoZero"/>
        <c:auto val="1"/>
        <c:lblAlgn val="ctr"/>
        <c:lblOffset val="100"/>
        <c:noMultiLvlLbl val="0"/>
      </c:catAx>
      <c:valAx>
        <c:axId val="117915648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909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0.55678233438485802</c:v>
                </c:pt>
                <c:pt idx="1">
                  <c:v>0.5513833992094862</c:v>
                </c:pt>
                <c:pt idx="2">
                  <c:v>0.36206896551724138</c:v>
                </c:pt>
                <c:pt idx="3">
                  <c:v>0.57476635514018692</c:v>
                </c:pt>
                <c:pt idx="4">
                  <c:v>0.57755102040816331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0.30914826498422715</c:v>
                </c:pt>
                <c:pt idx="1">
                  <c:v>0.31422924901185773</c:v>
                </c:pt>
                <c:pt idx="2">
                  <c:v>0.29310344827586204</c:v>
                </c:pt>
                <c:pt idx="3">
                  <c:v>0.29906542056074764</c:v>
                </c:pt>
                <c:pt idx="4">
                  <c:v>0.31020408163265306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6.6246056782334389E-2</c:v>
                </c:pt>
                <c:pt idx="1">
                  <c:v>7.3122529644268769E-2</c:v>
                </c:pt>
                <c:pt idx="2">
                  <c:v>0.13793103448275862</c:v>
                </c:pt>
                <c:pt idx="3">
                  <c:v>5.1401869158878503E-2</c:v>
                </c:pt>
                <c:pt idx="4">
                  <c:v>5.7142857142857141E-2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4.1798107255520502E-2</c:v>
                </c:pt>
                <c:pt idx="1">
                  <c:v>3.9525691699604744E-2</c:v>
                </c:pt>
                <c:pt idx="2">
                  <c:v>0.10344827586206896</c:v>
                </c:pt>
                <c:pt idx="3">
                  <c:v>4.6728971962616821E-2</c:v>
                </c:pt>
                <c:pt idx="4">
                  <c:v>3.4693877551020408E-2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1.2618296529968454E-2</c:v>
                </c:pt>
                <c:pt idx="1">
                  <c:v>1.5810276679841896E-2</c:v>
                </c:pt>
                <c:pt idx="2">
                  <c:v>3.4482758620689655E-2</c:v>
                </c:pt>
                <c:pt idx="3">
                  <c:v>4.6728971962616819E-3</c:v>
                </c:pt>
                <c:pt idx="4">
                  <c:v>1.020408163265306E-2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1.3406940063091483E-2</c:v>
                </c:pt>
                <c:pt idx="1">
                  <c:v>5.9288537549407111E-3</c:v>
                </c:pt>
                <c:pt idx="2">
                  <c:v>6.8965517241379309E-2</c:v>
                </c:pt>
                <c:pt idx="3">
                  <c:v>2.336448598130841E-2</c:v>
                </c:pt>
                <c:pt idx="4">
                  <c:v>1.020408163265306E-2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740288"/>
        <c:axId val="117741824"/>
      </c:barChart>
      <c:catAx>
        <c:axId val="11774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741824"/>
        <c:crosses val="autoZero"/>
        <c:auto val="1"/>
        <c:lblAlgn val="ctr"/>
        <c:lblOffset val="100"/>
        <c:noMultiLvlLbl val="0"/>
      </c:catAx>
      <c:valAx>
        <c:axId val="117741824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740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West Midlands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88236.86903348715</c:v>
                </c:pt>
                <c:pt idx="1">
                  <c:v>29759.422980044623</c:v>
                </c:pt>
                <c:pt idx="2">
                  <c:v>1502.4254800523488</c:v>
                </c:pt>
                <c:pt idx="3">
                  <c:v>513.13639554589088</c:v>
                </c:pt>
                <c:pt idx="4">
                  <c:v>4064.8294820555466</c:v>
                </c:pt>
                <c:pt idx="5">
                  <c:v>4775.6504251518008</c:v>
                </c:pt>
                <c:pt idx="6">
                  <c:v>7819.8763391552611</c:v>
                </c:pt>
                <c:pt idx="7">
                  <c:v>29.320039615600002</c:v>
                </c:pt>
                <c:pt idx="8">
                  <c:v>0</c:v>
                </c:pt>
                <c:pt idx="9">
                  <c:v>415.05339070280388</c:v>
                </c:pt>
                <c:pt idx="10">
                  <c:v>3247.2398945849841</c:v>
                </c:pt>
                <c:pt idx="11">
                  <c:v>300.33434291466773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0.55678233438485802</c:v>
                </c:pt>
                <c:pt idx="1">
                  <c:v>0.5513833992094862</c:v>
                </c:pt>
                <c:pt idx="2">
                  <c:v>0.36206896551724138</c:v>
                </c:pt>
                <c:pt idx="3">
                  <c:v>0.57476635514018692</c:v>
                </c:pt>
                <c:pt idx="4">
                  <c:v>0.57755102040816331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0.30914826498422715</c:v>
                </c:pt>
                <c:pt idx="1">
                  <c:v>0.31422924901185773</c:v>
                </c:pt>
                <c:pt idx="2">
                  <c:v>0.29310344827586204</c:v>
                </c:pt>
                <c:pt idx="3">
                  <c:v>0.29906542056074764</c:v>
                </c:pt>
                <c:pt idx="4">
                  <c:v>0.31020408163265306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6.6246056782334389E-2</c:v>
                </c:pt>
                <c:pt idx="1">
                  <c:v>7.3122529644268769E-2</c:v>
                </c:pt>
                <c:pt idx="2">
                  <c:v>0.13793103448275862</c:v>
                </c:pt>
                <c:pt idx="3">
                  <c:v>5.1401869158878503E-2</c:v>
                </c:pt>
                <c:pt idx="4">
                  <c:v>5.7142857142857141E-2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4.1798107255520502E-2</c:v>
                </c:pt>
                <c:pt idx="1">
                  <c:v>3.9525691699604744E-2</c:v>
                </c:pt>
                <c:pt idx="2">
                  <c:v>0.10344827586206896</c:v>
                </c:pt>
                <c:pt idx="3">
                  <c:v>4.6728971962616821E-2</c:v>
                </c:pt>
                <c:pt idx="4">
                  <c:v>3.4693877551020408E-2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1.2618296529968454E-2</c:v>
                </c:pt>
                <c:pt idx="1">
                  <c:v>1.5810276679841896E-2</c:v>
                </c:pt>
                <c:pt idx="2">
                  <c:v>3.4482758620689655E-2</c:v>
                </c:pt>
                <c:pt idx="3">
                  <c:v>4.6728971962616819E-3</c:v>
                </c:pt>
                <c:pt idx="4">
                  <c:v>1.020408163265306E-2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West Midlands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1.3406940063091483E-2</c:v>
                </c:pt>
                <c:pt idx="1">
                  <c:v>5.9288537549407111E-3</c:v>
                </c:pt>
                <c:pt idx="2">
                  <c:v>6.8965517241379309E-2</c:v>
                </c:pt>
                <c:pt idx="3">
                  <c:v>2.336448598130841E-2</c:v>
                </c:pt>
                <c:pt idx="4">
                  <c:v>1.020408163265306E-2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808512"/>
        <c:axId val="117818496"/>
      </c:barChart>
      <c:catAx>
        <c:axId val="11780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7818496"/>
        <c:crosses val="autoZero"/>
        <c:auto val="1"/>
        <c:lblAlgn val="ctr"/>
        <c:lblOffset val="100"/>
        <c:noMultiLvlLbl val="0"/>
      </c:catAx>
      <c:valAx>
        <c:axId val="11781849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808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33.656421207400541</c:v>
                </c:pt>
                <c:pt idx="1">
                  <c:v>31.196563818781691</c:v>
                </c:pt>
                <c:pt idx="2">
                  <c:v>42.228675779564675</c:v>
                </c:pt>
                <c:pt idx="3">
                  <c:v>32.420431724766694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66.343578792599473</c:v>
                </c:pt>
                <c:pt idx="1">
                  <c:v>68.803436181218316</c:v>
                </c:pt>
                <c:pt idx="2">
                  <c:v>57.771324220435339</c:v>
                </c:pt>
                <c:pt idx="3">
                  <c:v>67.579568275233299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7965952"/>
        <c:axId val="117967488"/>
      </c:barChart>
      <c:catAx>
        <c:axId val="11796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967488"/>
        <c:crosses val="autoZero"/>
        <c:auto val="1"/>
        <c:lblAlgn val="ctr"/>
        <c:lblOffset val="100"/>
        <c:noMultiLvlLbl val="0"/>
      </c:catAx>
      <c:valAx>
        <c:axId val="11796748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79659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33.656421207400541</c:v>
                </c:pt>
                <c:pt idx="1">
                  <c:v>31.196563818781691</c:v>
                </c:pt>
                <c:pt idx="2">
                  <c:v>42.228675779564675</c:v>
                </c:pt>
                <c:pt idx="3">
                  <c:v>32.420431724766694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66.343578792599473</c:v>
                </c:pt>
                <c:pt idx="1">
                  <c:v>68.803436181218316</c:v>
                </c:pt>
                <c:pt idx="2">
                  <c:v>57.771324220435339</c:v>
                </c:pt>
                <c:pt idx="3">
                  <c:v>67.579568275233299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18021120"/>
        <c:axId val="118022912"/>
      </c:barChart>
      <c:catAx>
        <c:axId val="11802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022912"/>
        <c:crosses val="autoZero"/>
        <c:auto val="1"/>
        <c:lblAlgn val="ctr"/>
        <c:lblOffset val="100"/>
        <c:noMultiLvlLbl val="0"/>
      </c:catAx>
      <c:valAx>
        <c:axId val="11802291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0211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8.6760633266185359</c:v>
                </c:pt>
                <c:pt idx="1">
                  <c:v>3.1589013959527033</c:v>
                </c:pt>
                <c:pt idx="2">
                  <c:v>12.219272183760738</c:v>
                </c:pt>
                <c:pt idx="3">
                  <c:v>0.19656692894210334</c:v>
                </c:pt>
                <c:pt idx="4">
                  <c:v>11.400665366324384</c:v>
                </c:pt>
                <c:pt idx="5">
                  <c:v>0.96939680201033029</c:v>
                </c:pt>
                <c:pt idx="6">
                  <c:v>0.38152248113222625</c:v>
                </c:pt>
                <c:pt idx="8">
                  <c:v>4.2472994590302795</c:v>
                </c:pt>
                <c:pt idx="9">
                  <c:v>0</c:v>
                </c:pt>
                <c:pt idx="10">
                  <c:v>20.275660911439903</c:v>
                </c:pt>
                <c:pt idx="11">
                  <c:v>0</c:v>
                </c:pt>
                <c:pt idx="12">
                  <c:v>4.5387076964642263</c:v>
                </c:pt>
                <c:pt idx="13">
                  <c:v>6.997100446408572</c:v>
                </c:pt>
                <c:pt idx="14">
                  <c:v>1.3784424014396452</c:v>
                </c:pt>
                <c:pt idx="16">
                  <c:v>18.570781808789032</c:v>
                </c:pt>
                <c:pt idx="17">
                  <c:v>2.7316617808776869</c:v>
                </c:pt>
                <c:pt idx="18">
                  <c:v>14.082368884236999</c:v>
                </c:pt>
                <c:pt idx="19">
                  <c:v>0</c:v>
                </c:pt>
                <c:pt idx="20">
                  <c:v>6.0410380205190108</c:v>
                </c:pt>
                <c:pt idx="21">
                  <c:v>3.5089445348898338</c:v>
                </c:pt>
                <c:pt idx="22">
                  <c:v>0.86897091684686956</c:v>
                </c:pt>
                <c:pt idx="24">
                  <c:v>16.386302400671742</c:v>
                </c:pt>
                <c:pt idx="25">
                  <c:v>2.9575240981725099</c:v>
                </c:pt>
                <c:pt idx="26">
                  <c:v>11.324849336074143</c:v>
                </c:pt>
                <c:pt idx="27">
                  <c:v>0.19583059678931125</c:v>
                </c:pt>
                <c:pt idx="28">
                  <c:v>4.5803672039296295</c:v>
                </c:pt>
                <c:pt idx="29">
                  <c:v>0.20396697003211825</c:v>
                </c:pt>
                <c:pt idx="30">
                  <c:v>0.38009331259720058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3569664"/>
        <c:axId val="103571456"/>
      </c:barChart>
      <c:catAx>
        <c:axId val="1035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571456"/>
        <c:crosses val="autoZero"/>
        <c:auto val="1"/>
        <c:lblAlgn val="ctr"/>
        <c:lblOffset val="100"/>
        <c:noMultiLvlLbl val="0"/>
      </c:catAx>
      <c:valAx>
        <c:axId val="10357145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0356966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149948293691834E-2"/>
          <c:y val="0.11965384100593866"/>
          <c:w val="0.86659772492244058"/>
          <c:h val="0.51584916458590624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8.6760633266185359</c:v>
                </c:pt>
                <c:pt idx="1">
                  <c:v>3.1589013959527033</c:v>
                </c:pt>
                <c:pt idx="2">
                  <c:v>12.219272183760738</c:v>
                </c:pt>
                <c:pt idx="3">
                  <c:v>0.19656692894210334</c:v>
                </c:pt>
                <c:pt idx="4">
                  <c:v>11.400665366324384</c:v>
                </c:pt>
                <c:pt idx="5">
                  <c:v>0.96939680201033029</c:v>
                </c:pt>
                <c:pt idx="6">
                  <c:v>0.38152248113222625</c:v>
                </c:pt>
                <c:pt idx="8">
                  <c:v>4.2472994590302795</c:v>
                </c:pt>
                <c:pt idx="9">
                  <c:v>0</c:v>
                </c:pt>
                <c:pt idx="10">
                  <c:v>20.275660911439903</c:v>
                </c:pt>
                <c:pt idx="11">
                  <c:v>0</c:v>
                </c:pt>
                <c:pt idx="12">
                  <c:v>4.5387076964642263</c:v>
                </c:pt>
                <c:pt idx="13">
                  <c:v>6.997100446408572</c:v>
                </c:pt>
                <c:pt idx="14">
                  <c:v>1.3784424014396452</c:v>
                </c:pt>
                <c:pt idx="16">
                  <c:v>18.570781808789032</c:v>
                </c:pt>
                <c:pt idx="17">
                  <c:v>2.7316617808776869</c:v>
                </c:pt>
                <c:pt idx="18">
                  <c:v>14.082368884236999</c:v>
                </c:pt>
                <c:pt idx="19">
                  <c:v>0</c:v>
                </c:pt>
                <c:pt idx="20">
                  <c:v>6.0410380205190108</c:v>
                </c:pt>
                <c:pt idx="21">
                  <c:v>3.5089445348898338</c:v>
                </c:pt>
                <c:pt idx="22">
                  <c:v>0.86897091684686956</c:v>
                </c:pt>
                <c:pt idx="24">
                  <c:v>16.386302400671742</c:v>
                </c:pt>
                <c:pt idx="25">
                  <c:v>2.9575240981725099</c:v>
                </c:pt>
                <c:pt idx="26">
                  <c:v>11.324849336074143</c:v>
                </c:pt>
                <c:pt idx="27">
                  <c:v>0.19583059678931125</c:v>
                </c:pt>
                <c:pt idx="28">
                  <c:v>4.5803672039296295</c:v>
                </c:pt>
                <c:pt idx="29">
                  <c:v>0.20396697003211825</c:v>
                </c:pt>
                <c:pt idx="30">
                  <c:v>0.38009331259720058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598848"/>
        <c:axId val="117604736"/>
      </c:barChart>
      <c:catAx>
        <c:axId val="1175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7604736"/>
        <c:crosses val="autoZero"/>
        <c:auto val="1"/>
        <c:lblAlgn val="ctr"/>
        <c:lblOffset val="100"/>
        <c:noMultiLvlLbl val="0"/>
      </c:catAx>
      <c:valAx>
        <c:axId val="11760473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7598848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11.71</c:v>
                </c:pt>
                <c:pt idx="1">
                  <c:v>15.8</c:v>
                </c:pt>
                <c:pt idx="2">
                  <c:v>5.47</c:v>
                </c:pt>
                <c:pt idx="3">
                  <c:v>17.43</c:v>
                </c:pt>
                <c:pt idx="4">
                  <c:v>11.78</c:v>
                </c:pt>
                <c:pt idx="5">
                  <c:v>15.84</c:v>
                </c:pt>
                <c:pt idx="6">
                  <c:v>17.600000000000001</c:v>
                </c:pt>
                <c:pt idx="7">
                  <c:v>11.56</c:v>
                </c:pt>
                <c:pt idx="8">
                  <c:v>19.13</c:v>
                </c:pt>
                <c:pt idx="9">
                  <c:v>9.94</c:v>
                </c:pt>
                <c:pt idx="10">
                  <c:v>18.62</c:v>
                </c:pt>
                <c:pt idx="11">
                  <c:v>5.03</c:v>
                </c:pt>
                <c:pt idx="12">
                  <c:v>6.79</c:v>
                </c:pt>
                <c:pt idx="13">
                  <c:v>5.97</c:v>
                </c:pt>
                <c:pt idx="14">
                  <c:v>6.08</c:v>
                </c:pt>
                <c:pt idx="15">
                  <c:v>4.84</c:v>
                </c:pt>
                <c:pt idx="16">
                  <c:v>7.52</c:v>
                </c:pt>
                <c:pt idx="17">
                  <c:v>3.95</c:v>
                </c:pt>
                <c:pt idx="18">
                  <c:v>0</c:v>
                </c:pt>
                <c:pt idx="19">
                  <c:v>5.77</c:v>
                </c:pt>
                <c:pt idx="20">
                  <c:v>4.32</c:v>
                </c:pt>
                <c:pt idx="21">
                  <c:v>4.99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7.39</c:v>
                </c:pt>
                <c:pt idx="1">
                  <c:v>13.46</c:v>
                </c:pt>
                <c:pt idx="2">
                  <c:v>5.94</c:v>
                </c:pt>
                <c:pt idx="3">
                  <c:v>16.510000000000002</c:v>
                </c:pt>
                <c:pt idx="4">
                  <c:v>11.46</c:v>
                </c:pt>
                <c:pt idx="5">
                  <c:v>12.42</c:v>
                </c:pt>
                <c:pt idx="6">
                  <c:v>15.2</c:v>
                </c:pt>
                <c:pt idx="7">
                  <c:v>11.18</c:v>
                </c:pt>
                <c:pt idx="8">
                  <c:v>14.69</c:v>
                </c:pt>
                <c:pt idx="9">
                  <c:v>9</c:v>
                </c:pt>
                <c:pt idx="10">
                  <c:v>14.91</c:v>
                </c:pt>
                <c:pt idx="11">
                  <c:v>6.03</c:v>
                </c:pt>
                <c:pt idx="12">
                  <c:v>7.78</c:v>
                </c:pt>
                <c:pt idx="13">
                  <c:v>7.05</c:v>
                </c:pt>
                <c:pt idx="14">
                  <c:v>8.42</c:v>
                </c:pt>
                <c:pt idx="15">
                  <c:v>6.07</c:v>
                </c:pt>
                <c:pt idx="16">
                  <c:v>7.93</c:v>
                </c:pt>
                <c:pt idx="17">
                  <c:v>2.29</c:v>
                </c:pt>
                <c:pt idx="18">
                  <c:v>3.16</c:v>
                </c:pt>
                <c:pt idx="19">
                  <c:v>5.12</c:v>
                </c:pt>
                <c:pt idx="20">
                  <c:v>4.63</c:v>
                </c:pt>
                <c:pt idx="21">
                  <c:v>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8350208"/>
        <c:axId val="118351744"/>
      </c:barChart>
      <c:catAx>
        <c:axId val="118350208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351744"/>
        <c:crosses val="autoZero"/>
        <c:auto val="1"/>
        <c:lblAlgn val="ctr"/>
        <c:lblOffset val="100"/>
        <c:noMultiLvlLbl val="0"/>
      </c:catAx>
      <c:valAx>
        <c:axId val="1183517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35020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11.71</c:v>
                </c:pt>
                <c:pt idx="1">
                  <c:v>15.8</c:v>
                </c:pt>
                <c:pt idx="2">
                  <c:v>5.47</c:v>
                </c:pt>
                <c:pt idx="3">
                  <c:v>17.43</c:v>
                </c:pt>
                <c:pt idx="4">
                  <c:v>11.78</c:v>
                </c:pt>
                <c:pt idx="5">
                  <c:v>15.84</c:v>
                </c:pt>
                <c:pt idx="6">
                  <c:v>17.600000000000001</c:v>
                </c:pt>
                <c:pt idx="7">
                  <c:v>11.56</c:v>
                </c:pt>
                <c:pt idx="8">
                  <c:v>19.13</c:v>
                </c:pt>
                <c:pt idx="9">
                  <c:v>9.94</c:v>
                </c:pt>
                <c:pt idx="10">
                  <c:v>18.62</c:v>
                </c:pt>
                <c:pt idx="11">
                  <c:v>5.03</c:v>
                </c:pt>
                <c:pt idx="12">
                  <c:v>6.79</c:v>
                </c:pt>
                <c:pt idx="13">
                  <c:v>5.97</c:v>
                </c:pt>
                <c:pt idx="14">
                  <c:v>6.08</c:v>
                </c:pt>
                <c:pt idx="15">
                  <c:v>4.84</c:v>
                </c:pt>
                <c:pt idx="16">
                  <c:v>7.52</c:v>
                </c:pt>
                <c:pt idx="17">
                  <c:v>3.95</c:v>
                </c:pt>
                <c:pt idx="18">
                  <c:v>0</c:v>
                </c:pt>
                <c:pt idx="19">
                  <c:v>5.77</c:v>
                </c:pt>
                <c:pt idx="20">
                  <c:v>4.32</c:v>
                </c:pt>
                <c:pt idx="21">
                  <c:v>4.99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7.39</c:v>
                </c:pt>
                <c:pt idx="1">
                  <c:v>13.46</c:v>
                </c:pt>
                <c:pt idx="2">
                  <c:v>5.94</c:v>
                </c:pt>
                <c:pt idx="3">
                  <c:v>16.510000000000002</c:v>
                </c:pt>
                <c:pt idx="4">
                  <c:v>11.46</c:v>
                </c:pt>
                <c:pt idx="5">
                  <c:v>12.42</c:v>
                </c:pt>
                <c:pt idx="6">
                  <c:v>15.2</c:v>
                </c:pt>
                <c:pt idx="7">
                  <c:v>11.18</c:v>
                </c:pt>
                <c:pt idx="8">
                  <c:v>14.69</c:v>
                </c:pt>
                <c:pt idx="9">
                  <c:v>9</c:v>
                </c:pt>
                <c:pt idx="10">
                  <c:v>14.91</c:v>
                </c:pt>
                <c:pt idx="11">
                  <c:v>6.03</c:v>
                </c:pt>
                <c:pt idx="12">
                  <c:v>7.78</c:v>
                </c:pt>
                <c:pt idx="13">
                  <c:v>7.05</c:v>
                </c:pt>
                <c:pt idx="14">
                  <c:v>8.42</c:v>
                </c:pt>
                <c:pt idx="15">
                  <c:v>6.07</c:v>
                </c:pt>
                <c:pt idx="16">
                  <c:v>7.93</c:v>
                </c:pt>
                <c:pt idx="17">
                  <c:v>2.29</c:v>
                </c:pt>
                <c:pt idx="18">
                  <c:v>3.16</c:v>
                </c:pt>
                <c:pt idx="19">
                  <c:v>5.12</c:v>
                </c:pt>
                <c:pt idx="20">
                  <c:v>4.63</c:v>
                </c:pt>
                <c:pt idx="21">
                  <c:v>5.36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8391552"/>
        <c:axId val="118393088"/>
      </c:barChart>
      <c:catAx>
        <c:axId val="11839155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18393088"/>
        <c:crosses val="autoZero"/>
        <c:auto val="1"/>
        <c:lblAlgn val="ctr"/>
        <c:lblOffset val="100"/>
        <c:noMultiLvlLbl val="0"/>
      </c:catAx>
      <c:valAx>
        <c:axId val="11839308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18391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587.85799999999995</c:v>
                </c:pt>
                <c:pt idx="1">
                  <c:v>549.98099999999999</c:v>
                </c:pt>
                <c:pt idx="2">
                  <c:v>516.08199999999999</c:v>
                </c:pt>
                <c:pt idx="3">
                  <c:v>430.43899999999996</c:v>
                </c:pt>
                <c:pt idx="4">
                  <c:v>575.42900000000009</c:v>
                </c:pt>
                <c:pt idx="5">
                  <c:v>353.23599999999999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08896"/>
        <c:axId val="117410816"/>
      </c:lineChart>
      <c:catAx>
        <c:axId val="11740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17410816"/>
        <c:crosses val="autoZero"/>
        <c:auto val="1"/>
        <c:lblAlgn val="ctr"/>
        <c:lblOffset val="100"/>
        <c:noMultiLvlLbl val="0"/>
      </c:catAx>
      <c:valAx>
        <c:axId val="117410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7408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587.85799999999995</c:v>
                </c:pt>
                <c:pt idx="1">
                  <c:v>549.98099999999999</c:v>
                </c:pt>
                <c:pt idx="2">
                  <c:v>516.08199999999999</c:v>
                </c:pt>
                <c:pt idx="3">
                  <c:v>430.43899999999996</c:v>
                </c:pt>
                <c:pt idx="4">
                  <c:v>575.42900000000009</c:v>
                </c:pt>
                <c:pt idx="5">
                  <c:v>353.23599999999999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651968"/>
        <c:axId val="122953728"/>
      </c:lineChart>
      <c:catAx>
        <c:axId val="1236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2953728"/>
        <c:crosses val="autoZero"/>
        <c:auto val="1"/>
        <c:lblAlgn val="ctr"/>
        <c:lblOffset val="100"/>
        <c:noMultiLvlLbl val="0"/>
      </c:catAx>
      <c:valAx>
        <c:axId val="1229537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651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2972032"/>
        <c:axId val="122978304"/>
      </c:barChart>
      <c:catAx>
        <c:axId val="12297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2978304"/>
        <c:crosses val="autoZero"/>
        <c:auto val="1"/>
        <c:lblAlgn val="ctr"/>
        <c:lblOffset val="100"/>
        <c:noMultiLvlLbl val="0"/>
      </c:catAx>
      <c:valAx>
        <c:axId val="1229783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2972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74688.300479601283</c:v>
                </c:pt>
                <c:pt idx="1">
                  <c:v>28795.049979443123</c:v>
                </c:pt>
                <c:pt idx="2">
                  <c:v>1477.058757219871</c:v>
                </c:pt>
                <c:pt idx="3">
                  <c:v>477.59698190082088</c:v>
                </c:pt>
                <c:pt idx="4">
                  <c:v>3231.3374468388379</c:v>
                </c:pt>
                <c:pt idx="5">
                  <c:v>4059.8996822367667</c:v>
                </c:pt>
                <c:pt idx="6">
                  <c:v>6541.0378466536267</c:v>
                </c:pt>
                <c:pt idx="7">
                  <c:v>79.398803955749983</c:v>
                </c:pt>
                <c:pt idx="8">
                  <c:v>0</c:v>
                </c:pt>
                <c:pt idx="9">
                  <c:v>294.10946776162018</c:v>
                </c:pt>
                <c:pt idx="10">
                  <c:v>2868.4818193080437</c:v>
                </c:pt>
                <c:pt idx="11">
                  <c:v>246.04481432989522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13548.568544365011</c:v>
                </c:pt>
                <c:pt idx="1">
                  <c:v>964.37299900778453</c:v>
                </c:pt>
                <c:pt idx="2">
                  <c:v>25.526582588547498</c:v>
                </c:pt>
                <c:pt idx="3">
                  <c:v>35.392362704100002</c:v>
                </c:pt>
                <c:pt idx="4">
                  <c:v>797.69769563782961</c:v>
                </c:pt>
                <c:pt idx="5">
                  <c:v>706.49226404761419</c:v>
                </c:pt>
                <c:pt idx="6">
                  <c:v>1272.9291907430204</c:v>
                </c:pt>
                <c:pt idx="7">
                  <c:v>0.87054659550000002</c:v>
                </c:pt>
                <c:pt idx="8">
                  <c:v>0</c:v>
                </c:pt>
                <c:pt idx="9">
                  <c:v>120.94392199730883</c:v>
                </c:pt>
                <c:pt idx="10">
                  <c:v>378.75807510986164</c:v>
                </c:pt>
                <c:pt idx="11">
                  <c:v>54.289528604832498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25880192"/>
        <c:axId val="125881728"/>
      </c:barChart>
      <c:catAx>
        <c:axId val="12588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881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588172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58801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062528"/>
        <c:axId val="123081088"/>
      </c:barChart>
      <c:catAx>
        <c:axId val="12306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081088"/>
        <c:crosses val="autoZero"/>
        <c:auto val="1"/>
        <c:lblAlgn val="ctr"/>
        <c:lblOffset val="100"/>
        <c:noMultiLvlLbl val="0"/>
      </c:catAx>
      <c:valAx>
        <c:axId val="1230810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06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3061.2820000000002</c:v>
                </c:pt>
                <c:pt idx="1">
                  <c:v>3196.4180000000001</c:v>
                </c:pt>
                <c:pt idx="2">
                  <c:v>3159.1680000000001</c:v>
                </c:pt>
                <c:pt idx="3">
                  <c:v>3053.011</c:v>
                </c:pt>
                <c:pt idx="4">
                  <c:v>2936.1570000000002</c:v>
                </c:pt>
                <c:pt idx="5">
                  <c:v>2849.5740000000001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7955.4769999999999</c:v>
                </c:pt>
                <c:pt idx="1">
                  <c:v>7484.44</c:v>
                </c:pt>
                <c:pt idx="2">
                  <c:v>6361.348</c:v>
                </c:pt>
                <c:pt idx="3">
                  <c:v>5607.9110000000001</c:v>
                </c:pt>
                <c:pt idx="4">
                  <c:v>4608.607</c:v>
                </c:pt>
                <c:pt idx="5">
                  <c:v>3614.145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825152"/>
        <c:axId val="123831424"/>
      </c:barChart>
      <c:catAx>
        <c:axId val="12382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831424"/>
        <c:crosses val="autoZero"/>
        <c:auto val="1"/>
        <c:lblAlgn val="ctr"/>
        <c:lblOffset val="100"/>
        <c:noMultiLvlLbl val="0"/>
      </c:catAx>
      <c:valAx>
        <c:axId val="123831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825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3061.2820000000002</c:v>
                </c:pt>
                <c:pt idx="1">
                  <c:v>3196.4180000000001</c:v>
                </c:pt>
                <c:pt idx="2">
                  <c:v>3159.1680000000001</c:v>
                </c:pt>
                <c:pt idx="3">
                  <c:v>3053.011</c:v>
                </c:pt>
                <c:pt idx="4">
                  <c:v>2936.1570000000002</c:v>
                </c:pt>
                <c:pt idx="5">
                  <c:v>2849.5740000000001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7955.4769999999999</c:v>
                </c:pt>
                <c:pt idx="1">
                  <c:v>7484.44</c:v>
                </c:pt>
                <c:pt idx="2">
                  <c:v>6361.348</c:v>
                </c:pt>
                <c:pt idx="3">
                  <c:v>5607.9110000000001</c:v>
                </c:pt>
                <c:pt idx="4">
                  <c:v>4608.607</c:v>
                </c:pt>
                <c:pt idx="5">
                  <c:v>3614.145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846016"/>
        <c:axId val="177853952"/>
      </c:barChart>
      <c:catAx>
        <c:axId val="123846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7853952"/>
        <c:crosses val="autoZero"/>
        <c:auto val="1"/>
        <c:lblAlgn val="ctr"/>
        <c:lblOffset val="100"/>
        <c:noMultiLvlLbl val="0"/>
      </c:catAx>
      <c:valAx>
        <c:axId val="177853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84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142.07499999999999</c:v>
                </c:pt>
                <c:pt idx="1">
                  <c:v>147.25800000000001</c:v>
                </c:pt>
                <c:pt idx="2">
                  <c:v>133.59800000000001</c:v>
                </c:pt>
                <c:pt idx="3">
                  <c:v>124.593</c:v>
                </c:pt>
                <c:pt idx="4">
                  <c:v>118.3</c:v>
                </c:pt>
                <c:pt idx="5">
                  <c:v>118.42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256.94200000000001</c:v>
                </c:pt>
                <c:pt idx="1">
                  <c:v>234.4</c:v>
                </c:pt>
                <c:pt idx="2">
                  <c:v>189.18899999999999</c:v>
                </c:pt>
                <c:pt idx="3">
                  <c:v>168.249</c:v>
                </c:pt>
                <c:pt idx="4">
                  <c:v>149.30000000000001</c:v>
                </c:pt>
                <c:pt idx="5">
                  <c:v>135.96600000000001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695552"/>
        <c:axId val="44697472"/>
      </c:barChart>
      <c:catAx>
        <c:axId val="44695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44697472"/>
        <c:crosses val="autoZero"/>
        <c:auto val="1"/>
        <c:lblAlgn val="ctr"/>
        <c:lblOffset val="100"/>
        <c:noMultiLvlLbl val="0"/>
      </c:catAx>
      <c:valAx>
        <c:axId val="44697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44695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142.07499999999999</c:v>
                </c:pt>
                <c:pt idx="1">
                  <c:v>147.25800000000001</c:v>
                </c:pt>
                <c:pt idx="2">
                  <c:v>133.59800000000001</c:v>
                </c:pt>
                <c:pt idx="3">
                  <c:v>124.593</c:v>
                </c:pt>
                <c:pt idx="4">
                  <c:v>118.3</c:v>
                </c:pt>
                <c:pt idx="5">
                  <c:v>118.42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256.94200000000001</c:v>
                </c:pt>
                <c:pt idx="1">
                  <c:v>234.4</c:v>
                </c:pt>
                <c:pt idx="2">
                  <c:v>189.18899999999999</c:v>
                </c:pt>
                <c:pt idx="3">
                  <c:v>168.249</c:v>
                </c:pt>
                <c:pt idx="4">
                  <c:v>149.30000000000001</c:v>
                </c:pt>
                <c:pt idx="5">
                  <c:v>135.96600000000001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8129024"/>
        <c:axId val="118130944"/>
      </c:barChart>
      <c:catAx>
        <c:axId val="118129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18130944"/>
        <c:crosses val="autoZero"/>
        <c:auto val="1"/>
        <c:lblAlgn val="ctr"/>
        <c:lblOffset val="100"/>
        <c:noMultiLvlLbl val="0"/>
      </c:catAx>
      <c:valAx>
        <c:axId val="1181309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812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3057.8180000000002</c:v>
                </c:pt>
                <c:pt idx="1">
                  <c:v>3185.8710000000001</c:v>
                </c:pt>
                <c:pt idx="2">
                  <c:v>3229.2020000000002</c:v>
                </c:pt>
                <c:pt idx="3">
                  <c:v>3132.2269999999999</c:v>
                </c:pt>
                <c:pt idx="4">
                  <c:v>3002.65</c:v>
                </c:pt>
                <c:pt idx="5">
                  <c:v>2920.047</c:v>
                </c:pt>
                <c:pt idx="7">
                  <c:v>8621.9230000000007</c:v>
                </c:pt>
                <c:pt idx="8">
                  <c:v>7777.7030000000004</c:v>
                </c:pt>
                <c:pt idx="9">
                  <c:v>6849.2439999999997</c:v>
                </c:pt>
                <c:pt idx="10">
                  <c:v>5940.982</c:v>
                </c:pt>
                <c:pt idx="11">
                  <c:v>5347.4030000000002</c:v>
                </c:pt>
                <c:pt idx="12">
                  <c:v>3859.3539999999998</c:v>
                </c:pt>
                <c:pt idx="14">
                  <c:v>11679.741000000002</c:v>
                </c:pt>
                <c:pt idx="15">
                  <c:v>10963.574000000001</c:v>
                </c:pt>
                <c:pt idx="16">
                  <c:v>10078.446</c:v>
                </c:pt>
                <c:pt idx="17">
                  <c:v>9073.2089999999989</c:v>
                </c:pt>
                <c:pt idx="18">
                  <c:v>8350.0529999999999</c:v>
                </c:pt>
                <c:pt idx="19">
                  <c:v>6779.4009999999998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8221056"/>
        <c:axId val="12347840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568.29999999999995</c:v>
                </c:pt>
                <c:pt idx="1">
                  <c:v>736.29000000000008</c:v>
                </c:pt>
                <c:pt idx="2">
                  <c:v>667.99</c:v>
                </c:pt>
                <c:pt idx="3">
                  <c:v>622.96500000000003</c:v>
                </c:pt>
                <c:pt idx="4">
                  <c:v>591.5</c:v>
                </c:pt>
                <c:pt idx="5">
                  <c:v>592.1</c:v>
                </c:pt>
                <c:pt idx="7">
                  <c:v>1027.768</c:v>
                </c:pt>
                <c:pt idx="8">
                  <c:v>1172</c:v>
                </c:pt>
                <c:pt idx="9">
                  <c:v>945.94499999999994</c:v>
                </c:pt>
                <c:pt idx="10">
                  <c:v>841.245</c:v>
                </c:pt>
                <c:pt idx="11">
                  <c:v>746.5</c:v>
                </c:pt>
                <c:pt idx="12">
                  <c:v>679.83</c:v>
                </c:pt>
                <c:pt idx="14">
                  <c:v>1596.068</c:v>
                </c:pt>
                <c:pt idx="15">
                  <c:v>1908.29</c:v>
                </c:pt>
                <c:pt idx="16">
                  <c:v>1613.9350000000002</c:v>
                </c:pt>
                <c:pt idx="17">
                  <c:v>1464.21</c:v>
                </c:pt>
                <c:pt idx="18">
                  <c:v>1338</c:v>
                </c:pt>
                <c:pt idx="19">
                  <c:v>1271.93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479936"/>
        <c:axId val="123481472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479.44799999999998</c:v>
                </c:pt>
                <c:pt idx="1">
                  <c:v>649.44500000000005</c:v>
                </c:pt>
                <c:pt idx="2">
                  <c:v>726.2</c:v>
                </c:pt>
                <c:pt idx="3">
                  <c:v>717.375</c:v>
                </c:pt>
                <c:pt idx="4">
                  <c:v>642.59500000000003</c:v>
                </c:pt>
                <c:pt idx="5">
                  <c:v>658.52500000000009</c:v>
                </c:pt>
                <c:pt idx="7">
                  <c:v>1871.9839999999999</c:v>
                </c:pt>
                <c:pt idx="8">
                  <c:v>2100.46</c:v>
                </c:pt>
                <c:pt idx="9">
                  <c:v>1854.21</c:v>
                </c:pt>
                <c:pt idx="10">
                  <c:v>1434.82</c:v>
                </c:pt>
                <c:pt idx="11">
                  <c:v>2234.5500000000002</c:v>
                </c:pt>
                <c:pt idx="12">
                  <c:v>1107.655</c:v>
                </c:pt>
                <c:pt idx="14">
                  <c:v>2351.4319999999998</c:v>
                </c:pt>
                <c:pt idx="15">
                  <c:v>2749.9049999999997</c:v>
                </c:pt>
                <c:pt idx="16">
                  <c:v>2580.41</c:v>
                </c:pt>
                <c:pt idx="17">
                  <c:v>2152.1949999999997</c:v>
                </c:pt>
                <c:pt idx="18">
                  <c:v>2877.1450000000004</c:v>
                </c:pt>
                <c:pt idx="19">
                  <c:v>1766.1799999999998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479936"/>
        <c:axId val="123481472"/>
      </c:lineChart>
      <c:catAx>
        <c:axId val="11822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347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47840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18221056"/>
        <c:crosses val="autoZero"/>
        <c:crossBetween val="between"/>
      </c:valAx>
      <c:catAx>
        <c:axId val="123479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23481472"/>
        <c:crosses val="autoZero"/>
        <c:auto val="0"/>
        <c:lblAlgn val="ctr"/>
        <c:lblOffset val="100"/>
        <c:noMultiLvlLbl val="0"/>
      </c:catAx>
      <c:valAx>
        <c:axId val="12348147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347993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3057.8180000000002</c:v>
                </c:pt>
                <c:pt idx="1">
                  <c:v>3185.8710000000001</c:v>
                </c:pt>
                <c:pt idx="2">
                  <c:v>3229.2020000000002</c:v>
                </c:pt>
                <c:pt idx="3">
                  <c:v>3132.2269999999999</c:v>
                </c:pt>
                <c:pt idx="4">
                  <c:v>3002.65</c:v>
                </c:pt>
                <c:pt idx="5">
                  <c:v>2920.047</c:v>
                </c:pt>
                <c:pt idx="7">
                  <c:v>8621.9230000000007</c:v>
                </c:pt>
                <c:pt idx="8">
                  <c:v>7777.7030000000004</c:v>
                </c:pt>
                <c:pt idx="9">
                  <c:v>6849.2439999999997</c:v>
                </c:pt>
                <c:pt idx="10">
                  <c:v>5940.982</c:v>
                </c:pt>
                <c:pt idx="11">
                  <c:v>5347.4030000000002</c:v>
                </c:pt>
                <c:pt idx="12">
                  <c:v>3859.3539999999998</c:v>
                </c:pt>
                <c:pt idx="14">
                  <c:v>11679.741000000002</c:v>
                </c:pt>
                <c:pt idx="15">
                  <c:v>10963.574000000001</c:v>
                </c:pt>
                <c:pt idx="16">
                  <c:v>10078.446</c:v>
                </c:pt>
                <c:pt idx="17">
                  <c:v>9073.2089999999989</c:v>
                </c:pt>
                <c:pt idx="18">
                  <c:v>8350.0529999999999</c:v>
                </c:pt>
                <c:pt idx="19">
                  <c:v>6779.4009999999998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8377088"/>
        <c:axId val="17837900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568.29999999999995</c:v>
                </c:pt>
                <c:pt idx="1">
                  <c:v>736.29000000000008</c:v>
                </c:pt>
                <c:pt idx="2">
                  <c:v>667.99</c:v>
                </c:pt>
                <c:pt idx="3">
                  <c:v>622.96500000000003</c:v>
                </c:pt>
                <c:pt idx="4">
                  <c:v>591.5</c:v>
                </c:pt>
                <c:pt idx="5">
                  <c:v>592.1</c:v>
                </c:pt>
                <c:pt idx="7">
                  <c:v>1027.768</c:v>
                </c:pt>
                <c:pt idx="8">
                  <c:v>1172</c:v>
                </c:pt>
                <c:pt idx="9">
                  <c:v>945.94499999999994</c:v>
                </c:pt>
                <c:pt idx="10">
                  <c:v>841.245</c:v>
                </c:pt>
                <c:pt idx="11">
                  <c:v>746.5</c:v>
                </c:pt>
                <c:pt idx="12">
                  <c:v>679.83</c:v>
                </c:pt>
                <c:pt idx="14">
                  <c:v>1596.068</c:v>
                </c:pt>
                <c:pt idx="15">
                  <c:v>1908.29</c:v>
                </c:pt>
                <c:pt idx="16">
                  <c:v>1613.9350000000002</c:v>
                </c:pt>
                <c:pt idx="17">
                  <c:v>1464.21</c:v>
                </c:pt>
                <c:pt idx="18">
                  <c:v>1338</c:v>
                </c:pt>
                <c:pt idx="19">
                  <c:v>1271.93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393088"/>
        <c:axId val="178394624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479.44799999999998</c:v>
                </c:pt>
                <c:pt idx="1">
                  <c:v>649.44500000000005</c:v>
                </c:pt>
                <c:pt idx="2">
                  <c:v>726.2</c:v>
                </c:pt>
                <c:pt idx="3">
                  <c:v>717.375</c:v>
                </c:pt>
                <c:pt idx="4">
                  <c:v>642.59500000000003</c:v>
                </c:pt>
                <c:pt idx="5">
                  <c:v>658.52500000000009</c:v>
                </c:pt>
                <c:pt idx="7">
                  <c:v>1871.9839999999999</c:v>
                </c:pt>
                <c:pt idx="8">
                  <c:v>2100.46</c:v>
                </c:pt>
                <c:pt idx="9">
                  <c:v>1854.21</c:v>
                </c:pt>
                <c:pt idx="10">
                  <c:v>1434.82</c:v>
                </c:pt>
                <c:pt idx="11">
                  <c:v>2234.5500000000002</c:v>
                </c:pt>
                <c:pt idx="12">
                  <c:v>1107.655</c:v>
                </c:pt>
                <c:pt idx="14">
                  <c:v>2351.4319999999998</c:v>
                </c:pt>
                <c:pt idx="15">
                  <c:v>2749.9049999999997</c:v>
                </c:pt>
                <c:pt idx="16">
                  <c:v>2580.41</c:v>
                </c:pt>
                <c:pt idx="17">
                  <c:v>2152.1949999999997</c:v>
                </c:pt>
                <c:pt idx="18">
                  <c:v>2877.1450000000004</c:v>
                </c:pt>
                <c:pt idx="19">
                  <c:v>1766.1799999999998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93088"/>
        <c:axId val="178394624"/>
      </c:lineChart>
      <c:catAx>
        <c:axId val="17837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837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837900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77088"/>
        <c:crosses val="autoZero"/>
        <c:crossBetween val="between"/>
      </c:valAx>
      <c:catAx>
        <c:axId val="178393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8394624"/>
        <c:crosses val="autoZero"/>
        <c:auto val="0"/>
        <c:lblAlgn val="ctr"/>
        <c:lblOffset val="100"/>
        <c:noMultiLvlLbl val="0"/>
      </c:catAx>
      <c:valAx>
        <c:axId val="178394624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930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  <c:pt idx="6">
                  <c:v>120.569</c:v>
                </c:pt>
                <c:pt idx="7">
                  <c:v>117.768</c:v>
                </c:pt>
                <c:pt idx="8">
                  <c:v>98.951999999999998</c:v>
                </c:pt>
                <c:pt idx="9">
                  <c:v>101.836</c:v>
                </c:pt>
                <c:pt idx="10">
                  <c:v>95.403999999999996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  <c:pt idx="6">
                  <c:v>162.16200000000001</c:v>
                </c:pt>
                <c:pt idx="7">
                  <c:v>200.52600000000001</c:v>
                </c:pt>
                <c:pt idx="8">
                  <c:v>140.03</c:v>
                </c:pt>
                <c:pt idx="9">
                  <c:v>150.005</c:v>
                </c:pt>
                <c:pt idx="10">
                  <c:v>115.15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587.85799999999995</c:v>
                </c:pt>
                <c:pt idx="1">
                  <c:v>549.98099999999999</c:v>
                </c:pt>
                <c:pt idx="2">
                  <c:v>516.08199999999999</c:v>
                </c:pt>
                <c:pt idx="3">
                  <c:v>430.43899999999996</c:v>
                </c:pt>
                <c:pt idx="4">
                  <c:v>575.42900000000009</c:v>
                </c:pt>
                <c:pt idx="5">
                  <c:v>353.23599999999999</c:v>
                </c:pt>
                <c:pt idx="6">
                  <c:v>282.73099999999999</c:v>
                </c:pt>
                <c:pt idx="7">
                  <c:v>318.29399999999998</c:v>
                </c:pt>
                <c:pt idx="8">
                  <c:v>238.982</c:v>
                </c:pt>
                <c:pt idx="9">
                  <c:v>251.84100000000001</c:v>
                </c:pt>
                <c:pt idx="10">
                  <c:v>210.554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819840"/>
        <c:axId val="178821760"/>
      </c:lineChart>
      <c:catAx>
        <c:axId val="17881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821760"/>
        <c:crosses val="autoZero"/>
        <c:auto val="1"/>
        <c:lblAlgn val="ctr"/>
        <c:lblOffset val="100"/>
        <c:noMultiLvlLbl val="0"/>
      </c:catAx>
      <c:valAx>
        <c:axId val="1788217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819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  <c:pt idx="6">
                  <c:v>120.569</c:v>
                </c:pt>
                <c:pt idx="7">
                  <c:v>117.768</c:v>
                </c:pt>
                <c:pt idx="8">
                  <c:v>98.951999999999998</c:v>
                </c:pt>
                <c:pt idx="9">
                  <c:v>101.836</c:v>
                </c:pt>
                <c:pt idx="10">
                  <c:v>95.403999999999996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  <c:pt idx="6">
                  <c:v>162.16200000000001</c:v>
                </c:pt>
                <c:pt idx="7">
                  <c:v>200.52600000000001</c:v>
                </c:pt>
                <c:pt idx="8">
                  <c:v>140.03</c:v>
                </c:pt>
                <c:pt idx="9">
                  <c:v>150.005</c:v>
                </c:pt>
                <c:pt idx="10">
                  <c:v>115.15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587.85799999999995</c:v>
                </c:pt>
                <c:pt idx="1">
                  <c:v>549.98099999999999</c:v>
                </c:pt>
                <c:pt idx="2">
                  <c:v>516.08199999999999</c:v>
                </c:pt>
                <c:pt idx="3">
                  <c:v>430.43899999999996</c:v>
                </c:pt>
                <c:pt idx="4">
                  <c:v>575.42900000000009</c:v>
                </c:pt>
                <c:pt idx="5">
                  <c:v>353.23599999999999</c:v>
                </c:pt>
                <c:pt idx="6">
                  <c:v>282.73099999999999</c:v>
                </c:pt>
                <c:pt idx="7">
                  <c:v>318.29399999999998</c:v>
                </c:pt>
                <c:pt idx="8">
                  <c:v>238.982</c:v>
                </c:pt>
                <c:pt idx="9">
                  <c:v>251.84100000000001</c:v>
                </c:pt>
                <c:pt idx="10">
                  <c:v>210.554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46880"/>
        <c:axId val="178748800"/>
      </c:lineChart>
      <c:catAx>
        <c:axId val="178746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748800"/>
        <c:crosses val="autoZero"/>
        <c:auto val="1"/>
        <c:lblAlgn val="ctr"/>
        <c:lblOffset val="100"/>
        <c:noMultiLvlLbl val="0"/>
      </c:catAx>
      <c:valAx>
        <c:axId val="1787488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7468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  <c:pt idx="6">
                  <c:v>120.569</c:v>
                </c:pt>
                <c:pt idx="7">
                  <c:v>117.768</c:v>
                </c:pt>
                <c:pt idx="8">
                  <c:v>98.951999999999998</c:v>
                </c:pt>
                <c:pt idx="9">
                  <c:v>101.836</c:v>
                </c:pt>
                <c:pt idx="10">
                  <c:v>95.403999999999996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  <c:pt idx="6">
                    <c:v>29.367538199999998</c:v>
                  </c:pt>
                  <c:pt idx="7">
                    <c:v>37.418151600000002</c:v>
                  </c:pt>
                  <c:pt idx="8">
                    <c:v>24.561261999999996</c:v>
                  </c:pt>
                  <c:pt idx="9">
                    <c:v>19.155638499999998</c:v>
                  </c:pt>
                  <c:pt idx="10">
                    <c:v>8.6247350000000012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  <c:pt idx="6">
                    <c:v>29.367538199999998</c:v>
                  </c:pt>
                  <c:pt idx="7">
                    <c:v>37.418151600000002</c:v>
                  </c:pt>
                  <c:pt idx="8">
                    <c:v>24.561261999999996</c:v>
                  </c:pt>
                  <c:pt idx="9">
                    <c:v>19.155638499999998</c:v>
                  </c:pt>
                  <c:pt idx="10">
                    <c:v>8.6247350000000012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  <c:pt idx="6">
                  <c:v>162.16200000000001</c:v>
                </c:pt>
                <c:pt idx="7">
                  <c:v>200.52600000000001</c:v>
                </c:pt>
                <c:pt idx="8">
                  <c:v>140.03</c:v>
                </c:pt>
                <c:pt idx="9">
                  <c:v>150.005</c:v>
                </c:pt>
                <c:pt idx="10">
                  <c:v>115.15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377152"/>
        <c:axId val="123379072"/>
      </c:barChart>
      <c:catAx>
        <c:axId val="12337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379072"/>
        <c:crosses val="autoZero"/>
        <c:auto val="1"/>
        <c:lblAlgn val="ctr"/>
        <c:lblOffset val="100"/>
        <c:noMultiLvlLbl val="0"/>
      </c:catAx>
      <c:valAx>
        <c:axId val="123379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377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74688.300479601283</c:v>
                </c:pt>
                <c:pt idx="1">
                  <c:v>28795.049979443123</c:v>
                </c:pt>
                <c:pt idx="2">
                  <c:v>1477.058757219871</c:v>
                </c:pt>
                <c:pt idx="3">
                  <c:v>477.59698190082088</c:v>
                </c:pt>
                <c:pt idx="4">
                  <c:v>3231.3374468388379</c:v>
                </c:pt>
                <c:pt idx="5">
                  <c:v>4059.8996822367667</c:v>
                </c:pt>
                <c:pt idx="6">
                  <c:v>6541.0378466536267</c:v>
                </c:pt>
                <c:pt idx="7">
                  <c:v>79.398803955749983</c:v>
                </c:pt>
                <c:pt idx="8">
                  <c:v>0</c:v>
                </c:pt>
                <c:pt idx="9">
                  <c:v>294.10946776162018</c:v>
                </c:pt>
                <c:pt idx="10">
                  <c:v>2868.4818193080437</c:v>
                </c:pt>
                <c:pt idx="11">
                  <c:v>246.04481432989522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13548.568544365011</c:v>
                </c:pt>
                <c:pt idx="1">
                  <c:v>964.37299900778453</c:v>
                </c:pt>
                <c:pt idx="2">
                  <c:v>25.526582588547498</c:v>
                </c:pt>
                <c:pt idx="3">
                  <c:v>35.392362704100002</c:v>
                </c:pt>
                <c:pt idx="4">
                  <c:v>797.69769563782961</c:v>
                </c:pt>
                <c:pt idx="5">
                  <c:v>706.49226404761419</c:v>
                </c:pt>
                <c:pt idx="6">
                  <c:v>1272.9291907430204</c:v>
                </c:pt>
                <c:pt idx="7">
                  <c:v>0.87054659550000002</c:v>
                </c:pt>
                <c:pt idx="8">
                  <c:v>0</c:v>
                </c:pt>
                <c:pt idx="9">
                  <c:v>120.94392199730883</c:v>
                </c:pt>
                <c:pt idx="10">
                  <c:v>378.75807510986164</c:v>
                </c:pt>
                <c:pt idx="11">
                  <c:v>54.289528604832498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59167616"/>
        <c:axId val="159169152"/>
      </c:barChart>
      <c:catAx>
        <c:axId val="15916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16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691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59167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119.86199999999999</c:v>
                </c:pt>
                <c:pt idx="1">
                  <c:v>129.88900000000001</c:v>
                </c:pt>
                <c:pt idx="2">
                  <c:v>145.24</c:v>
                </c:pt>
                <c:pt idx="3">
                  <c:v>143.47499999999999</c:v>
                </c:pt>
                <c:pt idx="4">
                  <c:v>128.51900000000001</c:v>
                </c:pt>
                <c:pt idx="5">
                  <c:v>131.70500000000001</c:v>
                </c:pt>
                <c:pt idx="6">
                  <c:v>120.569</c:v>
                </c:pt>
                <c:pt idx="7">
                  <c:v>117.768</c:v>
                </c:pt>
                <c:pt idx="8">
                  <c:v>98.951999999999998</c:v>
                </c:pt>
                <c:pt idx="9">
                  <c:v>101.836</c:v>
                </c:pt>
                <c:pt idx="10">
                  <c:v>95.403999999999996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  <c:pt idx="6">
                    <c:v>29.367538199999998</c:v>
                  </c:pt>
                  <c:pt idx="7">
                    <c:v>37.418151600000002</c:v>
                  </c:pt>
                  <c:pt idx="8">
                    <c:v>24.561261999999996</c:v>
                  </c:pt>
                  <c:pt idx="9">
                    <c:v>19.155638499999998</c:v>
                  </c:pt>
                  <c:pt idx="10">
                    <c:v>8.6247350000000012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71.041792799999996</c:v>
                  </c:pt>
                  <c:pt idx="1">
                    <c:v>60.661284799999997</c:v>
                  </c:pt>
                  <c:pt idx="2">
                    <c:v>65.119855199999989</c:v>
                  </c:pt>
                  <c:pt idx="3">
                    <c:v>42.040226000000004</c:v>
                  </c:pt>
                  <c:pt idx="4">
                    <c:v>79.147761000000003</c:v>
                  </c:pt>
                  <c:pt idx="5">
                    <c:v>46.587969300000005</c:v>
                  </c:pt>
                  <c:pt idx="6">
                    <c:v>29.367538199999998</c:v>
                  </c:pt>
                  <c:pt idx="7">
                    <c:v>37.418151600000002</c:v>
                  </c:pt>
                  <c:pt idx="8">
                    <c:v>24.561261999999996</c:v>
                  </c:pt>
                  <c:pt idx="9">
                    <c:v>19.155638499999998</c:v>
                  </c:pt>
                  <c:pt idx="10">
                    <c:v>8.6247350000000012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467.99599999999998</c:v>
                </c:pt>
                <c:pt idx="1">
                  <c:v>420.09199999999998</c:v>
                </c:pt>
                <c:pt idx="2">
                  <c:v>370.84199999999998</c:v>
                </c:pt>
                <c:pt idx="3">
                  <c:v>286.964</c:v>
                </c:pt>
                <c:pt idx="4">
                  <c:v>446.91</c:v>
                </c:pt>
                <c:pt idx="5">
                  <c:v>221.53100000000001</c:v>
                </c:pt>
                <c:pt idx="6">
                  <c:v>162.16200000000001</c:v>
                </c:pt>
                <c:pt idx="7">
                  <c:v>200.52600000000001</c:v>
                </c:pt>
                <c:pt idx="8">
                  <c:v>140.03</c:v>
                </c:pt>
                <c:pt idx="9">
                  <c:v>150.005</c:v>
                </c:pt>
                <c:pt idx="10">
                  <c:v>115.15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3303808"/>
        <c:axId val="123314176"/>
      </c:barChart>
      <c:catAx>
        <c:axId val="12330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3314176"/>
        <c:crosses val="autoZero"/>
        <c:auto val="1"/>
        <c:lblAlgn val="ctr"/>
        <c:lblOffset val="100"/>
        <c:noMultiLvlLbl val="0"/>
      </c:catAx>
      <c:valAx>
        <c:axId val="1233141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3303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3061.2820000000002</c:v>
                </c:pt>
                <c:pt idx="1">
                  <c:v>3196.4180000000001</c:v>
                </c:pt>
                <c:pt idx="2">
                  <c:v>3159.1680000000001</c:v>
                </c:pt>
                <c:pt idx="3">
                  <c:v>3053.011</c:v>
                </c:pt>
                <c:pt idx="4">
                  <c:v>2936.1570000000002</c:v>
                </c:pt>
                <c:pt idx="5">
                  <c:v>2849.5740000000001</c:v>
                </c:pt>
                <c:pt idx="6">
                  <c:v>2804.7660000000001</c:v>
                </c:pt>
                <c:pt idx="7">
                  <c:v>2844.6529999999998</c:v>
                </c:pt>
                <c:pt idx="8">
                  <c:v>2891.665</c:v>
                </c:pt>
                <c:pt idx="9">
                  <c:v>3019.886</c:v>
                </c:pt>
                <c:pt idx="10">
                  <c:v>3162.6019999999999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  <c:pt idx="6">
                    <c:v>416.51253750000001</c:v>
                  </c:pt>
                  <c:pt idx="7">
                    <c:v>376.40712399999995</c:v>
                  </c:pt>
                  <c:pt idx="8">
                    <c:v>354.87291209999995</c:v>
                  </c:pt>
                  <c:pt idx="9">
                    <c:v>349.32772140000003</c:v>
                  </c:pt>
                  <c:pt idx="10">
                    <c:v>367.27425280000006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  <c:pt idx="6">
                    <c:v>416.51253750000001</c:v>
                  </c:pt>
                  <c:pt idx="7">
                    <c:v>376.40712399999995</c:v>
                  </c:pt>
                  <c:pt idx="8">
                    <c:v>354.87291209999995</c:v>
                  </c:pt>
                  <c:pt idx="9">
                    <c:v>349.32772140000003</c:v>
                  </c:pt>
                  <c:pt idx="10">
                    <c:v>367.27425280000006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7955.4769999999999</c:v>
                </c:pt>
                <c:pt idx="1">
                  <c:v>7484.44</c:v>
                </c:pt>
                <c:pt idx="2">
                  <c:v>6361.348</c:v>
                </c:pt>
                <c:pt idx="3">
                  <c:v>5607.9110000000001</c:v>
                </c:pt>
                <c:pt idx="4">
                  <c:v>4608.607</c:v>
                </c:pt>
                <c:pt idx="5">
                  <c:v>3614.145</c:v>
                </c:pt>
                <c:pt idx="6">
                  <c:v>3318.8249999999998</c:v>
                </c:pt>
                <c:pt idx="7">
                  <c:v>3244.8890000000001</c:v>
                </c:pt>
                <c:pt idx="8">
                  <c:v>3351.0189999999998</c:v>
                </c:pt>
                <c:pt idx="9">
                  <c:v>3616.2289999999998</c:v>
                </c:pt>
                <c:pt idx="10">
                  <c:v>4099.0429999999997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8318720"/>
        <c:axId val="179189248"/>
      </c:barChart>
      <c:catAx>
        <c:axId val="17831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189248"/>
        <c:crosses val="autoZero"/>
        <c:auto val="1"/>
        <c:lblAlgn val="ctr"/>
        <c:lblOffset val="100"/>
        <c:noMultiLvlLbl val="0"/>
      </c:catAx>
      <c:valAx>
        <c:axId val="1791892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318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3061.2820000000002</c:v>
                </c:pt>
                <c:pt idx="1">
                  <c:v>3196.4180000000001</c:v>
                </c:pt>
                <c:pt idx="2">
                  <c:v>3159.1680000000001</c:v>
                </c:pt>
                <c:pt idx="3">
                  <c:v>3053.011</c:v>
                </c:pt>
                <c:pt idx="4">
                  <c:v>2936.1570000000002</c:v>
                </c:pt>
                <c:pt idx="5">
                  <c:v>2849.5740000000001</c:v>
                </c:pt>
                <c:pt idx="6">
                  <c:v>2804.7660000000001</c:v>
                </c:pt>
                <c:pt idx="7">
                  <c:v>2844.6529999999998</c:v>
                </c:pt>
                <c:pt idx="8">
                  <c:v>2891.665</c:v>
                </c:pt>
                <c:pt idx="9">
                  <c:v>3019.886</c:v>
                </c:pt>
                <c:pt idx="10">
                  <c:v>3162.6019999999999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  <c:pt idx="6">
                    <c:v>416.51253750000001</c:v>
                  </c:pt>
                  <c:pt idx="7">
                    <c:v>376.40712399999995</c:v>
                  </c:pt>
                  <c:pt idx="8">
                    <c:v>354.87291209999995</c:v>
                  </c:pt>
                  <c:pt idx="9">
                    <c:v>349.32772140000003</c:v>
                  </c:pt>
                  <c:pt idx="10">
                    <c:v>367.27425280000006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764.5213397</c:v>
                  </c:pt>
                  <c:pt idx="1">
                    <c:v>716.26090800000009</c:v>
                  </c:pt>
                  <c:pt idx="2">
                    <c:v>648.22136119999993</c:v>
                  </c:pt>
                  <c:pt idx="3">
                    <c:v>615.74862780000001</c:v>
                  </c:pt>
                  <c:pt idx="4">
                    <c:v>544.27648670000008</c:v>
                  </c:pt>
                  <c:pt idx="5">
                    <c:v>453.5751975</c:v>
                  </c:pt>
                  <c:pt idx="6">
                    <c:v>416.51253750000001</c:v>
                  </c:pt>
                  <c:pt idx="7">
                    <c:v>376.40712399999995</c:v>
                  </c:pt>
                  <c:pt idx="8">
                    <c:v>354.87291209999995</c:v>
                  </c:pt>
                  <c:pt idx="9">
                    <c:v>349.32772140000003</c:v>
                  </c:pt>
                  <c:pt idx="10">
                    <c:v>367.27425280000006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7955.4769999999999</c:v>
                </c:pt>
                <c:pt idx="1">
                  <c:v>7484.44</c:v>
                </c:pt>
                <c:pt idx="2">
                  <c:v>6361.348</c:v>
                </c:pt>
                <c:pt idx="3">
                  <c:v>5607.9110000000001</c:v>
                </c:pt>
                <c:pt idx="4">
                  <c:v>4608.607</c:v>
                </c:pt>
                <c:pt idx="5">
                  <c:v>3614.145</c:v>
                </c:pt>
                <c:pt idx="6">
                  <c:v>3318.8249999999998</c:v>
                </c:pt>
                <c:pt idx="7">
                  <c:v>3244.8890000000001</c:v>
                </c:pt>
                <c:pt idx="8">
                  <c:v>3351.0189999999998</c:v>
                </c:pt>
                <c:pt idx="9">
                  <c:v>3616.2289999999998</c:v>
                </c:pt>
                <c:pt idx="10">
                  <c:v>4099.0429999999997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331072"/>
        <c:axId val="179332992"/>
      </c:barChart>
      <c:catAx>
        <c:axId val="179331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332992"/>
        <c:crosses val="autoZero"/>
        <c:auto val="1"/>
        <c:lblAlgn val="ctr"/>
        <c:lblOffset val="100"/>
        <c:noMultiLvlLbl val="0"/>
      </c:catAx>
      <c:valAx>
        <c:axId val="1793329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331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142.07499999999999</c:v>
                </c:pt>
                <c:pt idx="1">
                  <c:v>147.25800000000001</c:v>
                </c:pt>
                <c:pt idx="2">
                  <c:v>133.59800000000001</c:v>
                </c:pt>
                <c:pt idx="3">
                  <c:v>124.593</c:v>
                </c:pt>
                <c:pt idx="4">
                  <c:v>118.3</c:v>
                </c:pt>
                <c:pt idx="5">
                  <c:v>118.42</c:v>
                </c:pt>
                <c:pt idx="6">
                  <c:v>119.443</c:v>
                </c:pt>
                <c:pt idx="7">
                  <c:v>122.093</c:v>
                </c:pt>
                <c:pt idx="8">
                  <c:v>123.922</c:v>
                </c:pt>
                <c:pt idx="9">
                  <c:v>126.21599999999999</c:v>
                </c:pt>
                <c:pt idx="10">
                  <c:v>128.16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  <c:pt idx="6">
                    <c:v>11.798563000000001</c:v>
                  </c:pt>
                  <c:pt idx="7">
                    <c:v>12.7547394</c:v>
                  </c:pt>
                  <c:pt idx="8">
                    <c:v>14.088511200000001</c:v>
                  </c:pt>
                  <c:pt idx="9">
                    <c:v>15.1753494</c:v>
                  </c:pt>
                  <c:pt idx="10">
                    <c:v>16.281097200000001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  <c:pt idx="6">
                    <c:v>11.798563000000001</c:v>
                  </c:pt>
                  <c:pt idx="7">
                    <c:v>12.7547394</c:v>
                  </c:pt>
                  <c:pt idx="8">
                    <c:v>14.088511200000001</c:v>
                  </c:pt>
                  <c:pt idx="9">
                    <c:v>15.1753494</c:v>
                  </c:pt>
                  <c:pt idx="10">
                    <c:v>16.281097200000001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256.94200000000001</c:v>
                </c:pt>
                <c:pt idx="1">
                  <c:v>234.4</c:v>
                </c:pt>
                <c:pt idx="2">
                  <c:v>189.18899999999999</c:v>
                </c:pt>
                <c:pt idx="3">
                  <c:v>168.249</c:v>
                </c:pt>
                <c:pt idx="4">
                  <c:v>149.30000000000001</c:v>
                </c:pt>
                <c:pt idx="5">
                  <c:v>135.96600000000001</c:v>
                </c:pt>
                <c:pt idx="6">
                  <c:v>146.566</c:v>
                </c:pt>
                <c:pt idx="7">
                  <c:v>169.161</c:v>
                </c:pt>
                <c:pt idx="8">
                  <c:v>192.46600000000001</c:v>
                </c:pt>
                <c:pt idx="9">
                  <c:v>212.83799999999999</c:v>
                </c:pt>
                <c:pt idx="10">
                  <c:v>229.959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483008"/>
        <c:axId val="179484928"/>
      </c:barChart>
      <c:catAx>
        <c:axId val="179483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484928"/>
        <c:crosses val="autoZero"/>
        <c:auto val="1"/>
        <c:lblAlgn val="ctr"/>
        <c:lblOffset val="100"/>
        <c:noMultiLvlLbl val="0"/>
      </c:catAx>
      <c:valAx>
        <c:axId val="179484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483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142.07499999999999</c:v>
                </c:pt>
                <c:pt idx="1">
                  <c:v>147.25800000000001</c:v>
                </c:pt>
                <c:pt idx="2">
                  <c:v>133.59800000000001</c:v>
                </c:pt>
                <c:pt idx="3">
                  <c:v>124.593</c:v>
                </c:pt>
                <c:pt idx="4">
                  <c:v>118.3</c:v>
                </c:pt>
                <c:pt idx="5">
                  <c:v>118.42</c:v>
                </c:pt>
                <c:pt idx="6">
                  <c:v>119.443</c:v>
                </c:pt>
                <c:pt idx="7">
                  <c:v>122.093</c:v>
                </c:pt>
                <c:pt idx="8">
                  <c:v>123.922</c:v>
                </c:pt>
                <c:pt idx="9">
                  <c:v>126.21599999999999</c:v>
                </c:pt>
                <c:pt idx="10">
                  <c:v>128.16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  <c:pt idx="6">
                    <c:v>11.798563000000001</c:v>
                  </c:pt>
                  <c:pt idx="7">
                    <c:v>12.7547394</c:v>
                  </c:pt>
                  <c:pt idx="8">
                    <c:v>14.088511200000001</c:v>
                  </c:pt>
                  <c:pt idx="9">
                    <c:v>15.1753494</c:v>
                  </c:pt>
                  <c:pt idx="10">
                    <c:v>16.281097200000001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19.7331456</c:v>
                  </c:pt>
                  <c:pt idx="1">
                    <c:v>19.431760000000001</c:v>
                  </c:pt>
                  <c:pt idx="2">
                    <c:v>17.4621447</c:v>
                  </c:pt>
                  <c:pt idx="3">
                    <c:v>15.832230899999999</c:v>
                  </c:pt>
                  <c:pt idx="4">
                    <c:v>13.70574</c:v>
                  </c:pt>
                  <c:pt idx="5">
                    <c:v>11.1628086</c:v>
                  </c:pt>
                  <c:pt idx="6">
                    <c:v>11.798563000000001</c:v>
                  </c:pt>
                  <c:pt idx="7">
                    <c:v>12.7547394</c:v>
                  </c:pt>
                  <c:pt idx="8">
                    <c:v>14.088511200000001</c:v>
                  </c:pt>
                  <c:pt idx="9">
                    <c:v>15.1753494</c:v>
                  </c:pt>
                  <c:pt idx="10">
                    <c:v>16.281097200000001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256.94200000000001</c:v>
                </c:pt>
                <c:pt idx="1">
                  <c:v>234.4</c:v>
                </c:pt>
                <c:pt idx="2">
                  <c:v>189.18899999999999</c:v>
                </c:pt>
                <c:pt idx="3">
                  <c:v>168.249</c:v>
                </c:pt>
                <c:pt idx="4">
                  <c:v>149.30000000000001</c:v>
                </c:pt>
                <c:pt idx="5">
                  <c:v>135.96600000000001</c:v>
                </c:pt>
                <c:pt idx="6">
                  <c:v>146.566</c:v>
                </c:pt>
                <c:pt idx="7">
                  <c:v>169.161</c:v>
                </c:pt>
                <c:pt idx="8">
                  <c:v>192.46600000000001</c:v>
                </c:pt>
                <c:pt idx="9">
                  <c:v>212.83799999999999</c:v>
                </c:pt>
                <c:pt idx="10">
                  <c:v>229.959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266304"/>
        <c:axId val="179268224"/>
      </c:barChart>
      <c:catAx>
        <c:axId val="179266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268224"/>
        <c:crosses val="autoZero"/>
        <c:auto val="1"/>
        <c:lblAlgn val="ctr"/>
        <c:lblOffset val="100"/>
        <c:noMultiLvlLbl val="0"/>
      </c:catAx>
      <c:valAx>
        <c:axId val="179268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266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3057.8180000000002</c:v>
                </c:pt>
                <c:pt idx="1">
                  <c:v>3185.8710000000001</c:v>
                </c:pt>
                <c:pt idx="2">
                  <c:v>3229.2020000000002</c:v>
                </c:pt>
                <c:pt idx="3">
                  <c:v>3132.2269999999999</c:v>
                </c:pt>
                <c:pt idx="4">
                  <c:v>3002.65</c:v>
                </c:pt>
                <c:pt idx="5">
                  <c:v>2920.047</c:v>
                </c:pt>
                <c:pt idx="6">
                  <c:v>2821.165</c:v>
                </c:pt>
                <c:pt idx="7">
                  <c:v>2803.3049999999998</c:v>
                </c:pt>
                <c:pt idx="8">
                  <c:v>2819.489</c:v>
                </c:pt>
                <c:pt idx="9">
                  <c:v>2940.3040000000001</c:v>
                </c:pt>
                <c:pt idx="10">
                  <c:v>3057.3939999999998</c:v>
                </c:pt>
                <c:pt idx="12">
                  <c:v>8621.9230000000007</c:v>
                </c:pt>
                <c:pt idx="13">
                  <c:v>7777.7030000000004</c:v>
                </c:pt>
                <c:pt idx="14">
                  <c:v>6849.2439999999997</c:v>
                </c:pt>
                <c:pt idx="15">
                  <c:v>5940.982</c:v>
                </c:pt>
                <c:pt idx="16">
                  <c:v>5347.4030000000002</c:v>
                </c:pt>
                <c:pt idx="17">
                  <c:v>3859.3539999999998</c:v>
                </c:pt>
                <c:pt idx="18">
                  <c:v>3431.5259999999998</c:v>
                </c:pt>
                <c:pt idx="19">
                  <c:v>3353.547</c:v>
                </c:pt>
                <c:pt idx="20">
                  <c:v>3196.723</c:v>
                </c:pt>
                <c:pt idx="21">
                  <c:v>3458.9</c:v>
                </c:pt>
                <c:pt idx="22">
                  <c:v>3773.0659999999998</c:v>
                </c:pt>
                <c:pt idx="24">
                  <c:v>11679.741000000002</c:v>
                </c:pt>
                <c:pt idx="25">
                  <c:v>10963.574000000001</c:v>
                </c:pt>
                <c:pt idx="26">
                  <c:v>10078.446</c:v>
                </c:pt>
                <c:pt idx="27">
                  <c:v>9073.2089999999989</c:v>
                </c:pt>
                <c:pt idx="28">
                  <c:v>8350.0529999999999</c:v>
                </c:pt>
                <c:pt idx="29">
                  <c:v>6779.4009999999998</c:v>
                </c:pt>
                <c:pt idx="30">
                  <c:v>6252.6909999999998</c:v>
                </c:pt>
                <c:pt idx="31">
                  <c:v>6156.8519999999999</c:v>
                </c:pt>
                <c:pt idx="32">
                  <c:v>6016.2119999999995</c:v>
                </c:pt>
                <c:pt idx="33">
                  <c:v>6399.2039999999997</c:v>
                </c:pt>
                <c:pt idx="34">
                  <c:v>6830.4599999999991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2990720"/>
        <c:axId val="16300108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568.29999999999995</c:v>
                </c:pt>
                <c:pt idx="1">
                  <c:v>736.29000000000008</c:v>
                </c:pt>
                <c:pt idx="2">
                  <c:v>667.99</c:v>
                </c:pt>
                <c:pt idx="3">
                  <c:v>622.96500000000003</c:v>
                </c:pt>
                <c:pt idx="4">
                  <c:v>591.5</c:v>
                </c:pt>
                <c:pt idx="5">
                  <c:v>592.1</c:v>
                </c:pt>
                <c:pt idx="6">
                  <c:v>597.21500000000003</c:v>
                </c:pt>
                <c:pt idx="7">
                  <c:v>610.46500000000003</c:v>
                </c:pt>
                <c:pt idx="8">
                  <c:v>619.61</c:v>
                </c:pt>
                <c:pt idx="9">
                  <c:v>631.07999999999993</c:v>
                </c:pt>
                <c:pt idx="10">
                  <c:v>640.79999999999995</c:v>
                </c:pt>
                <c:pt idx="12">
                  <c:v>1027.768</c:v>
                </c:pt>
                <c:pt idx="13">
                  <c:v>1172</c:v>
                </c:pt>
                <c:pt idx="14">
                  <c:v>945.94499999999994</c:v>
                </c:pt>
                <c:pt idx="15">
                  <c:v>841.245</c:v>
                </c:pt>
                <c:pt idx="16">
                  <c:v>746.5</c:v>
                </c:pt>
                <c:pt idx="17">
                  <c:v>679.83</c:v>
                </c:pt>
                <c:pt idx="18">
                  <c:v>732.83</c:v>
                </c:pt>
                <c:pt idx="19">
                  <c:v>845.80500000000006</c:v>
                </c:pt>
                <c:pt idx="20">
                  <c:v>962.33</c:v>
                </c:pt>
                <c:pt idx="21">
                  <c:v>1064.19</c:v>
                </c:pt>
                <c:pt idx="22">
                  <c:v>1149.7950000000001</c:v>
                </c:pt>
                <c:pt idx="24">
                  <c:v>1596.068</c:v>
                </c:pt>
                <c:pt idx="25">
                  <c:v>1908.29</c:v>
                </c:pt>
                <c:pt idx="26">
                  <c:v>1613.9350000000002</c:v>
                </c:pt>
                <c:pt idx="27">
                  <c:v>1464.21</c:v>
                </c:pt>
                <c:pt idx="28">
                  <c:v>1338</c:v>
                </c:pt>
                <c:pt idx="29">
                  <c:v>1271.93</c:v>
                </c:pt>
                <c:pt idx="30">
                  <c:v>1330.0450000000001</c:v>
                </c:pt>
                <c:pt idx="31">
                  <c:v>1456.27</c:v>
                </c:pt>
                <c:pt idx="32">
                  <c:v>1581.94</c:v>
                </c:pt>
                <c:pt idx="33">
                  <c:v>1695.27</c:v>
                </c:pt>
                <c:pt idx="34">
                  <c:v>1790.5950000000003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002624"/>
        <c:axId val="163004416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479.44799999999998</c:v>
                </c:pt>
                <c:pt idx="1">
                  <c:v>649.44500000000005</c:v>
                </c:pt>
                <c:pt idx="2">
                  <c:v>726.2</c:v>
                </c:pt>
                <c:pt idx="3">
                  <c:v>717.375</c:v>
                </c:pt>
                <c:pt idx="4">
                  <c:v>642.59500000000003</c:v>
                </c:pt>
                <c:pt idx="5">
                  <c:v>658.52500000000009</c:v>
                </c:pt>
                <c:pt idx="6">
                  <c:v>602.84500000000003</c:v>
                </c:pt>
                <c:pt idx="7">
                  <c:v>588.84</c:v>
                </c:pt>
                <c:pt idx="8">
                  <c:v>494.76</c:v>
                </c:pt>
                <c:pt idx="9">
                  <c:v>509.18</c:v>
                </c:pt>
                <c:pt idx="10">
                  <c:v>477.02</c:v>
                </c:pt>
                <c:pt idx="12">
                  <c:v>1871.9839999999999</c:v>
                </c:pt>
                <c:pt idx="13">
                  <c:v>2100.46</c:v>
                </c:pt>
                <c:pt idx="14">
                  <c:v>1854.21</c:v>
                </c:pt>
                <c:pt idx="15">
                  <c:v>1434.82</c:v>
                </c:pt>
                <c:pt idx="16">
                  <c:v>2234.5500000000002</c:v>
                </c:pt>
                <c:pt idx="17">
                  <c:v>1107.655</c:v>
                </c:pt>
                <c:pt idx="18">
                  <c:v>810.81000000000006</c:v>
                </c:pt>
                <c:pt idx="19">
                  <c:v>1002.6300000000001</c:v>
                </c:pt>
                <c:pt idx="20">
                  <c:v>700.15</c:v>
                </c:pt>
                <c:pt idx="21">
                  <c:v>750.02499999999998</c:v>
                </c:pt>
                <c:pt idx="22">
                  <c:v>575.75</c:v>
                </c:pt>
                <c:pt idx="24">
                  <c:v>2351.4319999999998</c:v>
                </c:pt>
                <c:pt idx="25">
                  <c:v>2749.9049999999997</c:v>
                </c:pt>
                <c:pt idx="26">
                  <c:v>2580.41</c:v>
                </c:pt>
                <c:pt idx="27">
                  <c:v>2152.1949999999997</c:v>
                </c:pt>
                <c:pt idx="28">
                  <c:v>2877.1450000000004</c:v>
                </c:pt>
                <c:pt idx="29">
                  <c:v>1766.1799999999998</c:v>
                </c:pt>
                <c:pt idx="30">
                  <c:v>1413.655</c:v>
                </c:pt>
                <c:pt idx="31">
                  <c:v>1591.4699999999998</c:v>
                </c:pt>
                <c:pt idx="32">
                  <c:v>1194.9100000000001</c:v>
                </c:pt>
                <c:pt idx="33">
                  <c:v>1259.2049999999999</c:v>
                </c:pt>
                <c:pt idx="34">
                  <c:v>1052.77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02624"/>
        <c:axId val="163004416"/>
      </c:lineChart>
      <c:catAx>
        <c:axId val="162990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3001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00108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2990720"/>
        <c:crosses val="autoZero"/>
        <c:crossBetween val="between"/>
      </c:valAx>
      <c:catAx>
        <c:axId val="163002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3004416"/>
        <c:crosses val="autoZero"/>
        <c:auto val="0"/>
        <c:lblAlgn val="ctr"/>
        <c:lblOffset val="100"/>
        <c:noMultiLvlLbl val="0"/>
      </c:catAx>
      <c:valAx>
        <c:axId val="163004416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00262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3057.8180000000002</c:v>
                </c:pt>
                <c:pt idx="1">
                  <c:v>3185.8710000000001</c:v>
                </c:pt>
                <c:pt idx="2">
                  <c:v>3229.2020000000002</c:v>
                </c:pt>
                <c:pt idx="3">
                  <c:v>3132.2269999999999</c:v>
                </c:pt>
                <c:pt idx="4">
                  <c:v>3002.65</c:v>
                </c:pt>
                <c:pt idx="5">
                  <c:v>2920.047</c:v>
                </c:pt>
                <c:pt idx="6">
                  <c:v>2821.165</c:v>
                </c:pt>
                <c:pt idx="7">
                  <c:v>2803.3049999999998</c:v>
                </c:pt>
                <c:pt idx="8">
                  <c:v>2819.489</c:v>
                </c:pt>
                <c:pt idx="9">
                  <c:v>2940.3040000000001</c:v>
                </c:pt>
                <c:pt idx="10">
                  <c:v>3057.3939999999998</c:v>
                </c:pt>
                <c:pt idx="12">
                  <c:v>8621.9230000000007</c:v>
                </c:pt>
                <c:pt idx="13">
                  <c:v>7777.7030000000004</c:v>
                </c:pt>
                <c:pt idx="14">
                  <c:v>6849.2439999999997</c:v>
                </c:pt>
                <c:pt idx="15">
                  <c:v>5940.982</c:v>
                </c:pt>
                <c:pt idx="16">
                  <c:v>5347.4030000000002</c:v>
                </c:pt>
                <c:pt idx="17">
                  <c:v>3859.3539999999998</c:v>
                </c:pt>
                <c:pt idx="18">
                  <c:v>3431.5259999999998</c:v>
                </c:pt>
                <c:pt idx="19">
                  <c:v>3353.547</c:v>
                </c:pt>
                <c:pt idx="20">
                  <c:v>3196.723</c:v>
                </c:pt>
                <c:pt idx="21">
                  <c:v>3458.9</c:v>
                </c:pt>
                <c:pt idx="22">
                  <c:v>3773.0659999999998</c:v>
                </c:pt>
                <c:pt idx="24">
                  <c:v>11679.741000000002</c:v>
                </c:pt>
                <c:pt idx="25">
                  <c:v>10963.574000000001</c:v>
                </c:pt>
                <c:pt idx="26">
                  <c:v>10078.446</c:v>
                </c:pt>
                <c:pt idx="27">
                  <c:v>9073.2089999999989</c:v>
                </c:pt>
                <c:pt idx="28">
                  <c:v>8350.0529999999999</c:v>
                </c:pt>
                <c:pt idx="29">
                  <c:v>6779.4009999999998</c:v>
                </c:pt>
                <c:pt idx="30">
                  <c:v>6252.6909999999998</c:v>
                </c:pt>
                <c:pt idx="31">
                  <c:v>6156.8519999999999</c:v>
                </c:pt>
                <c:pt idx="32">
                  <c:v>6016.2119999999995</c:v>
                </c:pt>
                <c:pt idx="33">
                  <c:v>6399.2039999999997</c:v>
                </c:pt>
                <c:pt idx="34">
                  <c:v>6830.4599999999991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180928"/>
        <c:axId val="16318284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568.29999999999995</c:v>
                </c:pt>
                <c:pt idx="1">
                  <c:v>736.29000000000008</c:v>
                </c:pt>
                <c:pt idx="2">
                  <c:v>667.99</c:v>
                </c:pt>
                <c:pt idx="3">
                  <c:v>622.96500000000003</c:v>
                </c:pt>
                <c:pt idx="4">
                  <c:v>591.5</c:v>
                </c:pt>
                <c:pt idx="5">
                  <c:v>592.1</c:v>
                </c:pt>
                <c:pt idx="6">
                  <c:v>597.21500000000003</c:v>
                </c:pt>
                <c:pt idx="7">
                  <c:v>610.46500000000003</c:v>
                </c:pt>
                <c:pt idx="8">
                  <c:v>619.61</c:v>
                </c:pt>
                <c:pt idx="9">
                  <c:v>631.07999999999993</c:v>
                </c:pt>
                <c:pt idx="10">
                  <c:v>640.79999999999995</c:v>
                </c:pt>
                <c:pt idx="12">
                  <c:v>1027.768</c:v>
                </c:pt>
                <c:pt idx="13">
                  <c:v>1172</c:v>
                </c:pt>
                <c:pt idx="14">
                  <c:v>945.94499999999994</c:v>
                </c:pt>
                <c:pt idx="15">
                  <c:v>841.245</c:v>
                </c:pt>
                <c:pt idx="16">
                  <c:v>746.5</c:v>
                </c:pt>
                <c:pt idx="17">
                  <c:v>679.83</c:v>
                </c:pt>
                <c:pt idx="18">
                  <c:v>732.83</c:v>
                </c:pt>
                <c:pt idx="19">
                  <c:v>845.80500000000006</c:v>
                </c:pt>
                <c:pt idx="20">
                  <c:v>962.33</c:v>
                </c:pt>
                <c:pt idx="21">
                  <c:v>1064.19</c:v>
                </c:pt>
                <c:pt idx="22">
                  <c:v>1149.7950000000001</c:v>
                </c:pt>
                <c:pt idx="24">
                  <c:v>1596.068</c:v>
                </c:pt>
                <c:pt idx="25">
                  <c:v>1908.29</c:v>
                </c:pt>
                <c:pt idx="26">
                  <c:v>1613.9350000000002</c:v>
                </c:pt>
                <c:pt idx="27">
                  <c:v>1464.21</c:v>
                </c:pt>
                <c:pt idx="28">
                  <c:v>1338</c:v>
                </c:pt>
                <c:pt idx="29">
                  <c:v>1271.93</c:v>
                </c:pt>
                <c:pt idx="30">
                  <c:v>1330.0450000000001</c:v>
                </c:pt>
                <c:pt idx="31">
                  <c:v>1456.27</c:v>
                </c:pt>
                <c:pt idx="32">
                  <c:v>1581.94</c:v>
                </c:pt>
                <c:pt idx="33">
                  <c:v>1695.27</c:v>
                </c:pt>
                <c:pt idx="34">
                  <c:v>1790.5950000000003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065856"/>
        <c:axId val="163067392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479.44799999999998</c:v>
                </c:pt>
                <c:pt idx="1">
                  <c:v>649.44500000000005</c:v>
                </c:pt>
                <c:pt idx="2">
                  <c:v>726.2</c:v>
                </c:pt>
                <c:pt idx="3">
                  <c:v>717.375</c:v>
                </c:pt>
                <c:pt idx="4">
                  <c:v>642.59500000000003</c:v>
                </c:pt>
                <c:pt idx="5">
                  <c:v>658.52500000000009</c:v>
                </c:pt>
                <c:pt idx="6">
                  <c:v>602.84500000000003</c:v>
                </c:pt>
                <c:pt idx="7">
                  <c:v>588.84</c:v>
                </c:pt>
                <c:pt idx="8">
                  <c:v>494.76</c:v>
                </c:pt>
                <c:pt idx="9">
                  <c:v>509.18</c:v>
                </c:pt>
                <c:pt idx="10">
                  <c:v>477.02</c:v>
                </c:pt>
                <c:pt idx="12">
                  <c:v>1871.9839999999999</c:v>
                </c:pt>
                <c:pt idx="13">
                  <c:v>2100.46</c:v>
                </c:pt>
                <c:pt idx="14">
                  <c:v>1854.21</c:v>
                </c:pt>
                <c:pt idx="15">
                  <c:v>1434.82</c:v>
                </c:pt>
                <c:pt idx="16">
                  <c:v>2234.5500000000002</c:v>
                </c:pt>
                <c:pt idx="17">
                  <c:v>1107.655</c:v>
                </c:pt>
                <c:pt idx="18">
                  <c:v>810.81000000000006</c:v>
                </c:pt>
                <c:pt idx="19">
                  <c:v>1002.6300000000001</c:v>
                </c:pt>
                <c:pt idx="20">
                  <c:v>700.15</c:v>
                </c:pt>
                <c:pt idx="21">
                  <c:v>750.02499999999998</c:v>
                </c:pt>
                <c:pt idx="22">
                  <c:v>575.75</c:v>
                </c:pt>
                <c:pt idx="24">
                  <c:v>2351.4319999999998</c:v>
                </c:pt>
                <c:pt idx="25">
                  <c:v>2749.9049999999997</c:v>
                </c:pt>
                <c:pt idx="26">
                  <c:v>2580.41</c:v>
                </c:pt>
                <c:pt idx="27">
                  <c:v>2152.1949999999997</c:v>
                </c:pt>
                <c:pt idx="28">
                  <c:v>2877.1450000000004</c:v>
                </c:pt>
                <c:pt idx="29">
                  <c:v>1766.1799999999998</c:v>
                </c:pt>
                <c:pt idx="30">
                  <c:v>1413.655</c:v>
                </c:pt>
                <c:pt idx="31">
                  <c:v>1591.4699999999998</c:v>
                </c:pt>
                <c:pt idx="32">
                  <c:v>1194.9100000000001</c:v>
                </c:pt>
                <c:pt idx="33">
                  <c:v>1259.2049999999999</c:v>
                </c:pt>
                <c:pt idx="34">
                  <c:v>1052.77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065856"/>
        <c:axId val="163067392"/>
      </c:lineChart>
      <c:catAx>
        <c:axId val="163180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182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828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180928"/>
        <c:crosses val="autoZero"/>
        <c:crossBetween val="between"/>
      </c:valAx>
      <c:catAx>
        <c:axId val="163065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067392"/>
        <c:crosses val="autoZero"/>
        <c:auto val="0"/>
        <c:lblAlgn val="ctr"/>
        <c:lblOffset val="100"/>
        <c:noMultiLvlLbl val="0"/>
      </c:catAx>
      <c:valAx>
        <c:axId val="163067392"/>
        <c:scaling>
          <c:orientation val="minMax"/>
          <c:max val="14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0658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23.013000000000002</c:v>
                </c:pt>
                <c:pt idx="1">
                  <c:v>15.759</c:v>
                </c:pt>
                <c:pt idx="2">
                  <c:v>29.61</c:v>
                </c:pt>
                <c:pt idx="3">
                  <c:v>18.113</c:v>
                </c:pt>
                <c:pt idx="4">
                  <c:v>18.414000000000001</c:v>
                </c:pt>
                <c:pt idx="5">
                  <c:v>18.056999999999999</c:v>
                </c:pt>
                <c:pt idx="6">
                  <c:v>45.112000000000002</c:v>
                </c:pt>
                <c:pt idx="7">
                  <c:v>28.303999999999998</c:v>
                </c:pt>
                <c:pt idx="8">
                  <c:v>28.565999999999999</c:v>
                </c:pt>
                <c:pt idx="9">
                  <c:v>29.603000000000002</c:v>
                </c:pt>
                <c:pt idx="10">
                  <c:v>36.796999999999997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359.38200000000001</c:v>
                </c:pt>
                <c:pt idx="1">
                  <c:v>325.99099999999999</c:v>
                </c:pt>
                <c:pt idx="2">
                  <c:v>184.98400000000001</c:v>
                </c:pt>
                <c:pt idx="3">
                  <c:v>176.03299999999999</c:v>
                </c:pt>
                <c:pt idx="4">
                  <c:v>145.39400000000001</c:v>
                </c:pt>
                <c:pt idx="5">
                  <c:v>93.040999999999997</c:v>
                </c:pt>
                <c:pt idx="6">
                  <c:v>123.294</c:v>
                </c:pt>
                <c:pt idx="7">
                  <c:v>157.60499999999999</c:v>
                </c:pt>
                <c:pt idx="8">
                  <c:v>138.49700000000001</c:v>
                </c:pt>
                <c:pt idx="9">
                  <c:v>148.553</c:v>
                </c:pt>
                <c:pt idx="10">
                  <c:v>112.062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382.39499999999998</c:v>
                </c:pt>
                <c:pt idx="1">
                  <c:v>341.75</c:v>
                </c:pt>
                <c:pt idx="2">
                  <c:v>214.59399999999999</c:v>
                </c:pt>
                <c:pt idx="3">
                  <c:v>194.14599999999999</c:v>
                </c:pt>
                <c:pt idx="4">
                  <c:v>163.80799999999999</c:v>
                </c:pt>
                <c:pt idx="5">
                  <c:v>111.098</c:v>
                </c:pt>
                <c:pt idx="6">
                  <c:v>168.40600000000001</c:v>
                </c:pt>
                <c:pt idx="7">
                  <c:v>185.90899999999999</c:v>
                </c:pt>
                <c:pt idx="8">
                  <c:v>167.06300000000002</c:v>
                </c:pt>
                <c:pt idx="9">
                  <c:v>178.15600000000001</c:v>
                </c:pt>
                <c:pt idx="10">
                  <c:v>148.85899999999998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34560"/>
        <c:axId val="163236480"/>
      </c:lineChart>
      <c:catAx>
        <c:axId val="16323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236480"/>
        <c:crosses val="autoZero"/>
        <c:auto val="1"/>
        <c:lblAlgn val="ctr"/>
        <c:lblOffset val="100"/>
        <c:noMultiLvlLbl val="0"/>
      </c:catAx>
      <c:valAx>
        <c:axId val="16323648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23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23.013000000000002</c:v>
                </c:pt>
                <c:pt idx="1">
                  <c:v>15.759</c:v>
                </c:pt>
                <c:pt idx="2">
                  <c:v>29.61</c:v>
                </c:pt>
                <c:pt idx="3">
                  <c:v>18.113</c:v>
                </c:pt>
                <c:pt idx="4">
                  <c:v>18.414000000000001</c:v>
                </c:pt>
                <c:pt idx="5">
                  <c:v>18.056999999999999</c:v>
                </c:pt>
                <c:pt idx="6">
                  <c:v>45.112000000000002</c:v>
                </c:pt>
                <c:pt idx="7">
                  <c:v>28.303999999999998</c:v>
                </c:pt>
                <c:pt idx="8">
                  <c:v>28.565999999999999</c:v>
                </c:pt>
                <c:pt idx="9">
                  <c:v>29.603000000000002</c:v>
                </c:pt>
                <c:pt idx="10">
                  <c:v>36.796999999999997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359.38200000000001</c:v>
                </c:pt>
                <c:pt idx="1">
                  <c:v>325.99099999999999</c:v>
                </c:pt>
                <c:pt idx="2">
                  <c:v>184.98400000000001</c:v>
                </c:pt>
                <c:pt idx="3">
                  <c:v>176.03299999999999</c:v>
                </c:pt>
                <c:pt idx="4">
                  <c:v>145.39400000000001</c:v>
                </c:pt>
                <c:pt idx="5">
                  <c:v>93.040999999999997</c:v>
                </c:pt>
                <c:pt idx="6">
                  <c:v>123.294</c:v>
                </c:pt>
                <c:pt idx="7">
                  <c:v>157.60499999999999</c:v>
                </c:pt>
                <c:pt idx="8">
                  <c:v>138.49700000000001</c:v>
                </c:pt>
                <c:pt idx="9">
                  <c:v>148.553</c:v>
                </c:pt>
                <c:pt idx="10">
                  <c:v>112.062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382.39499999999998</c:v>
                </c:pt>
                <c:pt idx="1">
                  <c:v>341.75</c:v>
                </c:pt>
                <c:pt idx="2">
                  <c:v>214.59399999999999</c:v>
                </c:pt>
                <c:pt idx="3">
                  <c:v>194.14599999999999</c:v>
                </c:pt>
                <c:pt idx="4">
                  <c:v>163.80799999999999</c:v>
                </c:pt>
                <c:pt idx="5">
                  <c:v>111.098</c:v>
                </c:pt>
                <c:pt idx="6">
                  <c:v>168.40600000000001</c:v>
                </c:pt>
                <c:pt idx="7">
                  <c:v>185.90899999999999</c:v>
                </c:pt>
                <c:pt idx="8">
                  <c:v>167.06300000000002</c:v>
                </c:pt>
                <c:pt idx="9">
                  <c:v>178.15600000000001</c:v>
                </c:pt>
                <c:pt idx="10">
                  <c:v>148.85899999999998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73600"/>
        <c:axId val="163675520"/>
      </c:lineChart>
      <c:catAx>
        <c:axId val="163673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675520"/>
        <c:crosses val="autoZero"/>
        <c:auto val="1"/>
        <c:lblAlgn val="ctr"/>
        <c:lblOffset val="100"/>
        <c:noMultiLvlLbl val="0"/>
      </c:catAx>
      <c:valAx>
        <c:axId val="1636755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673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23.013000000000002</c:v>
                </c:pt>
                <c:pt idx="1">
                  <c:v>15.759</c:v>
                </c:pt>
                <c:pt idx="2">
                  <c:v>29.61</c:v>
                </c:pt>
                <c:pt idx="3">
                  <c:v>18.113</c:v>
                </c:pt>
                <c:pt idx="4">
                  <c:v>18.414000000000001</c:v>
                </c:pt>
                <c:pt idx="5">
                  <c:v>18.056999999999999</c:v>
                </c:pt>
                <c:pt idx="6">
                  <c:v>45.112000000000002</c:v>
                </c:pt>
                <c:pt idx="7">
                  <c:v>28.303999999999998</c:v>
                </c:pt>
                <c:pt idx="8">
                  <c:v>28.565999999999999</c:v>
                </c:pt>
                <c:pt idx="9">
                  <c:v>29.603000000000002</c:v>
                </c:pt>
                <c:pt idx="10">
                  <c:v>36.796999999999997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75.32646720000001</c:v>
                  </c:pt>
                  <c:pt idx="1">
                    <c:v>55.255474499999991</c:v>
                  </c:pt>
                  <c:pt idx="2">
                    <c:v>32.908653600000001</c:v>
                  </c:pt>
                  <c:pt idx="3">
                    <c:v>32.865361100000001</c:v>
                  </c:pt>
                  <c:pt idx="4">
                    <c:v>33.367922999999998</c:v>
                  </c:pt>
                  <c:pt idx="5">
                    <c:v>10.885797</c:v>
                  </c:pt>
                  <c:pt idx="6">
                    <c:v>28.456255199999998</c:v>
                  </c:pt>
                  <c:pt idx="7">
                    <c:v>37.021414499999999</c:v>
                  </c:pt>
                  <c:pt idx="8">
                    <c:v>17.118229200000002</c:v>
                  </c:pt>
                  <c:pt idx="9">
                    <c:v>26.056196199999999</c:v>
                  </c:pt>
                  <c:pt idx="10">
                    <c:v>13.6603578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75.32646720000001</c:v>
                  </c:pt>
                  <c:pt idx="1">
                    <c:v>55.255474499999991</c:v>
                  </c:pt>
                  <c:pt idx="2">
                    <c:v>32.908653600000001</c:v>
                  </c:pt>
                  <c:pt idx="3">
                    <c:v>32.865361100000001</c:v>
                  </c:pt>
                  <c:pt idx="4">
                    <c:v>33.367922999999998</c:v>
                  </c:pt>
                  <c:pt idx="5">
                    <c:v>10.885797</c:v>
                  </c:pt>
                  <c:pt idx="6">
                    <c:v>28.456255199999998</c:v>
                  </c:pt>
                  <c:pt idx="7">
                    <c:v>37.021414499999999</c:v>
                  </c:pt>
                  <c:pt idx="8">
                    <c:v>17.118229200000002</c:v>
                  </c:pt>
                  <c:pt idx="9">
                    <c:v>26.056196199999999</c:v>
                  </c:pt>
                  <c:pt idx="10">
                    <c:v>13.6603578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359.38200000000001</c:v>
                </c:pt>
                <c:pt idx="1">
                  <c:v>325.99099999999999</c:v>
                </c:pt>
                <c:pt idx="2">
                  <c:v>184.98400000000001</c:v>
                </c:pt>
                <c:pt idx="3">
                  <c:v>176.03299999999999</c:v>
                </c:pt>
                <c:pt idx="4">
                  <c:v>145.39400000000001</c:v>
                </c:pt>
                <c:pt idx="5">
                  <c:v>93.040999999999997</c:v>
                </c:pt>
                <c:pt idx="6">
                  <c:v>123.294</c:v>
                </c:pt>
                <c:pt idx="7">
                  <c:v>157.60499999999999</c:v>
                </c:pt>
                <c:pt idx="8">
                  <c:v>138.49700000000001</c:v>
                </c:pt>
                <c:pt idx="9">
                  <c:v>148.553</c:v>
                </c:pt>
                <c:pt idx="10">
                  <c:v>112.062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300864"/>
        <c:axId val="163302784"/>
      </c:barChart>
      <c:catAx>
        <c:axId val="1633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302784"/>
        <c:crosses val="autoZero"/>
        <c:auto val="1"/>
        <c:lblAlgn val="ctr"/>
        <c:lblOffset val="100"/>
        <c:noMultiLvlLbl val="0"/>
      </c:catAx>
      <c:valAx>
        <c:axId val="163302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300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1.1124149795740243E-2"/>
                  <c:y val="-0.2755623311096724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6390.077219200416</c:v>
                </c:pt>
                <c:pt idx="1">
                  <c:v>12298.906222101934</c:v>
                </c:pt>
                <c:pt idx="2">
                  <c:v>706.16350403422928</c:v>
                </c:pt>
                <c:pt idx="3">
                  <c:v>111.10004287197999</c:v>
                </c:pt>
                <c:pt idx="4">
                  <c:v>437.18540939034881</c:v>
                </c:pt>
                <c:pt idx="5">
                  <c:v>689.65643308933397</c:v>
                </c:pt>
                <c:pt idx="6">
                  <c:v>1561.1956936291635</c:v>
                </c:pt>
                <c:pt idx="7">
                  <c:v>11.6979483212</c:v>
                </c:pt>
                <c:pt idx="8">
                  <c:v>0</c:v>
                </c:pt>
                <c:pt idx="9">
                  <c:v>17.946079988569998</c:v>
                </c:pt>
                <c:pt idx="10">
                  <c:v>54.546877263228701</c:v>
                </c:pt>
                <c:pt idx="11">
                  <c:v>6.3952308018101798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81846.791804765904</c:v>
                </c:pt>
                <c:pt idx="1">
                  <c:v>17460.516756348974</c:v>
                </c:pt>
                <c:pt idx="2">
                  <c:v>794.04119303953917</c:v>
                </c:pt>
                <c:pt idx="3">
                  <c:v>402.68247164579088</c:v>
                </c:pt>
                <c:pt idx="4">
                  <c:v>3592.7937728239935</c:v>
                </c:pt>
                <c:pt idx="5">
                  <c:v>4090.649959637602</c:v>
                </c:pt>
                <c:pt idx="6">
                  <c:v>6290.4496413447041</c:v>
                </c:pt>
                <c:pt idx="7">
                  <c:v>17.622091294400001</c:v>
                </c:pt>
                <c:pt idx="8">
                  <c:v>0</c:v>
                </c:pt>
                <c:pt idx="9">
                  <c:v>397.10730977035888</c:v>
                </c:pt>
                <c:pt idx="10">
                  <c:v>3192.6930171546769</c:v>
                </c:pt>
                <c:pt idx="11">
                  <c:v>293.93911213291756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23.013000000000002</c:v>
                </c:pt>
                <c:pt idx="1">
                  <c:v>15.759</c:v>
                </c:pt>
                <c:pt idx="2">
                  <c:v>29.61</c:v>
                </c:pt>
                <c:pt idx="3">
                  <c:v>18.113</c:v>
                </c:pt>
                <c:pt idx="4">
                  <c:v>18.414000000000001</c:v>
                </c:pt>
                <c:pt idx="5">
                  <c:v>18.056999999999999</c:v>
                </c:pt>
                <c:pt idx="6">
                  <c:v>45.112000000000002</c:v>
                </c:pt>
                <c:pt idx="7">
                  <c:v>28.303999999999998</c:v>
                </c:pt>
                <c:pt idx="8">
                  <c:v>28.565999999999999</c:v>
                </c:pt>
                <c:pt idx="9">
                  <c:v>29.603000000000002</c:v>
                </c:pt>
                <c:pt idx="10">
                  <c:v>36.796999999999997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75.32646720000001</c:v>
                  </c:pt>
                  <c:pt idx="1">
                    <c:v>55.255474499999991</c:v>
                  </c:pt>
                  <c:pt idx="2">
                    <c:v>32.908653600000001</c:v>
                  </c:pt>
                  <c:pt idx="3">
                    <c:v>32.865361100000001</c:v>
                  </c:pt>
                  <c:pt idx="4">
                    <c:v>33.367922999999998</c:v>
                  </c:pt>
                  <c:pt idx="5">
                    <c:v>10.885797</c:v>
                  </c:pt>
                  <c:pt idx="6">
                    <c:v>28.456255199999998</c:v>
                  </c:pt>
                  <c:pt idx="7">
                    <c:v>37.021414499999999</c:v>
                  </c:pt>
                  <c:pt idx="8">
                    <c:v>17.118229200000002</c:v>
                  </c:pt>
                  <c:pt idx="9">
                    <c:v>26.056196199999999</c:v>
                  </c:pt>
                  <c:pt idx="10">
                    <c:v>13.6603578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75.32646720000001</c:v>
                  </c:pt>
                  <c:pt idx="1">
                    <c:v>55.255474499999991</c:v>
                  </c:pt>
                  <c:pt idx="2">
                    <c:v>32.908653600000001</c:v>
                  </c:pt>
                  <c:pt idx="3">
                    <c:v>32.865361100000001</c:v>
                  </c:pt>
                  <c:pt idx="4">
                    <c:v>33.367922999999998</c:v>
                  </c:pt>
                  <c:pt idx="5">
                    <c:v>10.885797</c:v>
                  </c:pt>
                  <c:pt idx="6">
                    <c:v>28.456255199999998</c:v>
                  </c:pt>
                  <c:pt idx="7">
                    <c:v>37.021414499999999</c:v>
                  </c:pt>
                  <c:pt idx="8">
                    <c:v>17.118229200000002</c:v>
                  </c:pt>
                  <c:pt idx="9">
                    <c:v>26.056196199999999</c:v>
                  </c:pt>
                  <c:pt idx="10">
                    <c:v>13.6603578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359.38200000000001</c:v>
                </c:pt>
                <c:pt idx="1">
                  <c:v>325.99099999999999</c:v>
                </c:pt>
                <c:pt idx="2">
                  <c:v>184.98400000000001</c:v>
                </c:pt>
                <c:pt idx="3">
                  <c:v>176.03299999999999</c:v>
                </c:pt>
                <c:pt idx="4">
                  <c:v>145.39400000000001</c:v>
                </c:pt>
                <c:pt idx="5">
                  <c:v>93.040999999999997</c:v>
                </c:pt>
                <c:pt idx="6">
                  <c:v>123.294</c:v>
                </c:pt>
                <c:pt idx="7">
                  <c:v>157.60499999999999</c:v>
                </c:pt>
                <c:pt idx="8">
                  <c:v>138.49700000000001</c:v>
                </c:pt>
                <c:pt idx="9">
                  <c:v>148.553</c:v>
                </c:pt>
                <c:pt idx="10">
                  <c:v>112.062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3739520"/>
        <c:axId val="163753984"/>
      </c:barChart>
      <c:catAx>
        <c:axId val="16373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3753984"/>
        <c:crosses val="autoZero"/>
        <c:auto val="1"/>
        <c:lblAlgn val="ctr"/>
        <c:lblOffset val="100"/>
        <c:noMultiLvlLbl val="0"/>
      </c:catAx>
      <c:valAx>
        <c:axId val="1637539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373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1106.8620000000001</c:v>
                </c:pt>
                <c:pt idx="1">
                  <c:v>1195.1569999999999</c:v>
                </c:pt>
                <c:pt idx="2">
                  <c:v>1228.54</c:v>
                </c:pt>
                <c:pt idx="3">
                  <c:v>1284.076</c:v>
                </c:pt>
                <c:pt idx="4">
                  <c:v>1338.5440000000001</c:v>
                </c:pt>
                <c:pt idx="5">
                  <c:v>1424.68</c:v>
                </c:pt>
                <c:pt idx="6">
                  <c:v>1429.5440000000001</c:v>
                </c:pt>
                <c:pt idx="7">
                  <c:v>1414.2460000000001</c:v>
                </c:pt>
                <c:pt idx="8">
                  <c:v>1430.078</c:v>
                </c:pt>
                <c:pt idx="9">
                  <c:v>1468.9159999999999</c:v>
                </c:pt>
                <c:pt idx="10">
                  <c:v>1464.5229999999999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1107.6486864000001</c:v>
                  </c:pt>
                  <c:pt idx="1">
                    <c:v>1121.1165592999998</c:v>
                  </c:pt>
                  <c:pt idx="2">
                    <c:v>1171.7224243999999</c:v>
                  </c:pt>
                  <c:pt idx="3">
                    <c:v>1203.0954079999999</c:v>
                  </c:pt>
                  <c:pt idx="4">
                    <c:v>1234.7275178999998</c:v>
                  </c:pt>
                  <c:pt idx="5">
                    <c:v>1265.1674125</c:v>
                  </c:pt>
                  <c:pt idx="6">
                    <c:v>1291.6762999999999</c:v>
                  </c:pt>
                  <c:pt idx="7">
                    <c:v>1315.6767600000001</c:v>
                  </c:pt>
                  <c:pt idx="8">
                    <c:v>1340.9461908999999</c:v>
                  </c:pt>
                  <c:pt idx="9">
                    <c:v>1371.5340607999999</c:v>
                  </c:pt>
                  <c:pt idx="10">
                    <c:v>1399.2415103999999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1107.6486864000001</c:v>
                  </c:pt>
                  <c:pt idx="1">
                    <c:v>1121.1165592999998</c:v>
                  </c:pt>
                  <c:pt idx="2">
                    <c:v>1171.7224243999999</c:v>
                  </c:pt>
                  <c:pt idx="3">
                    <c:v>1203.0954079999999</c:v>
                  </c:pt>
                  <c:pt idx="4">
                    <c:v>1234.7275178999998</c:v>
                  </c:pt>
                  <c:pt idx="5">
                    <c:v>1265.1674125</c:v>
                  </c:pt>
                  <c:pt idx="6">
                    <c:v>1291.6762999999999</c:v>
                  </c:pt>
                  <c:pt idx="7">
                    <c:v>1315.6767600000001</c:v>
                  </c:pt>
                  <c:pt idx="8">
                    <c:v>1340.9461908999999</c:v>
                  </c:pt>
                  <c:pt idx="9">
                    <c:v>1371.5340607999999</c:v>
                  </c:pt>
                  <c:pt idx="10">
                    <c:v>1399.2415103999999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21804.108</c:v>
                </c:pt>
                <c:pt idx="1">
                  <c:v>22740.701000000001</c:v>
                </c:pt>
                <c:pt idx="2">
                  <c:v>24209.141</c:v>
                </c:pt>
                <c:pt idx="3">
                  <c:v>26154.248</c:v>
                </c:pt>
                <c:pt idx="4">
                  <c:v>27871.953000000001</c:v>
                </c:pt>
                <c:pt idx="5">
                  <c:v>29768.645</c:v>
                </c:pt>
                <c:pt idx="6">
                  <c:v>31504.3</c:v>
                </c:pt>
                <c:pt idx="7">
                  <c:v>32891.919000000002</c:v>
                </c:pt>
                <c:pt idx="8">
                  <c:v>34295.298999999999</c:v>
                </c:pt>
                <c:pt idx="9">
                  <c:v>35348.815999999999</c:v>
                </c:pt>
                <c:pt idx="10">
                  <c:v>36438.580999999998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519936"/>
        <c:axId val="164521856"/>
      </c:barChart>
      <c:catAx>
        <c:axId val="16451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521856"/>
        <c:crosses val="autoZero"/>
        <c:auto val="1"/>
        <c:lblAlgn val="ctr"/>
        <c:lblOffset val="100"/>
        <c:noMultiLvlLbl val="0"/>
      </c:catAx>
      <c:valAx>
        <c:axId val="1645218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519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1106.8620000000001</c:v>
                </c:pt>
                <c:pt idx="1">
                  <c:v>1195.1569999999999</c:v>
                </c:pt>
                <c:pt idx="2">
                  <c:v>1228.54</c:v>
                </c:pt>
                <c:pt idx="3">
                  <c:v>1284.076</c:v>
                </c:pt>
                <c:pt idx="4">
                  <c:v>1338.5440000000001</c:v>
                </c:pt>
                <c:pt idx="5">
                  <c:v>1424.68</c:v>
                </c:pt>
                <c:pt idx="6">
                  <c:v>1429.5440000000001</c:v>
                </c:pt>
                <c:pt idx="7">
                  <c:v>1414.2460000000001</c:v>
                </c:pt>
                <c:pt idx="8">
                  <c:v>1430.078</c:v>
                </c:pt>
                <c:pt idx="9">
                  <c:v>1468.9159999999999</c:v>
                </c:pt>
                <c:pt idx="10">
                  <c:v>1464.5229999999999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1107.6486864000001</c:v>
                  </c:pt>
                  <c:pt idx="1">
                    <c:v>1121.1165592999998</c:v>
                  </c:pt>
                  <c:pt idx="2">
                    <c:v>1171.7224243999999</c:v>
                  </c:pt>
                  <c:pt idx="3">
                    <c:v>1203.0954079999999</c:v>
                  </c:pt>
                  <c:pt idx="4">
                    <c:v>1234.7275178999998</c:v>
                  </c:pt>
                  <c:pt idx="5">
                    <c:v>1265.1674125</c:v>
                  </c:pt>
                  <c:pt idx="6">
                    <c:v>1291.6762999999999</c:v>
                  </c:pt>
                  <c:pt idx="7">
                    <c:v>1315.6767600000001</c:v>
                  </c:pt>
                  <c:pt idx="8">
                    <c:v>1340.9461908999999</c:v>
                  </c:pt>
                  <c:pt idx="9">
                    <c:v>1371.5340607999999</c:v>
                  </c:pt>
                  <c:pt idx="10">
                    <c:v>1399.2415103999999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1107.6486864000001</c:v>
                  </c:pt>
                  <c:pt idx="1">
                    <c:v>1121.1165592999998</c:v>
                  </c:pt>
                  <c:pt idx="2">
                    <c:v>1171.7224243999999</c:v>
                  </c:pt>
                  <c:pt idx="3">
                    <c:v>1203.0954079999999</c:v>
                  </c:pt>
                  <c:pt idx="4">
                    <c:v>1234.7275178999998</c:v>
                  </c:pt>
                  <c:pt idx="5">
                    <c:v>1265.1674125</c:v>
                  </c:pt>
                  <c:pt idx="6">
                    <c:v>1291.6762999999999</c:v>
                  </c:pt>
                  <c:pt idx="7">
                    <c:v>1315.6767600000001</c:v>
                  </c:pt>
                  <c:pt idx="8">
                    <c:v>1340.9461908999999</c:v>
                  </c:pt>
                  <c:pt idx="9">
                    <c:v>1371.5340607999999</c:v>
                  </c:pt>
                  <c:pt idx="10">
                    <c:v>1399.2415103999999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21804.108</c:v>
                </c:pt>
                <c:pt idx="1">
                  <c:v>22740.701000000001</c:v>
                </c:pt>
                <c:pt idx="2">
                  <c:v>24209.141</c:v>
                </c:pt>
                <c:pt idx="3">
                  <c:v>26154.248</c:v>
                </c:pt>
                <c:pt idx="4">
                  <c:v>27871.953000000001</c:v>
                </c:pt>
                <c:pt idx="5">
                  <c:v>29768.645</c:v>
                </c:pt>
                <c:pt idx="6">
                  <c:v>31504.3</c:v>
                </c:pt>
                <c:pt idx="7">
                  <c:v>32891.919000000002</c:v>
                </c:pt>
                <c:pt idx="8">
                  <c:v>34295.298999999999</c:v>
                </c:pt>
                <c:pt idx="9">
                  <c:v>35348.815999999999</c:v>
                </c:pt>
                <c:pt idx="10">
                  <c:v>36438.580999999998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4462976"/>
        <c:axId val="164464896"/>
      </c:barChart>
      <c:catAx>
        <c:axId val="164462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4464896"/>
        <c:crosses val="autoZero"/>
        <c:auto val="1"/>
        <c:lblAlgn val="ctr"/>
        <c:lblOffset val="100"/>
        <c:noMultiLvlLbl val="0"/>
      </c:catAx>
      <c:valAx>
        <c:axId val="164464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4462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30.864000000000001</c:v>
                </c:pt>
                <c:pt idx="1">
                  <c:v>32.781999999999996</c:v>
                </c:pt>
                <c:pt idx="2">
                  <c:v>31.945</c:v>
                </c:pt>
                <c:pt idx="3">
                  <c:v>31.422000000000001</c:v>
                </c:pt>
                <c:pt idx="4">
                  <c:v>31.667000000000002</c:v>
                </c:pt>
                <c:pt idx="5">
                  <c:v>32.401000000000003</c:v>
                </c:pt>
                <c:pt idx="6">
                  <c:v>33.039000000000001</c:v>
                </c:pt>
                <c:pt idx="7">
                  <c:v>33.481999999999999</c:v>
                </c:pt>
                <c:pt idx="8">
                  <c:v>33.89</c:v>
                </c:pt>
                <c:pt idx="9">
                  <c:v>35.067999999999998</c:v>
                </c:pt>
                <c:pt idx="10">
                  <c:v>35.197000000000003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18.916433900000001</c:v>
                  </c:pt>
                  <c:pt idx="1">
                    <c:v>18.230036400000003</c:v>
                  </c:pt>
                  <c:pt idx="2">
                    <c:v>17.581860000000002</c:v>
                  </c:pt>
                  <c:pt idx="3">
                    <c:v>16.590849600000002</c:v>
                  </c:pt>
                  <c:pt idx="4">
                    <c:v>15.477560499999999</c:v>
                  </c:pt>
                  <c:pt idx="5">
                    <c:v>14.610356999999999</c:v>
                  </c:pt>
                  <c:pt idx="6">
                    <c:v>13.834647500000001</c:v>
                  </c:pt>
                  <c:pt idx="7">
                    <c:v>13.1902294</c:v>
                  </c:pt>
                  <c:pt idx="8">
                    <c:v>12.7223928</c:v>
                  </c:pt>
                  <c:pt idx="9">
                    <c:v>12.036864900000001</c:v>
                  </c:pt>
                  <c:pt idx="10">
                    <c:v>11.574885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18.916433900000001</c:v>
                  </c:pt>
                  <c:pt idx="1">
                    <c:v>18.230036400000003</c:v>
                  </c:pt>
                  <c:pt idx="2">
                    <c:v>17.581860000000002</c:v>
                  </c:pt>
                  <c:pt idx="3">
                    <c:v>16.590849600000002</c:v>
                  </c:pt>
                  <c:pt idx="4">
                    <c:v>15.477560499999999</c:v>
                  </c:pt>
                  <c:pt idx="5">
                    <c:v>14.610356999999999</c:v>
                  </c:pt>
                  <c:pt idx="6">
                    <c:v>13.834647500000001</c:v>
                  </c:pt>
                  <c:pt idx="7">
                    <c:v>13.1902294</c:v>
                  </c:pt>
                  <c:pt idx="8">
                    <c:v>12.7223928</c:v>
                  </c:pt>
                  <c:pt idx="9">
                    <c:v>12.036864900000001</c:v>
                  </c:pt>
                  <c:pt idx="10">
                    <c:v>11.574885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507.14299999999997</c:v>
                </c:pt>
                <c:pt idx="1">
                  <c:v>533.04200000000003</c:v>
                </c:pt>
                <c:pt idx="2">
                  <c:v>542.65</c:v>
                </c:pt>
                <c:pt idx="3">
                  <c:v>531.75800000000004</c:v>
                </c:pt>
                <c:pt idx="4">
                  <c:v>507.46100000000001</c:v>
                </c:pt>
                <c:pt idx="5">
                  <c:v>482.19</c:v>
                </c:pt>
                <c:pt idx="6">
                  <c:v>453.59500000000003</c:v>
                </c:pt>
                <c:pt idx="7">
                  <c:v>420.07100000000003</c:v>
                </c:pt>
                <c:pt idx="8">
                  <c:v>389.06400000000002</c:v>
                </c:pt>
                <c:pt idx="9">
                  <c:v>357.17700000000002</c:v>
                </c:pt>
                <c:pt idx="10">
                  <c:v>330.71100000000001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050240"/>
        <c:axId val="165064704"/>
      </c:barChart>
      <c:catAx>
        <c:axId val="1650502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064704"/>
        <c:crosses val="autoZero"/>
        <c:auto val="1"/>
        <c:lblAlgn val="ctr"/>
        <c:lblOffset val="100"/>
        <c:noMultiLvlLbl val="0"/>
      </c:catAx>
      <c:valAx>
        <c:axId val="165064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0502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30.864000000000001</c:v>
                </c:pt>
                <c:pt idx="1">
                  <c:v>32.781999999999996</c:v>
                </c:pt>
                <c:pt idx="2">
                  <c:v>31.945</c:v>
                </c:pt>
                <c:pt idx="3">
                  <c:v>31.422000000000001</c:v>
                </c:pt>
                <c:pt idx="4">
                  <c:v>31.667000000000002</c:v>
                </c:pt>
                <c:pt idx="5">
                  <c:v>32.401000000000003</c:v>
                </c:pt>
                <c:pt idx="6">
                  <c:v>33.039000000000001</c:v>
                </c:pt>
                <c:pt idx="7">
                  <c:v>33.481999999999999</c:v>
                </c:pt>
                <c:pt idx="8">
                  <c:v>33.89</c:v>
                </c:pt>
                <c:pt idx="9">
                  <c:v>35.067999999999998</c:v>
                </c:pt>
                <c:pt idx="10">
                  <c:v>35.197000000000003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18.916433900000001</c:v>
                  </c:pt>
                  <c:pt idx="1">
                    <c:v>18.230036400000003</c:v>
                  </c:pt>
                  <c:pt idx="2">
                    <c:v>17.581860000000002</c:v>
                  </c:pt>
                  <c:pt idx="3">
                    <c:v>16.590849600000002</c:v>
                  </c:pt>
                  <c:pt idx="4">
                    <c:v>15.477560499999999</c:v>
                  </c:pt>
                  <c:pt idx="5">
                    <c:v>14.610356999999999</c:v>
                  </c:pt>
                  <c:pt idx="6">
                    <c:v>13.834647500000001</c:v>
                  </c:pt>
                  <c:pt idx="7">
                    <c:v>13.1902294</c:v>
                  </c:pt>
                  <c:pt idx="8">
                    <c:v>12.7223928</c:v>
                  </c:pt>
                  <c:pt idx="9">
                    <c:v>12.036864900000001</c:v>
                  </c:pt>
                  <c:pt idx="10">
                    <c:v>11.574885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18.916433900000001</c:v>
                  </c:pt>
                  <c:pt idx="1">
                    <c:v>18.230036400000003</c:v>
                  </c:pt>
                  <c:pt idx="2">
                    <c:v>17.581860000000002</c:v>
                  </c:pt>
                  <c:pt idx="3">
                    <c:v>16.590849600000002</c:v>
                  </c:pt>
                  <c:pt idx="4">
                    <c:v>15.477560499999999</c:v>
                  </c:pt>
                  <c:pt idx="5">
                    <c:v>14.610356999999999</c:v>
                  </c:pt>
                  <c:pt idx="6">
                    <c:v>13.834647500000001</c:v>
                  </c:pt>
                  <c:pt idx="7">
                    <c:v>13.1902294</c:v>
                  </c:pt>
                  <c:pt idx="8">
                    <c:v>12.7223928</c:v>
                  </c:pt>
                  <c:pt idx="9">
                    <c:v>12.036864900000001</c:v>
                  </c:pt>
                  <c:pt idx="10">
                    <c:v>11.574885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507.14299999999997</c:v>
                </c:pt>
                <c:pt idx="1">
                  <c:v>533.04200000000003</c:v>
                </c:pt>
                <c:pt idx="2">
                  <c:v>542.65</c:v>
                </c:pt>
                <c:pt idx="3">
                  <c:v>531.75800000000004</c:v>
                </c:pt>
                <c:pt idx="4">
                  <c:v>507.46100000000001</c:v>
                </c:pt>
                <c:pt idx="5">
                  <c:v>482.19</c:v>
                </c:pt>
                <c:pt idx="6">
                  <c:v>453.59500000000003</c:v>
                </c:pt>
                <c:pt idx="7">
                  <c:v>420.07100000000003</c:v>
                </c:pt>
                <c:pt idx="8">
                  <c:v>389.06400000000002</c:v>
                </c:pt>
                <c:pt idx="9">
                  <c:v>357.17700000000002</c:v>
                </c:pt>
                <c:pt idx="10">
                  <c:v>330.71100000000001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5148928"/>
        <c:axId val="165151104"/>
      </c:barChart>
      <c:catAx>
        <c:axId val="165148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65151104"/>
        <c:crosses val="autoZero"/>
        <c:auto val="1"/>
        <c:lblAlgn val="ctr"/>
        <c:lblOffset val="100"/>
        <c:noMultiLvlLbl val="0"/>
      </c:catAx>
      <c:valAx>
        <c:axId val="1651511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651489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1104.704</c:v>
                </c:pt>
                <c:pt idx="1">
                  <c:v>1142.271</c:v>
                </c:pt>
                <c:pt idx="2">
                  <c:v>1227.306</c:v>
                </c:pt>
                <c:pt idx="3">
                  <c:v>1238.97</c:v>
                </c:pt>
                <c:pt idx="4">
                  <c:v>1305.2439999999999</c:v>
                </c:pt>
                <c:pt idx="5">
                  <c:v>1371.4870000000001</c:v>
                </c:pt>
                <c:pt idx="6">
                  <c:v>1443.028</c:v>
                </c:pt>
                <c:pt idx="7">
                  <c:v>1382.558</c:v>
                </c:pt>
                <c:pt idx="8">
                  <c:v>1408.425</c:v>
                </c:pt>
                <c:pt idx="9">
                  <c:v>1434.9169999999999</c:v>
                </c:pt>
                <c:pt idx="10">
                  <c:v>1462.202</c:v>
                </c:pt>
                <c:pt idx="12">
                  <c:v>21575.646000000001</c:v>
                </c:pt>
                <c:pt idx="13">
                  <c:v>22166.687999999998</c:v>
                </c:pt>
                <c:pt idx="14">
                  <c:v>23201.008999999998</c:v>
                </c:pt>
                <c:pt idx="15">
                  <c:v>24989.334999999999</c:v>
                </c:pt>
                <c:pt idx="16">
                  <c:v>26767.958999999999</c:v>
                </c:pt>
                <c:pt idx="17">
                  <c:v>28578.294000000002</c:v>
                </c:pt>
                <c:pt idx="18">
                  <c:v>30524.038</c:v>
                </c:pt>
                <c:pt idx="19">
                  <c:v>32175.542000000001</c:v>
                </c:pt>
                <c:pt idx="20">
                  <c:v>33487.873</c:v>
                </c:pt>
                <c:pt idx="21">
                  <c:v>34740.705999999998</c:v>
                </c:pt>
                <c:pt idx="22">
                  <c:v>35783.826999999997</c:v>
                </c:pt>
                <c:pt idx="24">
                  <c:v>22680.350000000002</c:v>
                </c:pt>
                <c:pt idx="25">
                  <c:v>23308.958999999999</c:v>
                </c:pt>
                <c:pt idx="26">
                  <c:v>24428.314999999999</c:v>
                </c:pt>
                <c:pt idx="27">
                  <c:v>26228.305</c:v>
                </c:pt>
                <c:pt idx="28">
                  <c:v>28073.202999999998</c:v>
                </c:pt>
                <c:pt idx="29">
                  <c:v>29949.781000000003</c:v>
                </c:pt>
                <c:pt idx="30">
                  <c:v>31967.065999999999</c:v>
                </c:pt>
                <c:pt idx="31">
                  <c:v>33558.1</c:v>
                </c:pt>
                <c:pt idx="32">
                  <c:v>34896.298000000003</c:v>
                </c:pt>
                <c:pt idx="33">
                  <c:v>36175.623</c:v>
                </c:pt>
                <c:pt idx="34">
                  <c:v>37246.028999999995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5449472"/>
        <c:axId val="16338124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123.456</c:v>
                </c:pt>
                <c:pt idx="1">
                  <c:v>163.90999999999997</c:v>
                </c:pt>
                <c:pt idx="2">
                  <c:v>159.72499999999999</c:v>
                </c:pt>
                <c:pt idx="3">
                  <c:v>157.11000000000001</c:v>
                </c:pt>
                <c:pt idx="4">
                  <c:v>158.33500000000001</c:v>
                </c:pt>
                <c:pt idx="5">
                  <c:v>162.00500000000002</c:v>
                </c:pt>
                <c:pt idx="6">
                  <c:v>165.19499999999999</c:v>
                </c:pt>
                <c:pt idx="7">
                  <c:v>167.41</c:v>
                </c:pt>
                <c:pt idx="8">
                  <c:v>169.45</c:v>
                </c:pt>
                <c:pt idx="9">
                  <c:v>175.33999999999997</c:v>
                </c:pt>
                <c:pt idx="10">
                  <c:v>175.98500000000001</c:v>
                </c:pt>
                <c:pt idx="12">
                  <c:v>2028.5719999999999</c:v>
                </c:pt>
                <c:pt idx="13">
                  <c:v>2665.21</c:v>
                </c:pt>
                <c:pt idx="14">
                  <c:v>2713.25</c:v>
                </c:pt>
                <c:pt idx="15">
                  <c:v>2658.79</c:v>
                </c:pt>
                <c:pt idx="16">
                  <c:v>2537.3050000000003</c:v>
                </c:pt>
                <c:pt idx="17">
                  <c:v>2410.9499999999998</c:v>
                </c:pt>
                <c:pt idx="18">
                  <c:v>2267.9750000000004</c:v>
                </c:pt>
                <c:pt idx="19">
                  <c:v>2100.355</c:v>
                </c:pt>
                <c:pt idx="20">
                  <c:v>1945.3200000000002</c:v>
                </c:pt>
                <c:pt idx="21">
                  <c:v>1785.8850000000002</c:v>
                </c:pt>
                <c:pt idx="22">
                  <c:v>1653.5550000000001</c:v>
                </c:pt>
                <c:pt idx="24">
                  <c:v>2152.0279999999998</c:v>
                </c:pt>
                <c:pt idx="25">
                  <c:v>2829.1200000000003</c:v>
                </c:pt>
                <c:pt idx="26">
                  <c:v>2872.9750000000004</c:v>
                </c:pt>
                <c:pt idx="27">
                  <c:v>2815.9000000000005</c:v>
                </c:pt>
                <c:pt idx="28">
                  <c:v>2695.6400000000003</c:v>
                </c:pt>
                <c:pt idx="29">
                  <c:v>2572.9549999999999</c:v>
                </c:pt>
                <c:pt idx="30">
                  <c:v>2433.17</c:v>
                </c:pt>
                <c:pt idx="31">
                  <c:v>2267.7649999999999</c:v>
                </c:pt>
                <c:pt idx="32">
                  <c:v>2114.77</c:v>
                </c:pt>
                <c:pt idx="33">
                  <c:v>1961.2249999999999</c:v>
                </c:pt>
                <c:pt idx="34">
                  <c:v>1829.54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382400"/>
        <c:axId val="163383936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92.052000000000007</c:v>
                </c:pt>
                <c:pt idx="1">
                  <c:v>78.795000000000002</c:v>
                </c:pt>
                <c:pt idx="2">
                  <c:v>148.05000000000001</c:v>
                </c:pt>
                <c:pt idx="3">
                  <c:v>90.564999999999998</c:v>
                </c:pt>
                <c:pt idx="4">
                  <c:v>92.070000000000007</c:v>
                </c:pt>
                <c:pt idx="5">
                  <c:v>90.284999999999997</c:v>
                </c:pt>
                <c:pt idx="6">
                  <c:v>225.56</c:v>
                </c:pt>
                <c:pt idx="7">
                  <c:v>141.51999999999998</c:v>
                </c:pt>
                <c:pt idx="8">
                  <c:v>142.82999999999998</c:v>
                </c:pt>
                <c:pt idx="9">
                  <c:v>148.01500000000001</c:v>
                </c:pt>
                <c:pt idx="10">
                  <c:v>183.98499999999999</c:v>
                </c:pt>
                <c:pt idx="12">
                  <c:v>1437.528</c:v>
                </c:pt>
                <c:pt idx="13">
                  <c:v>1629.9549999999999</c:v>
                </c:pt>
                <c:pt idx="14">
                  <c:v>924.92000000000007</c:v>
                </c:pt>
                <c:pt idx="15">
                  <c:v>880.16499999999996</c:v>
                </c:pt>
                <c:pt idx="16">
                  <c:v>726.97</c:v>
                </c:pt>
                <c:pt idx="17">
                  <c:v>465.20499999999998</c:v>
                </c:pt>
                <c:pt idx="18">
                  <c:v>616.47</c:v>
                </c:pt>
                <c:pt idx="19">
                  <c:v>788.02499999999998</c:v>
                </c:pt>
                <c:pt idx="20">
                  <c:v>692.48500000000013</c:v>
                </c:pt>
                <c:pt idx="21">
                  <c:v>742.76499999999999</c:v>
                </c:pt>
                <c:pt idx="22">
                  <c:v>560.30999999999995</c:v>
                </c:pt>
                <c:pt idx="24">
                  <c:v>1529.58</c:v>
                </c:pt>
                <c:pt idx="25">
                  <c:v>1708.75</c:v>
                </c:pt>
                <c:pt idx="26">
                  <c:v>1072.97</c:v>
                </c:pt>
                <c:pt idx="27">
                  <c:v>970.7299999999999</c:v>
                </c:pt>
                <c:pt idx="28">
                  <c:v>819.04</c:v>
                </c:pt>
                <c:pt idx="29">
                  <c:v>555.49</c:v>
                </c:pt>
                <c:pt idx="30">
                  <c:v>842.03</c:v>
                </c:pt>
                <c:pt idx="31">
                  <c:v>929.54499999999996</c:v>
                </c:pt>
                <c:pt idx="32">
                  <c:v>835.31500000000005</c:v>
                </c:pt>
                <c:pt idx="33">
                  <c:v>890.78</c:v>
                </c:pt>
                <c:pt idx="34">
                  <c:v>744.29499999999985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82400"/>
        <c:axId val="163383936"/>
      </c:lineChart>
      <c:catAx>
        <c:axId val="205449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63381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38124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5449472"/>
        <c:crosses val="autoZero"/>
        <c:crossBetween val="between"/>
      </c:valAx>
      <c:catAx>
        <c:axId val="16338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3383936"/>
        <c:crosses val="autoZero"/>
        <c:auto val="0"/>
        <c:lblAlgn val="ctr"/>
        <c:lblOffset val="100"/>
        <c:noMultiLvlLbl val="0"/>
      </c:catAx>
      <c:valAx>
        <c:axId val="163383936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38240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1104.704</c:v>
                </c:pt>
                <c:pt idx="1">
                  <c:v>1142.271</c:v>
                </c:pt>
                <c:pt idx="2">
                  <c:v>1227.306</c:v>
                </c:pt>
                <c:pt idx="3">
                  <c:v>1238.97</c:v>
                </c:pt>
                <c:pt idx="4">
                  <c:v>1305.2439999999999</c:v>
                </c:pt>
                <c:pt idx="5">
                  <c:v>1371.4870000000001</c:v>
                </c:pt>
                <c:pt idx="6">
                  <c:v>1443.028</c:v>
                </c:pt>
                <c:pt idx="7">
                  <c:v>1382.558</c:v>
                </c:pt>
                <c:pt idx="8">
                  <c:v>1408.425</c:v>
                </c:pt>
                <c:pt idx="9">
                  <c:v>1434.9169999999999</c:v>
                </c:pt>
                <c:pt idx="10">
                  <c:v>1462.202</c:v>
                </c:pt>
                <c:pt idx="12">
                  <c:v>21575.646000000001</c:v>
                </c:pt>
                <c:pt idx="13">
                  <c:v>22166.687999999998</c:v>
                </c:pt>
                <c:pt idx="14">
                  <c:v>23201.008999999998</c:v>
                </c:pt>
                <c:pt idx="15">
                  <c:v>24989.334999999999</c:v>
                </c:pt>
                <c:pt idx="16">
                  <c:v>26767.958999999999</c:v>
                </c:pt>
                <c:pt idx="17">
                  <c:v>28578.294000000002</c:v>
                </c:pt>
                <c:pt idx="18">
                  <c:v>30524.038</c:v>
                </c:pt>
                <c:pt idx="19">
                  <c:v>32175.542000000001</c:v>
                </c:pt>
                <c:pt idx="20">
                  <c:v>33487.873</c:v>
                </c:pt>
                <c:pt idx="21">
                  <c:v>34740.705999999998</c:v>
                </c:pt>
                <c:pt idx="22">
                  <c:v>35783.826999999997</c:v>
                </c:pt>
                <c:pt idx="24">
                  <c:v>22680.350000000002</c:v>
                </c:pt>
                <c:pt idx="25">
                  <c:v>23308.958999999999</c:v>
                </c:pt>
                <c:pt idx="26">
                  <c:v>24428.314999999999</c:v>
                </c:pt>
                <c:pt idx="27">
                  <c:v>26228.305</c:v>
                </c:pt>
                <c:pt idx="28">
                  <c:v>28073.202999999998</c:v>
                </c:pt>
                <c:pt idx="29">
                  <c:v>29949.781000000003</c:v>
                </c:pt>
                <c:pt idx="30">
                  <c:v>31967.065999999999</c:v>
                </c:pt>
                <c:pt idx="31">
                  <c:v>33558.1</c:v>
                </c:pt>
                <c:pt idx="32">
                  <c:v>34896.298000000003</c:v>
                </c:pt>
                <c:pt idx="33">
                  <c:v>36175.623</c:v>
                </c:pt>
                <c:pt idx="34">
                  <c:v>37246.028999999995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568640"/>
        <c:axId val="16397632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123.456</c:v>
                </c:pt>
                <c:pt idx="1">
                  <c:v>163.90999999999997</c:v>
                </c:pt>
                <c:pt idx="2">
                  <c:v>159.72499999999999</c:v>
                </c:pt>
                <c:pt idx="3">
                  <c:v>157.11000000000001</c:v>
                </c:pt>
                <c:pt idx="4">
                  <c:v>158.33500000000001</c:v>
                </c:pt>
                <c:pt idx="5">
                  <c:v>162.00500000000002</c:v>
                </c:pt>
                <c:pt idx="6">
                  <c:v>165.19499999999999</c:v>
                </c:pt>
                <c:pt idx="7">
                  <c:v>167.41</c:v>
                </c:pt>
                <c:pt idx="8">
                  <c:v>169.45</c:v>
                </c:pt>
                <c:pt idx="9">
                  <c:v>175.33999999999997</c:v>
                </c:pt>
                <c:pt idx="10">
                  <c:v>175.98500000000001</c:v>
                </c:pt>
                <c:pt idx="12">
                  <c:v>2028.5719999999999</c:v>
                </c:pt>
                <c:pt idx="13">
                  <c:v>2665.21</c:v>
                </c:pt>
                <c:pt idx="14">
                  <c:v>2713.25</c:v>
                </c:pt>
                <c:pt idx="15">
                  <c:v>2658.79</c:v>
                </c:pt>
                <c:pt idx="16">
                  <c:v>2537.3050000000003</c:v>
                </c:pt>
                <c:pt idx="17">
                  <c:v>2410.9499999999998</c:v>
                </c:pt>
                <c:pt idx="18">
                  <c:v>2267.9750000000004</c:v>
                </c:pt>
                <c:pt idx="19">
                  <c:v>2100.355</c:v>
                </c:pt>
                <c:pt idx="20">
                  <c:v>1945.3200000000002</c:v>
                </c:pt>
                <c:pt idx="21">
                  <c:v>1785.8850000000002</c:v>
                </c:pt>
                <c:pt idx="22">
                  <c:v>1653.5550000000001</c:v>
                </c:pt>
                <c:pt idx="24">
                  <c:v>2152.0279999999998</c:v>
                </c:pt>
                <c:pt idx="25">
                  <c:v>2829.1200000000003</c:v>
                </c:pt>
                <c:pt idx="26">
                  <c:v>2872.9750000000004</c:v>
                </c:pt>
                <c:pt idx="27">
                  <c:v>2815.9000000000005</c:v>
                </c:pt>
                <c:pt idx="28">
                  <c:v>2695.6400000000003</c:v>
                </c:pt>
                <c:pt idx="29">
                  <c:v>2572.9549999999999</c:v>
                </c:pt>
                <c:pt idx="30">
                  <c:v>2433.17</c:v>
                </c:pt>
                <c:pt idx="31">
                  <c:v>2267.7649999999999</c:v>
                </c:pt>
                <c:pt idx="32">
                  <c:v>2114.77</c:v>
                </c:pt>
                <c:pt idx="33">
                  <c:v>1961.2249999999999</c:v>
                </c:pt>
                <c:pt idx="34">
                  <c:v>1829.54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3977856"/>
        <c:axId val="163987840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92.052000000000007</c:v>
                </c:pt>
                <c:pt idx="1">
                  <c:v>78.795000000000002</c:v>
                </c:pt>
                <c:pt idx="2">
                  <c:v>148.05000000000001</c:v>
                </c:pt>
                <c:pt idx="3">
                  <c:v>90.564999999999998</c:v>
                </c:pt>
                <c:pt idx="4">
                  <c:v>92.070000000000007</c:v>
                </c:pt>
                <c:pt idx="5">
                  <c:v>90.284999999999997</c:v>
                </c:pt>
                <c:pt idx="6">
                  <c:v>225.56</c:v>
                </c:pt>
                <c:pt idx="7">
                  <c:v>141.51999999999998</c:v>
                </c:pt>
                <c:pt idx="8">
                  <c:v>142.82999999999998</c:v>
                </c:pt>
                <c:pt idx="9">
                  <c:v>148.01500000000001</c:v>
                </c:pt>
                <c:pt idx="10">
                  <c:v>183.98499999999999</c:v>
                </c:pt>
                <c:pt idx="12">
                  <c:v>1437.528</c:v>
                </c:pt>
                <c:pt idx="13">
                  <c:v>1629.9549999999999</c:v>
                </c:pt>
                <c:pt idx="14">
                  <c:v>924.92000000000007</c:v>
                </c:pt>
                <c:pt idx="15">
                  <c:v>880.16499999999996</c:v>
                </c:pt>
                <c:pt idx="16">
                  <c:v>726.97</c:v>
                </c:pt>
                <c:pt idx="17">
                  <c:v>465.20499999999998</c:v>
                </c:pt>
                <c:pt idx="18">
                  <c:v>616.47</c:v>
                </c:pt>
                <c:pt idx="19">
                  <c:v>788.02499999999998</c:v>
                </c:pt>
                <c:pt idx="20">
                  <c:v>692.48500000000013</c:v>
                </c:pt>
                <c:pt idx="21">
                  <c:v>742.76499999999999</c:v>
                </c:pt>
                <c:pt idx="22">
                  <c:v>560.30999999999995</c:v>
                </c:pt>
                <c:pt idx="24">
                  <c:v>1529.58</c:v>
                </c:pt>
                <c:pt idx="25">
                  <c:v>1708.75</c:v>
                </c:pt>
                <c:pt idx="26">
                  <c:v>1072.97</c:v>
                </c:pt>
                <c:pt idx="27">
                  <c:v>970.7299999999999</c:v>
                </c:pt>
                <c:pt idx="28">
                  <c:v>819.04</c:v>
                </c:pt>
                <c:pt idx="29">
                  <c:v>555.49</c:v>
                </c:pt>
                <c:pt idx="30">
                  <c:v>842.03</c:v>
                </c:pt>
                <c:pt idx="31">
                  <c:v>929.54499999999996</c:v>
                </c:pt>
                <c:pt idx="32">
                  <c:v>835.31500000000005</c:v>
                </c:pt>
                <c:pt idx="33">
                  <c:v>890.78</c:v>
                </c:pt>
                <c:pt idx="34">
                  <c:v>744.29499999999985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977856"/>
        <c:axId val="163987840"/>
      </c:lineChart>
      <c:catAx>
        <c:axId val="16356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63976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97632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568640"/>
        <c:crosses val="autoZero"/>
        <c:crossBetween val="between"/>
      </c:valAx>
      <c:catAx>
        <c:axId val="16397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987840"/>
        <c:crosses val="autoZero"/>
        <c:auto val="0"/>
        <c:lblAlgn val="ctr"/>
        <c:lblOffset val="100"/>
        <c:noMultiLvlLbl val="0"/>
      </c:catAx>
      <c:valAx>
        <c:axId val="163987840"/>
        <c:scaling>
          <c:orientation val="minMax"/>
          <c:max val="4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97785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5.0540000000000002E-2</c:v>
                </c:pt>
                <c:pt idx="1">
                  <c:v>2.017E-2</c:v>
                </c:pt>
                <c:pt idx="2">
                  <c:v>5.67E-2</c:v>
                </c:pt>
                <c:pt idx="3">
                  <c:v>0.15211000000000002</c:v>
                </c:pt>
                <c:pt idx="4">
                  <c:v>7.5010000000000007E-2</c:v>
                </c:pt>
                <c:pt idx="5">
                  <c:v>7.0239999999999997E-2</c:v>
                </c:pt>
                <c:pt idx="6">
                  <c:v>2.189E-2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0.27469443799999999</c:v>
                  </c:pt>
                  <c:pt idx="1">
                    <c:v>0.36467784800000003</c:v>
                  </c:pt>
                  <c:pt idx="2">
                    <c:v>0.5373422163079935</c:v>
                  </c:pt>
                  <c:pt idx="3">
                    <c:v>0.43296617947430632</c:v>
                  </c:pt>
                  <c:pt idx="4">
                    <c:v>0.58059747000000006</c:v>
                  </c:pt>
                  <c:pt idx="5">
                    <c:v>0.54147309600000004</c:v>
                  </c:pt>
                  <c:pt idx="6">
                    <c:v>0.26973777599999998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0.27469443799999999</c:v>
                  </c:pt>
                  <c:pt idx="1">
                    <c:v>0.36467784800000003</c:v>
                  </c:pt>
                  <c:pt idx="2">
                    <c:v>0.5373422163079935</c:v>
                  </c:pt>
                  <c:pt idx="3">
                    <c:v>0.43296617947430632</c:v>
                  </c:pt>
                  <c:pt idx="4">
                    <c:v>0.58059747000000006</c:v>
                  </c:pt>
                  <c:pt idx="5">
                    <c:v>0.54147309600000004</c:v>
                  </c:pt>
                  <c:pt idx="6">
                    <c:v>0.26973777599999998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1.28003</c:v>
                </c:pt>
                <c:pt idx="1">
                  <c:v>2.2964600000000002</c:v>
                </c:pt>
                <c:pt idx="2">
                  <c:v>4.0251200000000003</c:v>
                </c:pt>
                <c:pt idx="3">
                  <c:v>2.2390400000000001</c:v>
                </c:pt>
                <c:pt idx="4">
                  <c:v>2.9457</c:v>
                </c:pt>
                <c:pt idx="5">
                  <c:v>2.18424</c:v>
                </c:pt>
                <c:pt idx="6">
                  <c:v>0.90152999999999994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064256"/>
        <c:axId val="164078336"/>
      </c:barChart>
      <c:catAx>
        <c:axId val="1640642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078336"/>
        <c:crosses val="autoZero"/>
        <c:auto val="1"/>
        <c:lblAlgn val="ctr"/>
        <c:lblOffset val="100"/>
        <c:noMultiLvlLbl val="0"/>
      </c:catAx>
      <c:valAx>
        <c:axId val="1640783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0642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5.0540000000000002E-2</c:v>
                </c:pt>
                <c:pt idx="1">
                  <c:v>2.017E-2</c:v>
                </c:pt>
                <c:pt idx="2">
                  <c:v>5.67E-2</c:v>
                </c:pt>
                <c:pt idx="3">
                  <c:v>0.15211000000000002</c:v>
                </c:pt>
                <c:pt idx="4">
                  <c:v>7.5010000000000007E-2</c:v>
                </c:pt>
                <c:pt idx="5">
                  <c:v>7.0239999999999997E-2</c:v>
                </c:pt>
                <c:pt idx="6">
                  <c:v>2.189E-2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0.27469443799999999</c:v>
                  </c:pt>
                  <c:pt idx="1">
                    <c:v>0.36467784800000003</c:v>
                  </c:pt>
                  <c:pt idx="2">
                    <c:v>0.5373422163079935</c:v>
                  </c:pt>
                  <c:pt idx="3">
                    <c:v>0.43296617947430632</c:v>
                  </c:pt>
                  <c:pt idx="4">
                    <c:v>0.58059747000000006</c:v>
                  </c:pt>
                  <c:pt idx="5">
                    <c:v>0.54147309600000004</c:v>
                  </c:pt>
                  <c:pt idx="6">
                    <c:v>0.26973777599999998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0.27469443799999999</c:v>
                  </c:pt>
                  <c:pt idx="1">
                    <c:v>0.36467784800000003</c:v>
                  </c:pt>
                  <c:pt idx="2">
                    <c:v>0.5373422163079935</c:v>
                  </c:pt>
                  <c:pt idx="3">
                    <c:v>0.43296617947430632</c:v>
                  </c:pt>
                  <c:pt idx="4">
                    <c:v>0.58059747000000006</c:v>
                  </c:pt>
                  <c:pt idx="5">
                    <c:v>0.54147309600000004</c:v>
                  </c:pt>
                  <c:pt idx="6">
                    <c:v>0.26973777599999998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1.28003</c:v>
                </c:pt>
                <c:pt idx="1">
                  <c:v>2.2964600000000002</c:v>
                </c:pt>
                <c:pt idx="2">
                  <c:v>4.0251200000000003</c:v>
                </c:pt>
                <c:pt idx="3">
                  <c:v>2.2390400000000001</c:v>
                </c:pt>
                <c:pt idx="4">
                  <c:v>2.9457</c:v>
                </c:pt>
                <c:pt idx="5">
                  <c:v>2.18424</c:v>
                </c:pt>
                <c:pt idx="6">
                  <c:v>0.90152999999999994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088832"/>
        <c:axId val="164143872"/>
      </c:barChart>
      <c:catAx>
        <c:axId val="164088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43872"/>
        <c:crosses val="autoZero"/>
        <c:auto val="1"/>
        <c:lblAlgn val="ctr"/>
        <c:lblOffset val="100"/>
        <c:noMultiLvlLbl val="0"/>
      </c:catAx>
      <c:valAx>
        <c:axId val="1641438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088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4.7270000000000006E-2</c:v>
                </c:pt>
                <c:pt idx="1">
                  <c:v>3.6060000000000002E-2</c:v>
                </c:pt>
                <c:pt idx="2">
                  <c:v>7.3510000000000006E-2</c:v>
                </c:pt>
                <c:pt idx="3">
                  <c:v>4.8430000000000001E-2</c:v>
                </c:pt>
                <c:pt idx="4">
                  <c:v>9.8280000000000006E-2</c:v>
                </c:pt>
                <c:pt idx="5">
                  <c:v>9.4049999999999995E-2</c:v>
                </c:pt>
                <c:pt idx="6">
                  <c:v>4.3880000000000002E-2</c:v>
                </c:pt>
                <c:pt idx="7">
                  <c:v>3.1199999999999999E-3</c:v>
                </c:pt>
                <c:pt idx="8">
                  <c:v>2.0800000000000003E-3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0.21162996000000001</c:v>
                  </c:pt>
                  <c:pt idx="1">
                    <c:v>0.358693188</c:v>
                  </c:pt>
                  <c:pt idx="2">
                    <c:v>0.36813864100000004</c:v>
                  </c:pt>
                  <c:pt idx="3">
                    <c:v>0.34435267000000003</c:v>
                  </c:pt>
                  <c:pt idx="4">
                    <c:v>0.65664539999999993</c:v>
                  </c:pt>
                  <c:pt idx="5">
                    <c:v>0.516027825</c:v>
                  </c:pt>
                  <c:pt idx="6">
                    <c:v>0.44485930400000001</c:v>
                  </c:pt>
                  <c:pt idx="7">
                    <c:v>0.23259357600000002</c:v>
                  </c:pt>
                  <c:pt idx="8">
                    <c:v>3.5589839999999998E-3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0.21162996000000001</c:v>
                  </c:pt>
                  <c:pt idx="1">
                    <c:v>0.358693188</c:v>
                  </c:pt>
                  <c:pt idx="2">
                    <c:v>0.36813864100000004</c:v>
                  </c:pt>
                  <c:pt idx="3">
                    <c:v>0.34435267000000003</c:v>
                  </c:pt>
                  <c:pt idx="4">
                    <c:v>0.65664539999999993</c:v>
                  </c:pt>
                  <c:pt idx="5">
                    <c:v>0.516027825</c:v>
                  </c:pt>
                  <c:pt idx="6">
                    <c:v>0.44485930400000001</c:v>
                  </c:pt>
                  <c:pt idx="7">
                    <c:v>0.23259357600000002</c:v>
                  </c:pt>
                  <c:pt idx="8">
                    <c:v>3.5589839999999998E-3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0.95544000000000007</c:v>
                </c:pt>
                <c:pt idx="1">
                  <c:v>2.4170700000000003</c:v>
                </c:pt>
                <c:pt idx="2">
                  <c:v>1.6957100000000001</c:v>
                </c:pt>
                <c:pt idx="3">
                  <c:v>1.68635</c:v>
                </c:pt>
                <c:pt idx="4">
                  <c:v>3.8626199999999997</c:v>
                </c:pt>
                <c:pt idx="5">
                  <c:v>2.2702499999999999</c:v>
                </c:pt>
                <c:pt idx="6">
                  <c:v>2.32667</c:v>
                </c:pt>
                <c:pt idx="7">
                  <c:v>0.65372000000000008</c:v>
                </c:pt>
                <c:pt idx="8">
                  <c:v>4.2900000000000004E-3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5908992"/>
        <c:axId val="205910784"/>
      </c:barChart>
      <c:catAx>
        <c:axId val="20590899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5910784"/>
        <c:crosses val="autoZero"/>
        <c:auto val="1"/>
        <c:lblAlgn val="ctr"/>
        <c:lblOffset val="100"/>
        <c:noMultiLvlLbl val="0"/>
      </c:catAx>
      <c:valAx>
        <c:axId val="2059107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20590899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3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37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 codeName="Chart171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 codeName="Chart172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 codeName="Chart173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 codeName="Chart17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 codeName="Chart17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 codeName="Chart176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39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 codeName="Chart177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 codeName="Chart17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 codeName="Chart180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 codeName="Chart181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 codeName="Chart182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40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 codeName="Chart183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 codeName="Chart18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 codeName="Chart185"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 codeName="Chart186"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 codeName="Chart18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 codeName="Chart18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42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 codeName="Chart190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 codeName="Chart191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 codeName="Chart192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 codeName="Chart193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 codeName="Chart194"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 codeName="Chart195"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 codeName="Chart198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43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 codeName="Chart199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 codeName="Chart201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 codeName="Chart202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 codeName="Chart204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 codeName="Chart205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 codeName="Chart207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 codeName="Chart208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 codeName="Chart210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 codeName="Chart211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 codeName="Chart213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 codeName="Chart214"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 codeName="Chart216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 codeName="Chart217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45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46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5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4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49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Chart50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Chart52">
    <tabColor theme="8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Chart53">
    <tabColor theme="8" tint="0.59999389629810485"/>
  </sheetPr>
  <sheetViews>
    <sheetView zoomScale="128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Chart5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26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Chart57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Chart58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Chart5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Chart6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 codeName="Chart63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28">
    <tabColor theme="9" tint="0.59999389629810485"/>
  </sheetPr>
  <sheetViews>
    <sheetView zoomScale="93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 codeName="Chart65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 codeName="Chart66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 codeName="Chart69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 codeName="Chart71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 codeName="Chart100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 codeName="Chart101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 codeName="Chart102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29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 codeName="Chart103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 codeName="Chart104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 codeName="Chart105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 codeName="Chart106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 codeName="Chart107"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 codeName="Chart108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 codeName="Chart109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 codeName="Chart110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 codeName="Chart111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 codeName="Chart112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30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 codeName="Chart113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 codeName="Chart120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 codeName="Chart121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 codeName="Chart122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 codeName="Chart123"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 codeName="Chart124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 codeName="Chart14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 codeName="Chart141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31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 codeName="Chart142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 codeName="Chart143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 codeName="Chart14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 codeName="Chart145"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 codeName="Chart146"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 codeName="Chart148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 codeName="Chart149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 codeName="Chart150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32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 codeName="Chart151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 codeName="Chart152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 codeName="Chart153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 codeName="Chart154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 codeName="Chart155"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 codeName="Chart156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 codeName="Chart15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 codeName="Chart159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 codeName="Chart160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 codeName="Chart161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33">
    <tabColor theme="9" tint="0.59999389629810485"/>
  </sheetPr>
  <sheetViews>
    <sheetView zoomScale="93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 codeName="Chart162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 codeName="Chart163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 codeName="Chart164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 codeName="Chart165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 codeName="Chart166"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 codeName="Chart167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 codeName="Chart168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 codeName="Chart170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0.94125</cdr:y>
    </cdr:from>
    <cdr:to>
      <cdr:x>0.46778</cdr:x>
      <cdr:y>0.98695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282712"/>
          <a:ext cx="4183673" cy="256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0.0075</cdr:x>
      <cdr:y>0.00914</cdr:y>
    </cdr:from>
    <cdr:to>
      <cdr:x>0.04614</cdr:x>
      <cdr:y>0.63316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1289"/>
          <a:ext cx="355887" cy="3502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0.0175</cdr:x>
      <cdr:y>0.94909</cdr:y>
    </cdr:from>
    <cdr:to>
      <cdr:x>0.44789</cdr:x>
      <cdr:y>0.99608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1192" y="5326673"/>
          <a:ext cx="3963866" cy="2637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0.01909</cdr:x>
      <cdr:y>0.9295</cdr:y>
    </cdr:from>
    <cdr:to>
      <cdr:x>0.428</cdr:x>
      <cdr:y>0.97389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5846" y="5216769"/>
          <a:ext cx="3766039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0.01044</cdr:y>
    </cdr:from>
    <cdr:to>
      <cdr:x>0.04535</cdr:x>
      <cdr:y>0.63316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8615"/>
          <a:ext cx="348560" cy="34949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0.00875</cdr:x>
      <cdr:y>0.92167</cdr:y>
    </cdr:from>
    <cdr:to>
      <cdr:x>0.55847</cdr:x>
      <cdr:y>0.99086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596" y="5172808"/>
          <a:ext cx="5062904" cy="3883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0.01432</cdr:x>
      <cdr:y>0.95561</cdr:y>
    </cdr:from>
    <cdr:to>
      <cdr:x>0.46539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5363308"/>
          <a:ext cx="4154365" cy="2198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Removal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0.02611</cdr:y>
    </cdr:from>
    <cdr:to>
      <cdr:x>0.058</cdr:x>
      <cdr:y>0.63708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46539"/>
          <a:ext cx="465102" cy="3429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0.84089</cdr:x>
      <cdr:y>0.12253</cdr:y>
    </cdr:from>
    <cdr:to>
      <cdr:x>0.99284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744548" y="687690"/>
          <a:ext cx="1399451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0.01273</cdr:x>
      <cdr:y>0.94256</cdr:y>
    </cdr:from>
    <cdr:to>
      <cdr:x>0.47733</cdr:x>
      <cdr:y>0.98695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17231" y="5290038"/>
          <a:ext cx="4278923" cy="249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0.01432</cdr:x>
      <cdr:y>0.92037</cdr:y>
    </cdr:from>
    <cdr:to>
      <cdr:x>0.44869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1885" y="5165481"/>
          <a:ext cx="4000500" cy="446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0.04217</cdr:x>
      <cdr:y>0.5953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0"/>
          <a:ext cx="388383" cy="33410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0.01989</cdr:x>
      <cdr:y>0.9282</cdr:y>
    </cdr:from>
    <cdr:to>
      <cdr:x>0.49403</cdr:x>
      <cdr:y>0.98172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83173" y="5209442"/>
          <a:ext cx="4366846" cy="300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9677" cy="60734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2" t="s">
        <v>611</v>
      </c>
      <c r="C3" s="783"/>
      <c r="D3" s="783"/>
      <c r="E3" s="783"/>
      <c r="F3" s="783"/>
      <c r="G3" s="783"/>
      <c r="H3" s="783"/>
      <c r="J3" s="784" t="s">
        <v>742</v>
      </c>
      <c r="K3" s="784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5"/>
      <c r="K4" s="785"/>
    </row>
    <row r="5" spans="1:19" s="23" customFormat="1" x14ac:dyDescent="0.2">
      <c r="A5" s="426"/>
      <c r="B5" s="434"/>
      <c r="C5" s="424" t="s">
        <v>106</v>
      </c>
      <c r="D5" s="453">
        <v>19.459019999999999</v>
      </c>
      <c r="E5" s="451">
        <v>111.30824000000001</v>
      </c>
      <c r="F5" s="432">
        <v>1.38</v>
      </c>
      <c r="G5" s="449">
        <f>E5*F5/100</f>
        <v>1.5360537120000002</v>
      </c>
      <c r="H5" s="450">
        <f>SUM(D5,E5)</f>
        <v>130.76726000000002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53">
        <v>11.581440000000001</v>
      </c>
      <c r="E6" s="451">
        <v>18.497499999999999</v>
      </c>
      <c r="F6" s="432">
        <v>6.24</v>
      </c>
      <c r="G6" s="449">
        <f t="shared" ref="G6:G26" si="0">E6*F6/100</f>
        <v>1.1542439999999998</v>
      </c>
      <c r="H6" s="450">
        <f>SUM(D6,E6)</f>
        <v>30.078939999999999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53">
        <v>7.87758</v>
      </c>
      <c r="E7" s="451">
        <v>93.086910000000003</v>
      </c>
      <c r="F7" s="432">
        <v>1.87</v>
      </c>
      <c r="G7" s="449">
        <f>E7*F7/100</f>
        <v>1.740725217</v>
      </c>
      <c r="H7" s="450">
        <f>SUM(D7,E7)</f>
        <v>100.96449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546">
        <v>0.55689999999999995</v>
      </c>
      <c r="E8" s="456">
        <v>1.1348399999999998</v>
      </c>
      <c r="F8" s="432">
        <v>43.18</v>
      </c>
      <c r="G8" s="449">
        <f t="shared" si="0"/>
        <v>0.49002391199999989</v>
      </c>
      <c r="H8" s="450">
        <f>SUM(D8,E8)</f>
        <v>1.6917399999999998</v>
      </c>
      <c r="I8" s="428"/>
      <c r="J8" s="687">
        <f>H8/$H$6</f>
        <v>5.6243338362322606E-2</v>
      </c>
      <c r="K8" s="687">
        <f>H8/$H$5</f>
        <v>1.2937030262773722E-2</v>
      </c>
    </row>
    <row r="9" spans="1:19" s="24" customFormat="1" x14ac:dyDescent="0.2">
      <c r="A9" s="428"/>
      <c r="B9" s="435"/>
      <c r="C9" s="424" t="s">
        <v>85</v>
      </c>
      <c r="D9" s="546">
        <v>1.4791099999999999</v>
      </c>
      <c r="E9" s="456">
        <v>3.3895900000000001</v>
      </c>
      <c r="F9" s="432">
        <v>17.21</v>
      </c>
      <c r="G9" s="449">
        <f t="shared" si="0"/>
        <v>0.583348439</v>
      </c>
      <c r="H9" s="450">
        <f t="shared" ref="H9:H26" si="1">SUM(D9,E9)</f>
        <v>4.8687000000000005</v>
      </c>
      <c r="I9" s="428"/>
      <c r="J9" s="687">
        <f t="shared" ref="J9:J15" si="2">H9/$H$6</f>
        <v>0.16186408164649421</v>
      </c>
      <c r="K9" s="687">
        <f t="shared" ref="K9:K26" si="3">H9/$H$5</f>
        <v>3.7231796399190435E-2</v>
      </c>
    </row>
    <row r="10" spans="1:19" s="24" customFormat="1" x14ac:dyDescent="0.2">
      <c r="A10" s="428"/>
      <c r="B10" s="435"/>
      <c r="C10" s="424" t="s">
        <v>86</v>
      </c>
      <c r="D10" s="546">
        <v>2.25718</v>
      </c>
      <c r="E10" s="456">
        <v>1.3930899999999999</v>
      </c>
      <c r="F10" s="432">
        <v>26.53</v>
      </c>
      <c r="G10" s="449">
        <f t="shared" si="0"/>
        <v>0.36958677700000003</v>
      </c>
      <c r="H10" s="450">
        <f t="shared" si="1"/>
        <v>3.6502699999999999</v>
      </c>
      <c r="I10" s="428"/>
      <c r="J10" s="687">
        <f t="shared" si="2"/>
        <v>0.12135633769009148</v>
      </c>
      <c r="K10" s="687">
        <f t="shared" si="3"/>
        <v>2.7914250095933794E-2</v>
      </c>
    </row>
    <row r="11" spans="1:19" s="24" customFormat="1" x14ac:dyDescent="0.2">
      <c r="A11" s="428"/>
      <c r="B11" s="435"/>
      <c r="C11" s="424" t="s">
        <v>87</v>
      </c>
      <c r="D11" s="546">
        <v>1.06233</v>
      </c>
      <c r="E11" s="456">
        <v>3.9037899999999999</v>
      </c>
      <c r="F11" s="432">
        <v>16.88</v>
      </c>
      <c r="G11" s="449">
        <f t="shared" si="0"/>
        <v>0.6589597519999999</v>
      </c>
      <c r="H11" s="450">
        <f t="shared" si="1"/>
        <v>4.9661200000000001</v>
      </c>
      <c r="I11" s="428"/>
      <c r="J11" s="687">
        <f t="shared" si="2"/>
        <v>0.16510289258863511</v>
      </c>
      <c r="K11" s="687">
        <f t="shared" si="3"/>
        <v>3.7976784097181505E-2</v>
      </c>
    </row>
    <row r="12" spans="1:19" s="24" customFormat="1" x14ac:dyDescent="0.2">
      <c r="A12" s="428"/>
      <c r="B12" s="435"/>
      <c r="C12" s="424" t="s">
        <v>88</v>
      </c>
      <c r="D12" s="546">
        <v>2.1596599999999997</v>
      </c>
      <c r="E12" s="456">
        <v>3.1237900000000001</v>
      </c>
      <c r="F12" s="432">
        <v>16.399999999999999</v>
      </c>
      <c r="G12" s="449">
        <f t="shared" si="0"/>
        <v>0.51230155999999993</v>
      </c>
      <c r="H12" s="450">
        <f t="shared" si="1"/>
        <v>5.2834500000000002</v>
      </c>
      <c r="I12" s="428"/>
      <c r="J12" s="687">
        <f t="shared" si="2"/>
        <v>0.17565279893506885</v>
      </c>
      <c r="K12" s="687">
        <f t="shared" si="3"/>
        <v>4.040346184511321E-2</v>
      </c>
    </row>
    <row r="13" spans="1:19" s="24" customFormat="1" x14ac:dyDescent="0.2">
      <c r="A13" s="428"/>
      <c r="B13" s="435"/>
      <c r="C13" s="424" t="s">
        <v>89</v>
      </c>
      <c r="D13" s="546">
        <v>3.3129599999999999</v>
      </c>
      <c r="E13" s="456">
        <v>2.2122800000000002</v>
      </c>
      <c r="F13" s="432">
        <v>19.02</v>
      </c>
      <c r="G13" s="449">
        <f t="shared" si="0"/>
        <v>0.42077565600000005</v>
      </c>
      <c r="H13" s="450">
        <f t="shared" si="1"/>
        <v>5.5252400000000002</v>
      </c>
      <c r="I13" s="428"/>
      <c r="J13" s="687">
        <f t="shared" si="2"/>
        <v>0.18369131359017307</v>
      </c>
      <c r="K13" s="687">
        <f t="shared" si="3"/>
        <v>4.2252472063726038E-2</v>
      </c>
    </row>
    <row r="14" spans="1:19" s="24" customFormat="1" x14ac:dyDescent="0.2">
      <c r="A14" s="428"/>
      <c r="B14" s="435"/>
      <c r="C14" s="424" t="s">
        <v>90</v>
      </c>
      <c r="D14" s="546">
        <v>9.7540000000000002E-2</v>
      </c>
      <c r="E14" s="456">
        <v>0.23791999999999999</v>
      </c>
      <c r="F14" s="432">
        <v>67.33</v>
      </c>
      <c r="G14" s="449">
        <f t="shared" si="0"/>
        <v>0.160191536</v>
      </c>
      <c r="H14" s="450">
        <f t="shared" si="1"/>
        <v>0.33545999999999998</v>
      </c>
      <c r="I14" s="428"/>
      <c r="J14" s="687">
        <f t="shared" si="2"/>
        <v>1.1152653650693808E-2</v>
      </c>
      <c r="K14" s="687">
        <f t="shared" si="3"/>
        <v>2.5653210138378668E-3</v>
      </c>
    </row>
    <row r="15" spans="1:19" s="24" customFormat="1" x14ac:dyDescent="0.2">
      <c r="A15" s="428"/>
      <c r="B15" s="435"/>
      <c r="C15" s="424" t="s">
        <v>91</v>
      </c>
      <c r="D15" s="546">
        <v>0.65576000000000001</v>
      </c>
      <c r="E15" s="456">
        <v>3.1021999999999998</v>
      </c>
      <c r="F15" s="432">
        <v>20.03</v>
      </c>
      <c r="G15" s="449">
        <f t="shared" si="0"/>
        <v>0.62137065999999996</v>
      </c>
      <c r="H15" s="450">
        <f t="shared" si="1"/>
        <v>3.7579599999999997</v>
      </c>
      <c r="I15" s="428"/>
      <c r="J15" s="688">
        <f t="shared" si="2"/>
        <v>0.1249365835365209</v>
      </c>
      <c r="K15" s="687">
        <f t="shared" si="3"/>
        <v>2.8737774271633428E-2</v>
      </c>
    </row>
    <row r="16" spans="1:19" s="24" customFormat="1" x14ac:dyDescent="0.2">
      <c r="A16" s="428"/>
      <c r="B16" s="435"/>
      <c r="C16" s="424" t="s">
        <v>94</v>
      </c>
      <c r="D16" s="453">
        <v>3.3516399999999997</v>
      </c>
      <c r="E16" s="456">
        <v>17.798860000000001</v>
      </c>
      <c r="F16" s="432">
        <v>7.78</v>
      </c>
      <c r="G16" s="449">
        <f t="shared" si="0"/>
        <v>1.3847513080000002</v>
      </c>
      <c r="H16" s="450">
        <f t="shared" si="1"/>
        <v>21.150500000000001</v>
      </c>
      <c r="I16" s="428"/>
      <c r="J16" s="687">
        <f>H16/$H$7</f>
        <v>0.20948454253569745</v>
      </c>
      <c r="K16" s="687">
        <f t="shared" si="3"/>
        <v>0.16174155518743757</v>
      </c>
    </row>
    <row r="17" spans="1:11" s="24" customFormat="1" x14ac:dyDescent="0.2">
      <c r="A17" s="428"/>
      <c r="B17" s="435"/>
      <c r="C17" s="424" t="s">
        <v>95</v>
      </c>
      <c r="D17" s="453">
        <v>1.22105</v>
      </c>
      <c r="E17" s="456">
        <v>4.6269799999999996</v>
      </c>
      <c r="F17" s="432">
        <v>16.98</v>
      </c>
      <c r="G17" s="449">
        <f t="shared" si="0"/>
        <v>0.78566120400000006</v>
      </c>
      <c r="H17" s="450">
        <f t="shared" si="1"/>
        <v>5.8480299999999996</v>
      </c>
      <c r="I17" s="428"/>
      <c r="J17" s="687">
        <f t="shared" ref="J17:J26" si="4">H17/$H$7</f>
        <v>5.7921651463796825E-2</v>
      </c>
      <c r="K17" s="687">
        <f t="shared" si="3"/>
        <v>4.4720903382085078E-2</v>
      </c>
    </row>
    <row r="18" spans="1:11" s="24" customFormat="1" x14ac:dyDescent="0.2">
      <c r="A18" s="428"/>
      <c r="B18" s="435"/>
      <c r="C18" s="424" t="s">
        <v>96</v>
      </c>
      <c r="D18" s="453">
        <v>8.3640000000000006E-2</v>
      </c>
      <c r="E18" s="456">
        <v>6.4731699999999996</v>
      </c>
      <c r="F18" s="432">
        <v>16.14</v>
      </c>
      <c r="G18" s="449">
        <f t="shared" si="0"/>
        <v>1.044769638</v>
      </c>
      <c r="H18" s="450">
        <f t="shared" si="1"/>
        <v>6.5568099999999996</v>
      </c>
      <c r="I18" s="428"/>
      <c r="J18" s="687">
        <f t="shared" si="4"/>
        <v>6.4941743379281172E-2</v>
      </c>
      <c r="K18" s="687">
        <f t="shared" si="3"/>
        <v>5.0141067420086637E-2</v>
      </c>
    </row>
    <row r="19" spans="1:11" s="24" customFormat="1" x14ac:dyDescent="0.2">
      <c r="A19" s="428"/>
      <c r="B19" s="435"/>
      <c r="C19" s="424" t="s">
        <v>97</v>
      </c>
      <c r="D19" s="453">
        <v>0.44668000000000002</v>
      </c>
      <c r="E19" s="456">
        <v>15.872129999999999</v>
      </c>
      <c r="F19" s="432">
        <v>7.25</v>
      </c>
      <c r="G19" s="449">
        <f t="shared" si="0"/>
        <v>1.1507294249999998</v>
      </c>
      <c r="H19" s="450">
        <f t="shared" si="1"/>
        <v>16.318809999999999</v>
      </c>
      <c r="I19" s="428"/>
      <c r="J19" s="687">
        <f t="shared" si="4"/>
        <v>0.16162920250476182</v>
      </c>
      <c r="K19" s="687">
        <f t="shared" si="3"/>
        <v>0.12479278070061264</v>
      </c>
    </row>
    <row r="20" spans="1:11" s="24" customFormat="1" x14ac:dyDescent="0.2">
      <c r="A20" s="428"/>
      <c r="B20" s="435"/>
      <c r="C20" s="424" t="s">
        <v>98</v>
      </c>
      <c r="D20" s="453">
        <v>0.78119000000000005</v>
      </c>
      <c r="E20" s="456">
        <v>9.5562000000000005</v>
      </c>
      <c r="F20" s="432">
        <v>11.22</v>
      </c>
      <c r="G20" s="449">
        <f t="shared" si="0"/>
        <v>1.0722056400000002</v>
      </c>
      <c r="H20" s="450">
        <f t="shared" si="1"/>
        <v>10.337390000000001</v>
      </c>
      <c r="I20" s="428"/>
      <c r="J20" s="687">
        <f t="shared" si="4"/>
        <v>0.10238639347358662</v>
      </c>
      <c r="K20" s="687">
        <f t="shared" si="3"/>
        <v>7.9051820769204764E-2</v>
      </c>
    </row>
    <row r="21" spans="1:11" s="24" customFormat="1" x14ac:dyDescent="0.2">
      <c r="A21" s="428"/>
      <c r="B21" s="435"/>
      <c r="C21" s="424" t="s">
        <v>99</v>
      </c>
      <c r="D21" s="453">
        <v>0.36014999999999997</v>
      </c>
      <c r="E21" s="456">
        <v>2.3555600000000001</v>
      </c>
      <c r="F21" s="432">
        <v>23.29</v>
      </c>
      <c r="G21" s="449">
        <f t="shared" si="0"/>
        <v>0.54860992399999997</v>
      </c>
      <c r="H21" s="450">
        <f t="shared" si="1"/>
        <v>2.7157100000000001</v>
      </c>
      <c r="I21" s="428"/>
      <c r="J21" s="687">
        <f t="shared" si="4"/>
        <v>2.6897674618076118E-2</v>
      </c>
      <c r="K21" s="687">
        <f t="shared" si="3"/>
        <v>2.0767507096195178E-2</v>
      </c>
    </row>
    <row r="22" spans="1:11" s="24" customFormat="1" x14ac:dyDescent="0.2">
      <c r="A22" s="428"/>
      <c r="B22" s="435"/>
      <c r="C22" s="424" t="s">
        <v>100</v>
      </c>
      <c r="D22" s="453">
        <v>8.5870000000000002E-2</v>
      </c>
      <c r="E22" s="456">
        <v>9.2548099999999991</v>
      </c>
      <c r="F22" s="432">
        <v>11.31</v>
      </c>
      <c r="G22" s="449">
        <f t="shared" si="0"/>
        <v>1.046719011</v>
      </c>
      <c r="H22" s="450">
        <f t="shared" si="1"/>
        <v>9.340679999999999</v>
      </c>
      <c r="I22" s="428"/>
      <c r="J22" s="687">
        <f t="shared" si="4"/>
        <v>9.2514506833045948E-2</v>
      </c>
      <c r="K22" s="687">
        <f t="shared" si="3"/>
        <v>7.1429805900957141E-2</v>
      </c>
    </row>
    <row r="23" spans="1:11" s="24" customFormat="1" x14ac:dyDescent="0.2">
      <c r="A23" s="428"/>
      <c r="B23" s="435"/>
      <c r="C23" s="424" t="s">
        <v>101</v>
      </c>
      <c r="D23" s="453">
        <v>0</v>
      </c>
      <c r="E23" s="456">
        <v>7.6928100000000006</v>
      </c>
      <c r="F23" s="432">
        <v>12.3</v>
      </c>
      <c r="G23" s="449">
        <f t="shared" si="0"/>
        <v>0.94621563000000009</v>
      </c>
      <c r="H23" s="450">
        <f t="shared" si="1"/>
        <v>7.6928100000000006</v>
      </c>
      <c r="I23" s="428"/>
      <c r="J23" s="687">
        <f t="shared" si="4"/>
        <v>7.6193223974092283E-2</v>
      </c>
      <c r="K23" s="687">
        <f t="shared" si="3"/>
        <v>5.8828257164675615E-2</v>
      </c>
    </row>
    <row r="24" spans="1:11" s="24" customFormat="1" x14ac:dyDescent="0.2">
      <c r="A24" s="428"/>
      <c r="B24" s="435"/>
      <c r="C24" s="424" t="s">
        <v>102</v>
      </c>
      <c r="D24" s="453">
        <v>0.10972</v>
      </c>
      <c r="E24" s="456">
        <v>2.5177499999999999</v>
      </c>
      <c r="F24" s="432">
        <v>19.8</v>
      </c>
      <c r="G24" s="449">
        <f t="shared" si="0"/>
        <v>0.49851449999999997</v>
      </c>
      <c r="H24" s="450">
        <f t="shared" si="1"/>
        <v>2.6274699999999998</v>
      </c>
      <c r="I24" s="428"/>
      <c r="J24" s="687">
        <f t="shared" si="4"/>
        <v>2.6023703977507338E-2</v>
      </c>
      <c r="K24" s="687">
        <f t="shared" si="3"/>
        <v>2.0092720456175339E-2</v>
      </c>
    </row>
    <row r="25" spans="1:11" s="24" customFormat="1" x14ac:dyDescent="0.2">
      <c r="A25" s="428"/>
      <c r="B25" s="435"/>
      <c r="C25" s="424" t="s">
        <v>103</v>
      </c>
      <c r="D25" s="453">
        <v>1.97E-3</v>
      </c>
      <c r="E25" s="456">
        <v>2.7237300000000002</v>
      </c>
      <c r="F25" s="432">
        <v>16.989999999999998</v>
      </c>
      <c r="G25" s="449">
        <f t="shared" si="0"/>
        <v>0.46276172699999996</v>
      </c>
      <c r="H25" s="450">
        <f t="shared" si="1"/>
        <v>2.7257000000000002</v>
      </c>
      <c r="I25" s="428"/>
      <c r="J25" s="687">
        <f t="shared" si="4"/>
        <v>2.6996620296898446E-2</v>
      </c>
      <c r="K25" s="687">
        <f t="shared" si="3"/>
        <v>2.0843902365163879E-2</v>
      </c>
    </row>
    <row r="26" spans="1:11" s="24" customFormat="1" ht="13.5" thickBot="1" x14ac:dyDescent="0.25">
      <c r="A26" s="428"/>
      <c r="B26" s="290"/>
      <c r="C26" s="430" t="s">
        <v>104</v>
      </c>
      <c r="D26" s="446">
        <v>1.4356600000000002</v>
      </c>
      <c r="E26" s="446">
        <v>13.89259</v>
      </c>
      <c r="F26" s="431">
        <v>8.2899999999999991</v>
      </c>
      <c r="G26" s="447">
        <f t="shared" si="0"/>
        <v>1.1516957109999999</v>
      </c>
      <c r="H26" s="448">
        <f t="shared" si="1"/>
        <v>15.328250000000001</v>
      </c>
      <c r="I26" s="428"/>
      <c r="J26" s="689">
        <f t="shared" si="4"/>
        <v>0.15181822836920189</v>
      </c>
      <c r="K26" s="689">
        <f t="shared" si="3"/>
        <v>0.11721779595290134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82" t="s">
        <v>611</v>
      </c>
      <c r="C29" s="783"/>
      <c r="D29" s="783"/>
      <c r="E29" s="783"/>
      <c r="F29" s="783"/>
      <c r="G29" s="783"/>
      <c r="H29" s="783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53">
        <v>0.74983</v>
      </c>
      <c r="E31" s="451">
        <v>0.16050999999999999</v>
      </c>
      <c r="F31" s="432">
        <v>85.29</v>
      </c>
      <c r="G31" s="449">
        <f>E31*F31/100</f>
        <v>0.136898979</v>
      </c>
      <c r="H31" s="450">
        <f>SUM(D31,E31)</f>
        <v>0.91033999999999993</v>
      </c>
    </row>
    <row r="32" spans="1:11" s="23" customFormat="1" x14ac:dyDescent="0.2">
      <c r="B32" s="434"/>
      <c r="C32" s="424" t="s">
        <v>120</v>
      </c>
      <c r="D32" s="453">
        <v>1.4407000000000001</v>
      </c>
      <c r="E32" s="451">
        <v>1.4195899999999999</v>
      </c>
      <c r="F32" s="432">
        <v>30.07</v>
      </c>
      <c r="G32" s="449">
        <f t="shared" ref="G32:G37" si="5">E32*F32/100</f>
        <v>0.42687071300000001</v>
      </c>
      <c r="H32" s="450">
        <f t="shared" ref="H32:H37" si="6">SUM(D32,E32)</f>
        <v>2.86029</v>
      </c>
    </row>
    <row r="33" spans="2:8" s="23" customFormat="1" x14ac:dyDescent="0.2">
      <c r="B33" s="434"/>
      <c r="C33" s="424" t="s">
        <v>121</v>
      </c>
      <c r="D33" s="453">
        <v>3.0770900000000001</v>
      </c>
      <c r="E33" s="451">
        <v>3.5695699999999997</v>
      </c>
      <c r="F33" s="432">
        <v>18.00559323163418</v>
      </c>
      <c r="G33" s="449">
        <f t="shared" si="5"/>
        <v>0.64272225431844421</v>
      </c>
      <c r="H33" s="450">
        <f t="shared" si="6"/>
        <v>6.6466599999999998</v>
      </c>
    </row>
    <row r="34" spans="2:8" s="23" customFormat="1" x14ac:dyDescent="0.2">
      <c r="B34" s="434"/>
      <c r="C34" s="424" t="s">
        <v>122</v>
      </c>
      <c r="D34" s="453">
        <v>5.0546000000000006</v>
      </c>
      <c r="E34" s="451">
        <v>10.16173</v>
      </c>
      <c r="F34" s="432">
        <v>11.063970900148483</v>
      </c>
      <c r="G34" s="449">
        <f t="shared" si="5"/>
        <v>1.1242908501516586</v>
      </c>
      <c r="H34" s="450">
        <f t="shared" si="6"/>
        <v>15.216330000000001</v>
      </c>
    </row>
    <row r="35" spans="2:8" s="23" customFormat="1" x14ac:dyDescent="0.2">
      <c r="B35" s="434"/>
      <c r="C35" s="424" t="s">
        <v>123</v>
      </c>
      <c r="D35" s="453">
        <v>0.86358000000000001</v>
      </c>
      <c r="E35" s="451">
        <v>2.7538899999999997</v>
      </c>
      <c r="F35" s="432">
        <v>23.35</v>
      </c>
      <c r="G35" s="449">
        <f t="shared" si="5"/>
        <v>0.64303331499999994</v>
      </c>
      <c r="H35" s="450">
        <f t="shared" si="6"/>
        <v>3.61747</v>
      </c>
    </row>
    <row r="36" spans="2:8" s="23" customFormat="1" x14ac:dyDescent="0.2">
      <c r="B36" s="434"/>
      <c r="C36" s="424" t="s">
        <v>124</v>
      </c>
      <c r="D36" s="453">
        <v>0.36187999999999998</v>
      </c>
      <c r="E36" s="451">
        <v>0.19794</v>
      </c>
      <c r="F36" s="432">
        <v>36.340000000000003</v>
      </c>
      <c r="G36" s="449">
        <f t="shared" si="5"/>
        <v>7.1931396000000009E-2</v>
      </c>
      <c r="H36" s="450">
        <f t="shared" si="6"/>
        <v>0.55981999999999998</v>
      </c>
    </row>
    <row r="37" spans="2:8" s="23" customFormat="1" x14ac:dyDescent="0.2">
      <c r="B37" s="434"/>
      <c r="C37" s="424" t="s">
        <v>125</v>
      </c>
      <c r="D37" s="453">
        <v>3.3769999999999994E-2</v>
      </c>
      <c r="E37" s="451">
        <v>0.23426999999999998</v>
      </c>
      <c r="F37" s="432">
        <v>60.211306529337975</v>
      </c>
      <c r="G37" s="449">
        <f t="shared" si="5"/>
        <v>0.14105702780628004</v>
      </c>
      <c r="H37" s="450">
        <f t="shared" si="6"/>
        <v>0.26803999999999994</v>
      </c>
    </row>
    <row r="38" spans="2:8" s="23" customFormat="1" x14ac:dyDescent="0.2">
      <c r="B38" s="434"/>
      <c r="C38" s="424"/>
      <c r="D38" s="453"/>
      <c r="E38" s="451"/>
      <c r="F38" s="432"/>
      <c r="G38" s="454"/>
      <c r="H38" s="455"/>
    </row>
    <row r="39" spans="2:8" s="23" customFormat="1" x14ac:dyDescent="0.2">
      <c r="B39" s="434" t="s">
        <v>105</v>
      </c>
      <c r="C39" s="424" t="s">
        <v>119</v>
      </c>
      <c r="D39" s="453">
        <v>0.41058</v>
      </c>
      <c r="E39" s="451">
        <v>9.7316800000000008</v>
      </c>
      <c r="F39" s="432">
        <v>12.17</v>
      </c>
      <c r="G39" s="449">
        <f>E39*F39/100</f>
        <v>1.184345456</v>
      </c>
      <c r="H39" s="450">
        <f>SUM(D39,E39)</f>
        <v>10.14226</v>
      </c>
    </row>
    <row r="40" spans="2:8" s="23" customFormat="1" x14ac:dyDescent="0.2">
      <c r="B40" s="434"/>
      <c r="C40" s="424" t="s">
        <v>120</v>
      </c>
      <c r="D40" s="453">
        <v>0.56803999999999999</v>
      </c>
      <c r="E40" s="451">
        <v>12.092309999999999</v>
      </c>
      <c r="F40" s="432">
        <v>8.82</v>
      </c>
      <c r="G40" s="449">
        <f t="shared" ref="G40:G45" si="7">E40*F40/100</f>
        <v>1.0665417420000001</v>
      </c>
      <c r="H40" s="450">
        <f t="shared" ref="H40:H45" si="8">SUM(D40,E40)</f>
        <v>12.660349999999999</v>
      </c>
    </row>
    <row r="41" spans="2:8" s="23" customFormat="1" x14ac:dyDescent="0.2">
      <c r="B41" s="434"/>
      <c r="C41" s="424" t="s">
        <v>121</v>
      </c>
      <c r="D41" s="453">
        <v>1.15517</v>
      </c>
      <c r="E41" s="451">
        <v>27.411349999999999</v>
      </c>
      <c r="F41" s="432">
        <v>6.6379288925614466</v>
      </c>
      <c r="G41" s="449">
        <f t="shared" si="7"/>
        <v>1.819545921491142</v>
      </c>
      <c r="H41" s="450">
        <f t="shared" si="8"/>
        <v>28.566519999999997</v>
      </c>
    </row>
    <row r="42" spans="2:8" s="23" customFormat="1" x14ac:dyDescent="0.2">
      <c r="B42" s="434"/>
      <c r="C42" s="424" t="s">
        <v>122</v>
      </c>
      <c r="D42" s="453">
        <v>1.7224499999999998</v>
      </c>
      <c r="E42" s="451">
        <v>13.812860000000001</v>
      </c>
      <c r="F42" s="432">
        <v>10.180687048109457</v>
      </c>
      <c r="G42" s="449">
        <f t="shared" si="7"/>
        <v>1.406244048993492</v>
      </c>
      <c r="H42" s="450">
        <f t="shared" si="8"/>
        <v>15.535310000000001</v>
      </c>
    </row>
    <row r="43" spans="2:8" s="23" customFormat="1" x14ac:dyDescent="0.2">
      <c r="B43" s="434"/>
      <c r="C43" s="424" t="s">
        <v>123</v>
      </c>
      <c r="D43" s="453">
        <v>1.6615599999999999</v>
      </c>
      <c r="E43" s="451">
        <v>14.197610000000001</v>
      </c>
      <c r="F43" s="432">
        <v>9.64</v>
      </c>
      <c r="G43" s="449">
        <f t="shared" si="7"/>
        <v>1.3686496040000002</v>
      </c>
      <c r="H43" s="450">
        <f t="shared" si="8"/>
        <v>15.859170000000001</v>
      </c>
    </row>
    <row r="44" spans="2:8" s="23" customFormat="1" x14ac:dyDescent="0.2">
      <c r="B44" s="434"/>
      <c r="C44" s="424" t="s">
        <v>124</v>
      </c>
      <c r="D44" s="453">
        <v>0.78454999999999997</v>
      </c>
      <c r="E44" s="451">
        <v>9.3922000000000008</v>
      </c>
      <c r="F44" s="432">
        <v>12.4</v>
      </c>
      <c r="G44" s="449">
        <f t="shared" si="7"/>
        <v>1.1646328000000001</v>
      </c>
      <c r="H44" s="450">
        <f t="shared" si="8"/>
        <v>10.17675</v>
      </c>
    </row>
    <row r="45" spans="2:8" s="23" customFormat="1" x14ac:dyDescent="0.2">
      <c r="B45" s="434"/>
      <c r="C45" s="424" t="s">
        <v>125</v>
      </c>
      <c r="D45" s="453">
        <v>1.5752399999999998</v>
      </c>
      <c r="E45" s="451">
        <v>6.448900000000001</v>
      </c>
      <c r="F45" s="432">
        <v>17.133332245350928</v>
      </c>
      <c r="G45" s="449">
        <f t="shared" si="7"/>
        <v>1.1049114631704362</v>
      </c>
      <c r="H45" s="450">
        <f t="shared" si="8"/>
        <v>8.0241400000000009</v>
      </c>
    </row>
    <row r="46" spans="2:8" s="23" customFormat="1" x14ac:dyDescent="0.2">
      <c r="B46" s="434"/>
      <c r="C46" s="424"/>
      <c r="D46" s="453"/>
      <c r="E46" s="451"/>
      <c r="F46" s="432"/>
      <c r="G46" s="454"/>
      <c r="H46" s="455"/>
    </row>
    <row r="47" spans="2:8" s="23" customFormat="1" x14ac:dyDescent="0.2">
      <c r="B47" s="434" t="s">
        <v>106</v>
      </c>
      <c r="C47" s="424" t="s">
        <v>119</v>
      </c>
      <c r="D47" s="453">
        <v>1.1604000000000001</v>
      </c>
      <c r="E47" s="451">
        <v>9.8934099999999994</v>
      </c>
      <c r="F47" s="432">
        <v>12.1</v>
      </c>
      <c r="G47" s="449">
        <f>E47*F47/100</f>
        <v>1.19710261</v>
      </c>
      <c r="H47" s="450">
        <f>SUM(D47,E47)</f>
        <v>11.053809999999999</v>
      </c>
    </row>
    <row r="48" spans="2:8" s="23" customFormat="1" x14ac:dyDescent="0.2">
      <c r="B48" s="434"/>
      <c r="C48" s="424" t="s">
        <v>120</v>
      </c>
      <c r="D48" s="453">
        <v>2.00874</v>
      </c>
      <c r="E48" s="451">
        <v>13.51436</v>
      </c>
      <c r="F48" s="432">
        <v>8.3800000000000008</v>
      </c>
      <c r="G48" s="449">
        <f t="shared" ref="G48:G53" si="9">E48*F48/100</f>
        <v>1.1325033680000001</v>
      </c>
      <c r="H48" s="450">
        <f t="shared" ref="H48:H53" si="10">SUM(D48,E48)</f>
        <v>15.523099999999999</v>
      </c>
    </row>
    <row r="49" spans="2:8" s="23" customFormat="1" x14ac:dyDescent="0.2">
      <c r="B49" s="434"/>
      <c r="C49" s="424" t="s">
        <v>121</v>
      </c>
      <c r="D49" s="453">
        <v>4.2322499999999996</v>
      </c>
      <c r="E49" s="451">
        <v>31.001839999999998</v>
      </c>
      <c r="F49" s="432">
        <v>6.299170634689685</v>
      </c>
      <c r="G49" s="449">
        <f t="shared" si="9"/>
        <v>1.9528588014934807</v>
      </c>
      <c r="H49" s="450">
        <f t="shared" si="10"/>
        <v>35.234089999999995</v>
      </c>
    </row>
    <row r="50" spans="2:8" s="23" customFormat="1" x14ac:dyDescent="0.2">
      <c r="B50" s="434"/>
      <c r="C50" s="424" t="s">
        <v>122</v>
      </c>
      <c r="D50" s="453">
        <v>6.7770499999999991</v>
      </c>
      <c r="E50" s="451">
        <v>23.650639999999999</v>
      </c>
      <c r="F50" s="432">
        <v>7.4846250141327717</v>
      </c>
      <c r="G50" s="449">
        <f t="shared" si="9"/>
        <v>1.7701617174424908</v>
      </c>
      <c r="H50" s="450">
        <f t="shared" si="10"/>
        <v>30.427689999999998</v>
      </c>
    </row>
    <row r="51" spans="2:8" s="23" customFormat="1" x14ac:dyDescent="0.2">
      <c r="B51" s="434"/>
      <c r="C51" s="424" t="s">
        <v>123</v>
      </c>
      <c r="D51" s="453">
        <v>2.5251399999999999</v>
      </c>
      <c r="E51" s="451">
        <v>16.97251</v>
      </c>
      <c r="F51" s="432">
        <v>9.0399999999999991</v>
      </c>
      <c r="G51" s="449">
        <f t="shared" si="9"/>
        <v>1.5343149039999997</v>
      </c>
      <c r="H51" s="450">
        <f t="shared" si="10"/>
        <v>19.49765</v>
      </c>
    </row>
    <row r="52" spans="2:8" s="23" customFormat="1" x14ac:dyDescent="0.2">
      <c r="B52" s="434"/>
      <c r="C52" s="424" t="s">
        <v>124</v>
      </c>
      <c r="D52" s="453">
        <v>1.1464300000000001</v>
      </c>
      <c r="E52" s="451">
        <v>9.5906800000000008</v>
      </c>
      <c r="F52" s="432">
        <v>12.21</v>
      </c>
      <c r="G52" s="449">
        <f t="shared" si="9"/>
        <v>1.1710220280000001</v>
      </c>
      <c r="H52" s="450">
        <f t="shared" si="10"/>
        <v>10.737110000000001</v>
      </c>
    </row>
    <row r="53" spans="2:8" s="23" customFormat="1" ht="13.5" thickBot="1" x14ac:dyDescent="0.25">
      <c r="B53" s="290"/>
      <c r="C53" s="430" t="s">
        <v>125</v>
      </c>
      <c r="D53" s="446">
        <v>1.6090100000000001</v>
      </c>
      <c r="E53" s="446">
        <v>6.6847799999999999</v>
      </c>
      <c r="F53" s="431">
        <v>16.73911691576507</v>
      </c>
      <c r="G53" s="447">
        <f t="shared" si="9"/>
        <v>1.1189731397616802</v>
      </c>
      <c r="H53" s="448">
        <f t="shared" si="10"/>
        <v>8.2937899999999996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2" t="s">
        <v>611</v>
      </c>
      <c r="C56" s="783"/>
      <c r="D56" s="783"/>
      <c r="E56" s="783"/>
      <c r="F56" s="783"/>
      <c r="G56" s="783"/>
      <c r="H56" s="783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53">
        <v>0.94726999999999995</v>
      </c>
      <c r="E58" s="451">
        <v>0.20486000000000001</v>
      </c>
      <c r="F58" s="432">
        <v>69.61</v>
      </c>
      <c r="G58" s="449">
        <f>E58*F58/100</f>
        <v>0.14260304600000001</v>
      </c>
      <c r="H58" s="450">
        <f t="shared" ref="H58:H86" si="11">SUM(D58,E58)</f>
        <v>1.1521299999999999</v>
      </c>
    </row>
    <row r="59" spans="2:8" s="23" customFormat="1" x14ac:dyDescent="0.2">
      <c r="B59" s="434"/>
      <c r="C59" s="424" t="s">
        <v>128</v>
      </c>
      <c r="D59" s="453">
        <v>0.6381</v>
      </c>
      <c r="E59" s="451">
        <v>0.66395000000000004</v>
      </c>
      <c r="F59" s="432">
        <v>35.08</v>
      </c>
      <c r="G59" s="449">
        <f t="shared" ref="G59:G66" si="12">E59*F59/100</f>
        <v>0.23291365999999999</v>
      </c>
      <c r="H59" s="450">
        <f t="shared" si="11"/>
        <v>1.3020499999999999</v>
      </c>
    </row>
    <row r="60" spans="2:8" s="23" customFormat="1" x14ac:dyDescent="0.2">
      <c r="B60" s="434"/>
      <c r="C60" s="424" t="s">
        <v>129</v>
      </c>
      <c r="D60" s="453">
        <v>0.87602000000000002</v>
      </c>
      <c r="E60" s="451">
        <v>0.91535</v>
      </c>
      <c r="F60" s="432">
        <v>39.42</v>
      </c>
      <c r="G60" s="449">
        <f t="shared" si="12"/>
        <v>0.36083097000000003</v>
      </c>
      <c r="H60" s="450">
        <f t="shared" si="11"/>
        <v>1.7913700000000001</v>
      </c>
    </row>
    <row r="61" spans="2:8" s="23" customFormat="1" x14ac:dyDescent="0.2">
      <c r="B61" s="434"/>
      <c r="C61" s="424" t="s">
        <v>130</v>
      </c>
      <c r="D61" s="453">
        <v>0.75975999999999999</v>
      </c>
      <c r="E61" s="451">
        <v>1.4613699999999998</v>
      </c>
      <c r="F61" s="432">
        <v>30.65</v>
      </c>
      <c r="G61" s="449">
        <f t="shared" si="12"/>
        <v>0.44790990499999994</v>
      </c>
      <c r="H61" s="450">
        <f t="shared" si="11"/>
        <v>2.2211299999999996</v>
      </c>
    </row>
    <row r="62" spans="2:8" s="23" customFormat="1" x14ac:dyDescent="0.2">
      <c r="B62" s="434"/>
      <c r="C62" s="424" t="s">
        <v>131</v>
      </c>
      <c r="D62" s="453">
        <v>2.17055</v>
      </c>
      <c r="E62" s="451">
        <v>3.47994</v>
      </c>
      <c r="F62" s="432">
        <v>17.87</v>
      </c>
      <c r="G62" s="449">
        <f t="shared" si="12"/>
        <v>0.62186527800000002</v>
      </c>
      <c r="H62" s="450">
        <f t="shared" si="11"/>
        <v>5.6504899999999996</v>
      </c>
    </row>
    <row r="63" spans="2:8" s="23" customFormat="1" x14ac:dyDescent="0.2">
      <c r="B63" s="434"/>
      <c r="C63" s="424" t="s">
        <v>132</v>
      </c>
      <c r="D63" s="453">
        <v>3.3857600000000003</v>
      </c>
      <c r="E63" s="451">
        <v>6.0703199999999997</v>
      </c>
      <c r="F63" s="432">
        <v>12.42</v>
      </c>
      <c r="G63" s="449">
        <f t="shared" si="12"/>
        <v>0.75393374400000002</v>
      </c>
      <c r="H63" s="450">
        <f t="shared" si="11"/>
        <v>9.45608</v>
      </c>
    </row>
    <row r="64" spans="2:8" s="23" customFormat="1" x14ac:dyDescent="0.2">
      <c r="B64" s="434"/>
      <c r="C64" s="424" t="s">
        <v>133</v>
      </c>
      <c r="D64" s="453">
        <v>2.5414499999999998</v>
      </c>
      <c r="E64" s="451">
        <v>4.9336400000000005</v>
      </c>
      <c r="F64" s="432">
        <v>15.95</v>
      </c>
      <c r="G64" s="449">
        <f t="shared" si="12"/>
        <v>0.78691558000000006</v>
      </c>
      <c r="H64" s="450">
        <f t="shared" si="11"/>
        <v>7.4750899999999998</v>
      </c>
    </row>
    <row r="65" spans="2:8" s="23" customFormat="1" x14ac:dyDescent="0.2">
      <c r="B65" s="434"/>
      <c r="C65" s="424" t="s">
        <v>134</v>
      </c>
      <c r="D65" s="453">
        <v>0.22150999999999998</v>
      </c>
      <c r="E65" s="451">
        <v>0.55189999999999995</v>
      </c>
      <c r="F65" s="432">
        <v>34.89</v>
      </c>
      <c r="G65" s="449">
        <f t="shared" si="12"/>
        <v>0.19255791</v>
      </c>
      <c r="H65" s="450">
        <f t="shared" si="11"/>
        <v>0.77340999999999993</v>
      </c>
    </row>
    <row r="66" spans="2:8" s="23" customFormat="1" x14ac:dyDescent="0.2">
      <c r="B66" s="434"/>
      <c r="C66" s="424" t="s">
        <v>135</v>
      </c>
      <c r="D66" s="453">
        <v>4.1020000000000001E-2</v>
      </c>
      <c r="E66" s="451">
        <v>0.21615999999999999</v>
      </c>
      <c r="F66" s="432">
        <v>58.32</v>
      </c>
      <c r="G66" s="449">
        <f t="shared" si="12"/>
        <v>0.12606451200000002</v>
      </c>
      <c r="H66" s="450">
        <f t="shared" si="11"/>
        <v>0.25717999999999996</v>
      </c>
    </row>
    <row r="67" spans="2:8" s="23" customFormat="1" x14ac:dyDescent="0.2">
      <c r="B67" s="434"/>
      <c r="C67" s="424"/>
      <c r="D67" s="453"/>
      <c r="E67" s="451"/>
      <c r="F67" s="432"/>
      <c r="G67" s="451"/>
      <c r="H67" s="452"/>
    </row>
    <row r="68" spans="2:8" s="23" customFormat="1" x14ac:dyDescent="0.2">
      <c r="B68" s="434" t="s">
        <v>105</v>
      </c>
      <c r="C68" s="424" t="s">
        <v>127</v>
      </c>
      <c r="D68" s="453">
        <v>0.75061</v>
      </c>
      <c r="E68" s="451">
        <v>11.915280000000001</v>
      </c>
      <c r="F68" s="432">
        <v>9.57</v>
      </c>
      <c r="G68" s="449">
        <f t="shared" ref="G68:G76" si="13">E68*F68/100</f>
        <v>1.1402922960000001</v>
      </c>
      <c r="H68" s="450">
        <f t="shared" si="11"/>
        <v>12.665890000000001</v>
      </c>
    </row>
    <row r="69" spans="2:8" s="23" customFormat="1" x14ac:dyDescent="0.2">
      <c r="B69" s="434"/>
      <c r="C69" s="424" t="s">
        <v>128</v>
      </c>
      <c r="D69" s="453">
        <v>1.08484</v>
      </c>
      <c r="E69" s="451">
        <v>16.87312</v>
      </c>
      <c r="F69" s="432">
        <v>6.63</v>
      </c>
      <c r="G69" s="449">
        <f t="shared" si="13"/>
        <v>1.118687856</v>
      </c>
      <c r="H69" s="450">
        <f t="shared" si="11"/>
        <v>17.95796</v>
      </c>
    </row>
    <row r="70" spans="2:8" s="23" customFormat="1" x14ac:dyDescent="0.2">
      <c r="B70" s="434"/>
      <c r="C70" s="424" t="s">
        <v>129</v>
      </c>
      <c r="D70" s="453">
        <v>0.80576000000000003</v>
      </c>
      <c r="E70" s="451">
        <v>14.718540000000001</v>
      </c>
      <c r="F70" s="432">
        <v>8.5</v>
      </c>
      <c r="G70" s="449">
        <f t="shared" si="13"/>
        <v>1.2510759</v>
      </c>
      <c r="H70" s="450">
        <f t="shared" si="11"/>
        <v>15.5243</v>
      </c>
    </row>
    <row r="71" spans="2:8" s="23" customFormat="1" x14ac:dyDescent="0.2">
      <c r="B71" s="434"/>
      <c r="C71" s="424" t="s">
        <v>130</v>
      </c>
      <c r="D71" s="453">
        <v>0.82589000000000001</v>
      </c>
      <c r="E71" s="451">
        <v>10.365159999999999</v>
      </c>
      <c r="F71" s="432">
        <v>9.56</v>
      </c>
      <c r="G71" s="449">
        <f t="shared" si="13"/>
        <v>0.99090929599999999</v>
      </c>
      <c r="H71" s="450">
        <f t="shared" si="11"/>
        <v>11.191049999999999</v>
      </c>
    </row>
    <row r="72" spans="2:8" s="23" customFormat="1" x14ac:dyDescent="0.2">
      <c r="B72" s="434"/>
      <c r="C72" s="424" t="s">
        <v>131</v>
      </c>
      <c r="D72" s="453">
        <v>1.9665699999999999</v>
      </c>
      <c r="E72" s="451">
        <v>13.63978</v>
      </c>
      <c r="F72" s="432">
        <v>8.94</v>
      </c>
      <c r="G72" s="449">
        <f t="shared" si="13"/>
        <v>1.2193963319999999</v>
      </c>
      <c r="H72" s="450">
        <f t="shared" si="11"/>
        <v>15.606349999999999</v>
      </c>
    </row>
    <row r="73" spans="2:8" s="23" customFormat="1" x14ac:dyDescent="0.2">
      <c r="B73" s="434"/>
      <c r="C73" s="424" t="s">
        <v>132</v>
      </c>
      <c r="D73" s="453">
        <v>1.22394</v>
      </c>
      <c r="E73" s="451">
        <v>8.116340000000001</v>
      </c>
      <c r="F73" s="432">
        <v>11.66</v>
      </c>
      <c r="G73" s="449">
        <f t="shared" si="13"/>
        <v>0.94636524400000011</v>
      </c>
      <c r="H73" s="450">
        <f t="shared" si="11"/>
        <v>9.3402800000000017</v>
      </c>
    </row>
    <row r="74" spans="2:8" s="23" customFormat="1" x14ac:dyDescent="0.2">
      <c r="B74" s="434"/>
      <c r="C74" s="424" t="s">
        <v>133</v>
      </c>
      <c r="D74" s="453">
        <v>1.0389300000000001</v>
      </c>
      <c r="E74" s="451">
        <v>11.435829999999999</v>
      </c>
      <c r="F74" s="432">
        <v>10.28</v>
      </c>
      <c r="G74" s="449">
        <f t="shared" si="13"/>
        <v>1.1756033239999999</v>
      </c>
      <c r="H74" s="450">
        <f t="shared" si="11"/>
        <v>12.47476</v>
      </c>
    </row>
    <row r="75" spans="2:8" s="23" customFormat="1" x14ac:dyDescent="0.2">
      <c r="B75" s="434"/>
      <c r="C75" s="424" t="s">
        <v>134</v>
      </c>
      <c r="D75" s="453">
        <v>0.17151</v>
      </c>
      <c r="E75" s="451">
        <v>3.5603800000000003</v>
      </c>
      <c r="F75" s="432">
        <v>17.84</v>
      </c>
      <c r="G75" s="449">
        <f t="shared" si="13"/>
        <v>0.63517179200000007</v>
      </c>
      <c r="H75" s="450">
        <f t="shared" si="11"/>
        <v>3.7318900000000004</v>
      </c>
    </row>
    <row r="76" spans="2:8" s="23" customFormat="1" x14ac:dyDescent="0.2">
      <c r="B76" s="434"/>
      <c r="C76" s="424" t="s">
        <v>135</v>
      </c>
      <c r="D76" s="453">
        <v>9.5500000000000012E-3</v>
      </c>
      <c r="E76" s="451">
        <v>2.4624699999999997</v>
      </c>
      <c r="F76" s="432">
        <v>30.93</v>
      </c>
      <c r="G76" s="449">
        <f t="shared" si="13"/>
        <v>0.76164197099999997</v>
      </c>
      <c r="H76" s="450">
        <f t="shared" si="11"/>
        <v>2.4720199999999997</v>
      </c>
    </row>
    <row r="77" spans="2:8" s="23" customFormat="1" x14ac:dyDescent="0.2">
      <c r="B77" s="434"/>
      <c r="C77" s="424"/>
      <c r="D77" s="453"/>
      <c r="E77" s="451"/>
      <c r="F77" s="432"/>
      <c r="G77" s="451"/>
      <c r="H77" s="452"/>
    </row>
    <row r="78" spans="2:8" s="23" customFormat="1" x14ac:dyDescent="0.2">
      <c r="B78" s="434" t="s">
        <v>106</v>
      </c>
      <c r="C78" s="424" t="s">
        <v>127</v>
      </c>
      <c r="D78" s="453">
        <v>1.6978800000000001</v>
      </c>
      <c r="E78" s="451">
        <v>12.12168</v>
      </c>
      <c r="F78" s="432">
        <v>9.52</v>
      </c>
      <c r="G78" s="449">
        <f t="shared" ref="G78:G86" si="14">E78*F78/100</f>
        <v>1.1539839359999999</v>
      </c>
      <c r="H78" s="450">
        <f t="shared" si="11"/>
        <v>13.819559999999999</v>
      </c>
    </row>
    <row r="79" spans="2:8" s="23" customFormat="1" x14ac:dyDescent="0.2">
      <c r="B79" s="434"/>
      <c r="C79" s="424" t="s">
        <v>128</v>
      </c>
      <c r="D79" s="453">
        <v>1.7229400000000001</v>
      </c>
      <c r="E79" s="451">
        <v>17.538820000000001</v>
      </c>
      <c r="F79" s="432">
        <v>6.53</v>
      </c>
      <c r="G79" s="449">
        <f t="shared" si="14"/>
        <v>1.1452849460000001</v>
      </c>
      <c r="H79" s="450">
        <f t="shared" si="11"/>
        <v>19.261760000000002</v>
      </c>
    </row>
    <row r="80" spans="2:8" s="23" customFormat="1" x14ac:dyDescent="0.2">
      <c r="B80" s="434"/>
      <c r="C80" s="424" t="s">
        <v>129</v>
      </c>
      <c r="D80" s="453">
        <v>1.6817800000000001</v>
      </c>
      <c r="E80" s="451">
        <v>15.63584</v>
      </c>
      <c r="F80" s="432">
        <v>8.2899999999999991</v>
      </c>
      <c r="G80" s="449">
        <f t="shared" si="14"/>
        <v>1.2962111359999997</v>
      </c>
      <c r="H80" s="450">
        <f t="shared" si="11"/>
        <v>17.317620000000002</v>
      </c>
    </row>
    <row r="81" spans="2:8" s="23" customFormat="1" x14ac:dyDescent="0.2">
      <c r="B81" s="434"/>
      <c r="C81" s="424" t="s">
        <v>130</v>
      </c>
      <c r="D81" s="453">
        <v>1.58565</v>
      </c>
      <c r="E81" s="451">
        <v>11.83292</v>
      </c>
      <c r="F81" s="432">
        <v>9.16</v>
      </c>
      <c r="G81" s="449">
        <f t="shared" si="14"/>
        <v>1.083895472</v>
      </c>
      <c r="H81" s="450">
        <f t="shared" si="11"/>
        <v>13.418569999999999</v>
      </c>
    </row>
    <row r="82" spans="2:8" s="23" customFormat="1" x14ac:dyDescent="0.2">
      <c r="B82" s="434"/>
      <c r="C82" s="424" t="s">
        <v>131</v>
      </c>
      <c r="D82" s="453">
        <v>4.1371199999999995</v>
      </c>
      <c r="E82" s="451">
        <v>17.143279999999997</v>
      </c>
      <c r="F82" s="432">
        <v>7.93</v>
      </c>
      <c r="G82" s="449">
        <f t="shared" si="14"/>
        <v>1.3594621039999999</v>
      </c>
      <c r="H82" s="450">
        <f t="shared" si="11"/>
        <v>21.280399999999997</v>
      </c>
    </row>
    <row r="83" spans="2:8" s="23" customFormat="1" x14ac:dyDescent="0.2">
      <c r="B83" s="434"/>
      <c r="C83" s="424" t="s">
        <v>132</v>
      </c>
      <c r="D83" s="453">
        <v>4.6097000000000001</v>
      </c>
      <c r="E83" s="451">
        <v>13.834160000000001</v>
      </c>
      <c r="F83" s="432">
        <v>8.4600000000000009</v>
      </c>
      <c r="G83" s="449">
        <f t="shared" si="14"/>
        <v>1.1703699360000002</v>
      </c>
      <c r="H83" s="450">
        <f t="shared" si="11"/>
        <v>18.443860000000001</v>
      </c>
    </row>
    <row r="84" spans="2:8" s="23" customFormat="1" x14ac:dyDescent="0.2">
      <c r="B84" s="434"/>
      <c r="C84" s="424" t="s">
        <v>133</v>
      </c>
      <c r="D84" s="453">
        <v>3.5803799999999999</v>
      </c>
      <c r="E84" s="451">
        <v>16.4057</v>
      </c>
      <c r="F84" s="432">
        <v>8.6300000000000008</v>
      </c>
      <c r="G84" s="449">
        <f t="shared" si="14"/>
        <v>1.4158119100000002</v>
      </c>
      <c r="H84" s="450">
        <f t="shared" si="11"/>
        <v>19.986080000000001</v>
      </c>
    </row>
    <row r="85" spans="2:8" s="23" customFormat="1" x14ac:dyDescent="0.2">
      <c r="B85" s="434"/>
      <c r="C85" s="424" t="s">
        <v>134</v>
      </c>
      <c r="D85" s="453">
        <v>0.39300999999999997</v>
      </c>
      <c r="E85" s="451">
        <v>4.1158999999999999</v>
      </c>
      <c r="F85" s="432">
        <v>16.239999999999998</v>
      </c>
      <c r="G85" s="449">
        <f t="shared" si="14"/>
        <v>0.66842215999999999</v>
      </c>
      <c r="H85" s="450">
        <f t="shared" si="11"/>
        <v>4.5089100000000002</v>
      </c>
    </row>
    <row r="86" spans="2:8" ht="13.5" thickBot="1" x14ac:dyDescent="0.25">
      <c r="B86" s="290"/>
      <c r="C86" s="430" t="s">
        <v>135</v>
      </c>
      <c r="D86" s="446">
        <v>5.0569999999999997E-2</v>
      </c>
      <c r="E86" s="446">
        <v>2.6799499999999998</v>
      </c>
      <c r="F86" s="431">
        <v>29.24</v>
      </c>
      <c r="G86" s="447">
        <f t="shared" si="14"/>
        <v>0.78361737999999992</v>
      </c>
      <c r="H86" s="448">
        <f t="shared" si="11"/>
        <v>2.7305199999999998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2" t="s">
        <v>612</v>
      </c>
      <c r="C89" s="783"/>
      <c r="D89" s="783"/>
      <c r="E89" s="783"/>
      <c r="F89" s="783"/>
      <c r="G89" s="783"/>
      <c r="H89" s="783"/>
    </row>
    <row r="90" spans="2:8" x14ac:dyDescent="0.2">
      <c r="B90" s="279"/>
      <c r="C90" s="279"/>
      <c r="D90" s="438" t="s">
        <v>78</v>
      </c>
      <c r="E90" s="438" t="s">
        <v>308</v>
      </c>
      <c r="F90" s="438" t="s">
        <v>82</v>
      </c>
      <c r="G90" s="438" t="s">
        <v>309</v>
      </c>
      <c r="H90" s="438" t="s">
        <v>486</v>
      </c>
    </row>
    <row r="91" spans="2:8" ht="13.5" thickBot="1" x14ac:dyDescent="0.25">
      <c r="B91" s="290"/>
      <c r="C91" s="430" t="s">
        <v>613</v>
      </c>
      <c r="D91" s="446">
        <v>0.92698000000000003</v>
      </c>
      <c r="E91" s="446">
        <v>0.36718000000000001</v>
      </c>
      <c r="F91" s="431">
        <v>47.47</v>
      </c>
      <c r="G91" s="447">
        <f>E91*F91/100</f>
        <v>0.17430034599999999</v>
      </c>
      <c r="H91" s="448">
        <f>SUM(D91,E91)</f>
        <v>1.29416</v>
      </c>
    </row>
    <row r="94" spans="2:8" x14ac:dyDescent="0.2">
      <c r="B94" s="782" t="s">
        <v>683</v>
      </c>
      <c r="C94" s="783"/>
      <c r="D94" s="783"/>
      <c r="E94" s="783"/>
      <c r="F94" s="783"/>
      <c r="G94" s="783"/>
      <c r="H94" s="783"/>
    </row>
    <row r="95" spans="2:8" x14ac:dyDescent="0.2">
      <c r="B95" s="279"/>
      <c r="C95" s="279"/>
      <c r="D95" s="438"/>
      <c r="E95" s="438"/>
      <c r="F95" s="438"/>
      <c r="G95" s="438"/>
      <c r="H95" s="438" t="s">
        <v>486</v>
      </c>
    </row>
    <row r="96" spans="2:8" x14ac:dyDescent="0.2">
      <c r="B96" s="434"/>
      <c r="C96" s="424" t="s">
        <v>19</v>
      </c>
      <c r="D96" s="513"/>
      <c r="E96" s="449"/>
      <c r="F96" s="514"/>
      <c r="G96" s="449"/>
      <c r="H96" s="452">
        <f>('Table 3'!C8+'Table 3'!C12+'Table 3'!C15+'Table 3'!C16)/1000</f>
        <v>92.331018555158295</v>
      </c>
    </row>
    <row r="97" spans="2:8" ht="13.5" thickBot="1" x14ac:dyDescent="0.25">
      <c r="B97" s="290"/>
      <c r="C97" s="430" t="s">
        <v>20</v>
      </c>
      <c r="D97" s="515"/>
      <c r="E97" s="515"/>
      <c r="F97" s="516"/>
      <c r="G97" s="447"/>
      <c r="H97" s="512">
        <f>('Table 3'!C9+'Table 3'!C13)/1000</f>
        <v>34.535073405196428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9"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2" t="s">
        <v>641</v>
      </c>
      <c r="C3" s="803"/>
      <c r="D3" s="803"/>
      <c r="E3" s="803"/>
      <c r="F3" s="803"/>
      <c r="G3" s="803"/>
      <c r="I3" s="802" t="s">
        <v>643</v>
      </c>
      <c r="J3" s="803"/>
      <c r="K3" s="803"/>
      <c r="L3" s="803"/>
      <c r="M3" s="803"/>
      <c r="N3" s="803"/>
      <c r="P3" s="802" t="s">
        <v>642</v>
      </c>
      <c r="Q3" s="803"/>
      <c r="R3" s="803"/>
      <c r="S3" s="803"/>
      <c r="T3" s="803"/>
      <c r="U3" s="803"/>
    </row>
    <row r="4" spans="2:21" ht="13.5" thickBot="1" x14ac:dyDescent="0.25">
      <c r="B4" s="445"/>
      <c r="C4" s="445" t="s">
        <v>78</v>
      </c>
      <c r="D4" s="445" t="s">
        <v>308</v>
      </c>
      <c r="E4" s="457" t="s">
        <v>82</v>
      </c>
      <c r="F4" s="445" t="s">
        <v>309</v>
      </c>
      <c r="G4" s="445" t="s">
        <v>486</v>
      </c>
      <c r="I4" s="445"/>
      <c r="J4" s="445" t="s">
        <v>78</v>
      </c>
      <c r="K4" s="445" t="s">
        <v>308</v>
      </c>
      <c r="L4" s="457" t="s">
        <v>82</v>
      </c>
      <c r="M4" s="445" t="s">
        <v>309</v>
      </c>
      <c r="N4" s="445" t="s">
        <v>486</v>
      </c>
      <c r="P4" s="445"/>
      <c r="Q4" s="445" t="s">
        <v>78</v>
      </c>
      <c r="R4" s="445" t="s">
        <v>308</v>
      </c>
      <c r="S4" s="457" t="s">
        <v>82</v>
      </c>
      <c r="T4" s="445" t="s">
        <v>309</v>
      </c>
      <c r="U4" s="445" t="s">
        <v>486</v>
      </c>
    </row>
    <row r="5" spans="2:21" x14ac:dyDescent="0.2">
      <c r="B5" s="340" t="s">
        <v>106</v>
      </c>
      <c r="C5" s="341">
        <v>19.459019999999999</v>
      </c>
      <c r="D5" s="341">
        <v>111.30824000000001</v>
      </c>
      <c r="E5" s="458">
        <v>1.38</v>
      </c>
      <c r="F5" s="461">
        <f>D5*E5/100</f>
        <v>1.5360537120000002</v>
      </c>
      <c r="G5" s="462">
        <f>C5+D5</f>
        <v>130.76726000000002</v>
      </c>
      <c r="I5" s="340" t="s">
        <v>106</v>
      </c>
      <c r="J5" s="341">
        <v>4162.5219999999999</v>
      </c>
      <c r="K5" s="341">
        <v>30266.026000000002</v>
      </c>
      <c r="L5" s="458">
        <v>4.7</v>
      </c>
      <c r="M5" s="461">
        <f>K5*L5/100</f>
        <v>1422.5032220000003</v>
      </c>
      <c r="N5" s="462">
        <f>J5+K5</f>
        <v>34428.548000000003</v>
      </c>
      <c r="P5" s="340" t="s">
        <v>106</v>
      </c>
      <c r="Q5" s="341">
        <v>17600.126</v>
      </c>
      <c r="R5" s="341">
        <v>122038.25900000001</v>
      </c>
      <c r="S5" s="458">
        <v>3.61</v>
      </c>
      <c r="T5" s="461">
        <f>R5*S5/100</f>
        <v>4405.5811499000001</v>
      </c>
      <c r="U5" s="462">
        <f>Q5+R5</f>
        <v>139638.38500000001</v>
      </c>
    </row>
    <row r="6" spans="2:21" x14ac:dyDescent="0.2">
      <c r="B6" s="342" t="s">
        <v>92</v>
      </c>
      <c r="C6" s="339">
        <v>11.581440000000001</v>
      </c>
      <c r="D6" s="339">
        <v>18.497499999999999</v>
      </c>
      <c r="E6" s="459">
        <v>6.24</v>
      </c>
      <c r="F6" s="463">
        <f>D6*E6/100</f>
        <v>1.1542439999999998</v>
      </c>
      <c r="G6" s="464">
        <f>C6+D6</f>
        <v>30.078939999999999</v>
      </c>
      <c r="I6" s="342" t="s">
        <v>92</v>
      </c>
      <c r="J6" s="339">
        <v>3057.8180000000002</v>
      </c>
      <c r="K6" s="339">
        <v>8707.0329999999994</v>
      </c>
      <c r="L6" s="459">
        <v>9.33</v>
      </c>
      <c r="M6" s="463">
        <f>K6*L6/100</f>
        <v>812.36617889999991</v>
      </c>
      <c r="N6" s="464">
        <f>J6+K6</f>
        <v>11764.850999999999</v>
      </c>
      <c r="P6" s="342" t="s">
        <v>92</v>
      </c>
      <c r="Q6" s="339">
        <v>8521.9660000000003</v>
      </c>
      <c r="R6" s="339">
        <v>13060.883</v>
      </c>
      <c r="S6" s="459">
        <v>9.09</v>
      </c>
      <c r="T6" s="463">
        <f>R6*S6/100</f>
        <v>1187.2342646999998</v>
      </c>
      <c r="U6" s="464">
        <f>Q6+R6</f>
        <v>21582.849000000002</v>
      </c>
    </row>
    <row r="7" spans="2:21" x14ac:dyDescent="0.2">
      <c r="B7" s="343" t="s">
        <v>105</v>
      </c>
      <c r="C7" s="339">
        <v>7.87758</v>
      </c>
      <c r="D7" s="339">
        <v>93.086910000000003</v>
      </c>
      <c r="E7" s="459">
        <v>1.87</v>
      </c>
      <c r="F7" s="463">
        <f>D7*E7/100</f>
        <v>1.740725217</v>
      </c>
      <c r="G7" s="464">
        <f>C7+D7</f>
        <v>100.96449</v>
      </c>
      <c r="I7" s="343" t="s">
        <v>105</v>
      </c>
      <c r="J7" s="339">
        <v>1104.704</v>
      </c>
      <c r="K7" s="339">
        <v>21614.151999999998</v>
      </c>
      <c r="L7" s="459">
        <v>5.39</v>
      </c>
      <c r="M7" s="463">
        <f>K7*L7/100</f>
        <v>1165.0027928</v>
      </c>
      <c r="N7" s="464">
        <f>J7+K7</f>
        <v>22718.856</v>
      </c>
      <c r="P7" s="343" t="s">
        <v>105</v>
      </c>
      <c r="Q7" s="339">
        <v>9078.16</v>
      </c>
      <c r="R7" s="339">
        <v>109116.84299999999</v>
      </c>
      <c r="S7" s="459">
        <v>4.0199999999999996</v>
      </c>
      <c r="T7" s="463">
        <f>R7*S7/100</f>
        <v>4386.4970885999992</v>
      </c>
      <c r="U7" s="464">
        <f>Q7+R7</f>
        <v>118195.003</v>
      </c>
    </row>
    <row r="8" spans="2:21" ht="13.5" thickBot="1" x14ac:dyDescent="0.25">
      <c r="B8" s="344" t="s">
        <v>97</v>
      </c>
      <c r="C8" s="345">
        <v>0.44668000000000002</v>
      </c>
      <c r="D8" s="345">
        <v>15.872129999999999</v>
      </c>
      <c r="E8" s="460">
        <v>7.25</v>
      </c>
      <c r="F8" s="465">
        <f>D8*E8/100</f>
        <v>1.1507294249999998</v>
      </c>
      <c r="G8" s="466">
        <f>C8+D8</f>
        <v>16.318809999999999</v>
      </c>
      <c r="I8" s="344" t="s">
        <v>97</v>
      </c>
      <c r="J8" s="345">
        <v>55.93</v>
      </c>
      <c r="K8" s="345">
        <v>5129.8940000000002</v>
      </c>
      <c r="L8" s="460">
        <v>12.72</v>
      </c>
      <c r="M8" s="465">
        <f>K8*L8/100</f>
        <v>652.52251680000006</v>
      </c>
      <c r="N8" s="466">
        <f>J8+K8</f>
        <v>5185.8240000000005</v>
      </c>
      <c r="P8" s="344" t="s">
        <v>97</v>
      </c>
      <c r="Q8" s="345">
        <v>404.78199999999998</v>
      </c>
      <c r="R8" s="345">
        <v>13914.303</v>
      </c>
      <c r="S8" s="460">
        <v>8.23</v>
      </c>
      <c r="T8" s="465">
        <f>R8*S8/100</f>
        <v>1145.1471369000001</v>
      </c>
      <c r="U8" s="466">
        <f>Q8+R8</f>
        <v>14319.084999999999</v>
      </c>
    </row>
    <row r="11" spans="2:21" ht="38.25" customHeight="1" x14ac:dyDescent="0.2">
      <c r="B11" s="802" t="s">
        <v>664</v>
      </c>
      <c r="C11" s="803"/>
      <c r="D11" s="803"/>
      <c r="E11" s="803"/>
      <c r="F11" s="803"/>
      <c r="G11" s="803"/>
      <c r="I11" s="802" t="s">
        <v>665</v>
      </c>
      <c r="J11" s="803"/>
      <c r="K11" s="803"/>
      <c r="L11" s="803"/>
      <c r="M11" s="803"/>
      <c r="N11" s="803"/>
      <c r="P11" s="802" t="s">
        <v>666</v>
      </c>
      <c r="Q11" s="803"/>
      <c r="R11" s="803"/>
      <c r="S11" s="803"/>
      <c r="T11" s="803"/>
      <c r="U11" s="803"/>
    </row>
    <row r="12" spans="2:21" ht="13.5" thickBot="1" x14ac:dyDescent="0.25">
      <c r="B12" s="445"/>
      <c r="C12" s="445" t="s">
        <v>78</v>
      </c>
      <c r="D12" s="445" t="s">
        <v>308</v>
      </c>
      <c r="E12" s="457" t="s">
        <v>82</v>
      </c>
      <c r="F12" s="445" t="s">
        <v>309</v>
      </c>
      <c r="G12" s="445" t="s">
        <v>486</v>
      </c>
      <c r="I12" s="445"/>
      <c r="J12" s="445" t="s">
        <v>78</v>
      </c>
      <c r="K12" s="445" t="s">
        <v>308</v>
      </c>
      <c r="L12" s="457" t="s">
        <v>82</v>
      </c>
      <c r="M12" s="445" t="s">
        <v>309</v>
      </c>
      <c r="N12" s="445" t="s">
        <v>486</v>
      </c>
      <c r="P12" s="445"/>
      <c r="Q12" s="445" t="s">
        <v>78</v>
      </c>
      <c r="R12" s="445" t="s">
        <v>308</v>
      </c>
      <c r="S12" s="457" t="s">
        <v>82</v>
      </c>
      <c r="T12" s="445" t="s">
        <v>309</v>
      </c>
      <c r="U12" s="445" t="s">
        <v>486</v>
      </c>
    </row>
    <row r="13" spans="2:21" x14ac:dyDescent="0.2">
      <c r="B13" s="340" t="s">
        <v>119</v>
      </c>
      <c r="C13" s="341">
        <v>5.0540000000000002E-2</v>
      </c>
      <c r="D13" s="341">
        <v>1.28003</v>
      </c>
      <c r="E13" s="458">
        <v>21.46</v>
      </c>
      <c r="F13" s="461">
        <f t="shared" ref="F13:F19" si="0">D13*E13/100</f>
        <v>0.27469443799999999</v>
      </c>
      <c r="G13" s="462">
        <f t="shared" ref="G13:G19" si="1">C13+D13</f>
        <v>1.33057</v>
      </c>
      <c r="I13" s="340" t="s">
        <v>119</v>
      </c>
      <c r="J13" s="341">
        <v>2.3E-2</v>
      </c>
      <c r="K13" s="341">
        <v>1.8420000000000001</v>
      </c>
      <c r="L13" s="458">
        <v>35.74</v>
      </c>
      <c r="M13" s="461">
        <f t="shared" ref="M13:M19" si="2">K13*L13/100</f>
        <v>0.6583308000000001</v>
      </c>
      <c r="N13" s="462">
        <f t="shared" ref="N13:N19" si="3">J13+K13</f>
        <v>1.865</v>
      </c>
      <c r="P13" s="340" t="s">
        <v>119</v>
      </c>
      <c r="Q13" s="341">
        <v>9.8780000000000001</v>
      </c>
      <c r="R13" s="341">
        <v>571.64800000000002</v>
      </c>
      <c r="S13" s="458">
        <v>39.81</v>
      </c>
      <c r="T13" s="461">
        <f t="shared" ref="T13:T19" si="4">R13*S13/100</f>
        <v>227.57306880000004</v>
      </c>
      <c r="U13" s="462">
        <f t="shared" ref="U13:U19" si="5">Q13+R13</f>
        <v>581.52600000000007</v>
      </c>
    </row>
    <row r="14" spans="2:21" x14ac:dyDescent="0.2">
      <c r="B14" s="342" t="s">
        <v>120</v>
      </c>
      <c r="C14" s="339">
        <v>2.017E-2</v>
      </c>
      <c r="D14" s="339">
        <v>2.2964600000000002</v>
      </c>
      <c r="E14" s="459">
        <v>15.88</v>
      </c>
      <c r="F14" s="463">
        <f t="shared" si="0"/>
        <v>0.36467784800000003</v>
      </c>
      <c r="G14" s="464">
        <f t="shared" si="1"/>
        <v>2.31663</v>
      </c>
      <c r="I14" s="342" t="s">
        <v>120</v>
      </c>
      <c r="J14" s="339">
        <v>0.379</v>
      </c>
      <c r="K14" s="339">
        <v>187.38800000000001</v>
      </c>
      <c r="L14" s="459">
        <v>34.74</v>
      </c>
      <c r="M14" s="463">
        <f t="shared" si="2"/>
        <v>65.098591200000016</v>
      </c>
      <c r="N14" s="464">
        <f t="shared" si="3"/>
        <v>187.767</v>
      </c>
      <c r="P14" s="342" t="s">
        <v>120</v>
      </c>
      <c r="Q14" s="339">
        <v>46.106000000000002</v>
      </c>
      <c r="R14" s="339">
        <v>4377.2650000000003</v>
      </c>
      <c r="S14" s="459">
        <v>14.88</v>
      </c>
      <c r="T14" s="463">
        <f t="shared" si="4"/>
        <v>651.33703200000014</v>
      </c>
      <c r="U14" s="464">
        <f t="shared" si="5"/>
        <v>4423.3710000000001</v>
      </c>
    </row>
    <row r="15" spans="2:21" x14ac:dyDescent="0.2">
      <c r="B15" s="343" t="s">
        <v>121</v>
      </c>
      <c r="C15" s="339">
        <v>5.67E-2</v>
      </c>
      <c r="D15" s="339">
        <v>4.0251200000000003</v>
      </c>
      <c r="E15" s="459">
        <v>13.349719171304047</v>
      </c>
      <c r="F15" s="463">
        <f t="shared" si="0"/>
        <v>0.5373422163079935</v>
      </c>
      <c r="G15" s="464">
        <f t="shared" si="1"/>
        <v>4.0818200000000004</v>
      </c>
      <c r="I15" s="343" t="s">
        <v>121</v>
      </c>
      <c r="J15" s="339">
        <v>7.4409999999999998</v>
      </c>
      <c r="K15" s="339">
        <v>635.68700000000001</v>
      </c>
      <c r="L15" s="459">
        <v>15.124869683330274</v>
      </c>
      <c r="M15" s="463">
        <f t="shared" si="2"/>
        <v>96.146830343871713</v>
      </c>
      <c r="N15" s="464">
        <f t="shared" si="3"/>
        <v>643.12800000000004</v>
      </c>
      <c r="P15" s="343" t="s">
        <v>121</v>
      </c>
      <c r="Q15" s="339">
        <v>115.301</v>
      </c>
      <c r="R15" s="339">
        <v>4685.5230000000001</v>
      </c>
      <c r="S15" s="459">
        <v>14.034961137148274</v>
      </c>
      <c r="T15" s="463">
        <f t="shared" si="4"/>
        <v>657.61133212214395</v>
      </c>
      <c r="U15" s="464">
        <f t="shared" si="5"/>
        <v>4800.8240000000005</v>
      </c>
    </row>
    <row r="16" spans="2:21" x14ac:dyDescent="0.2">
      <c r="B16" s="343" t="s">
        <v>122</v>
      </c>
      <c r="C16" s="339">
        <v>0.15211000000000002</v>
      </c>
      <c r="D16" s="339">
        <v>2.2390400000000001</v>
      </c>
      <c r="E16" s="459">
        <v>19.337134641377837</v>
      </c>
      <c r="F16" s="463">
        <f t="shared" si="0"/>
        <v>0.43296617947430632</v>
      </c>
      <c r="G16" s="464">
        <f t="shared" si="1"/>
        <v>2.3911500000000001</v>
      </c>
      <c r="I16" s="343" t="s">
        <v>122</v>
      </c>
      <c r="J16" s="339">
        <v>23.433</v>
      </c>
      <c r="K16" s="339">
        <v>880.10299999999995</v>
      </c>
      <c r="L16" s="459">
        <v>23.526347662117882</v>
      </c>
      <c r="M16" s="463">
        <f t="shared" si="2"/>
        <v>207.05609156472931</v>
      </c>
      <c r="N16" s="464">
        <f t="shared" si="3"/>
        <v>903.53599999999994</v>
      </c>
      <c r="P16" s="343" t="s">
        <v>122</v>
      </c>
      <c r="Q16" s="339">
        <v>149.20599999999999</v>
      </c>
      <c r="R16" s="339">
        <v>1762.721</v>
      </c>
      <c r="S16" s="459">
        <v>22.859602881950494</v>
      </c>
      <c r="T16" s="463">
        <f t="shared" si="4"/>
        <v>402.95102051674655</v>
      </c>
      <c r="U16" s="464">
        <f t="shared" si="5"/>
        <v>1911.9269999999999</v>
      </c>
    </row>
    <row r="17" spans="2:21" x14ac:dyDescent="0.2">
      <c r="B17" s="343" t="s">
        <v>123</v>
      </c>
      <c r="C17" s="339">
        <v>7.5010000000000007E-2</v>
      </c>
      <c r="D17" s="339">
        <v>2.9457</v>
      </c>
      <c r="E17" s="459">
        <v>19.71</v>
      </c>
      <c r="F17" s="463">
        <f t="shared" si="0"/>
        <v>0.58059747000000006</v>
      </c>
      <c r="G17" s="464">
        <f t="shared" si="1"/>
        <v>3.0207099999999998</v>
      </c>
      <c r="I17" s="343" t="s">
        <v>123</v>
      </c>
      <c r="J17" s="339">
        <v>10.314</v>
      </c>
      <c r="K17" s="339">
        <v>1149.018</v>
      </c>
      <c r="L17" s="459">
        <v>21.05</v>
      </c>
      <c r="M17" s="463">
        <f t="shared" si="2"/>
        <v>241.868289</v>
      </c>
      <c r="N17" s="464">
        <f t="shared" si="3"/>
        <v>1159.3320000000001</v>
      </c>
      <c r="P17" s="343" t="s">
        <v>123</v>
      </c>
      <c r="Q17" s="339">
        <v>26.359000000000002</v>
      </c>
      <c r="R17" s="339">
        <v>1232.7629999999999</v>
      </c>
      <c r="S17" s="459">
        <v>21.6</v>
      </c>
      <c r="T17" s="463">
        <f t="shared" si="4"/>
        <v>266.27680799999996</v>
      </c>
      <c r="U17" s="464">
        <f t="shared" si="5"/>
        <v>1259.1219999999998</v>
      </c>
    </row>
    <row r="18" spans="2:21" x14ac:dyDescent="0.2">
      <c r="B18" s="343" t="s">
        <v>124</v>
      </c>
      <c r="C18" s="339">
        <v>7.0239999999999997E-2</v>
      </c>
      <c r="D18" s="339">
        <v>2.18424</v>
      </c>
      <c r="E18" s="459">
        <v>24.79</v>
      </c>
      <c r="F18" s="463">
        <f t="shared" si="0"/>
        <v>0.54147309600000004</v>
      </c>
      <c r="G18" s="464">
        <f t="shared" si="1"/>
        <v>2.25448</v>
      </c>
      <c r="I18" s="343" t="s">
        <v>124</v>
      </c>
      <c r="J18" s="339">
        <v>10.394</v>
      </c>
      <c r="K18" s="339">
        <v>1664.3920000000001</v>
      </c>
      <c r="L18" s="459">
        <v>30.89</v>
      </c>
      <c r="M18" s="463">
        <f t="shared" si="2"/>
        <v>514.13068880000003</v>
      </c>
      <c r="N18" s="464">
        <f t="shared" si="3"/>
        <v>1674.7860000000001</v>
      </c>
      <c r="P18" s="343" t="s">
        <v>124</v>
      </c>
      <c r="Q18" s="339">
        <v>45.652000000000001</v>
      </c>
      <c r="R18" s="339">
        <v>820.09400000000005</v>
      </c>
      <c r="S18" s="459">
        <v>24.29</v>
      </c>
      <c r="T18" s="463">
        <f t="shared" si="4"/>
        <v>199.20083259999998</v>
      </c>
      <c r="U18" s="464">
        <f t="shared" si="5"/>
        <v>865.74600000000009</v>
      </c>
    </row>
    <row r="19" spans="2:21" ht="13.5" thickBot="1" x14ac:dyDescent="0.25">
      <c r="B19" s="344" t="s">
        <v>125</v>
      </c>
      <c r="C19" s="345">
        <v>2.189E-2</v>
      </c>
      <c r="D19" s="345">
        <v>0.90152999999999994</v>
      </c>
      <c r="E19" s="460">
        <v>29.92</v>
      </c>
      <c r="F19" s="465">
        <f t="shared" si="0"/>
        <v>0.26973777599999998</v>
      </c>
      <c r="G19" s="466">
        <f t="shared" si="1"/>
        <v>0.92341999999999991</v>
      </c>
      <c r="I19" s="344" t="s">
        <v>125</v>
      </c>
      <c r="J19" s="345">
        <v>3.9449999999999998</v>
      </c>
      <c r="K19" s="345">
        <v>611.46299999999997</v>
      </c>
      <c r="L19" s="460">
        <v>34.479999999999997</v>
      </c>
      <c r="M19" s="465">
        <f t="shared" si="2"/>
        <v>210.83244239999996</v>
      </c>
      <c r="N19" s="466">
        <f t="shared" si="3"/>
        <v>615.40800000000002</v>
      </c>
      <c r="P19" s="344" t="s">
        <v>125</v>
      </c>
      <c r="Q19" s="345">
        <v>12.28</v>
      </c>
      <c r="R19" s="345">
        <v>464.28899999999999</v>
      </c>
      <c r="S19" s="460">
        <v>29.92</v>
      </c>
      <c r="T19" s="465">
        <f t="shared" si="4"/>
        <v>138.91526880000001</v>
      </c>
      <c r="U19" s="466">
        <f t="shared" si="5"/>
        <v>476.56899999999996</v>
      </c>
    </row>
    <row r="22" spans="2:21" ht="38.25" customHeight="1" x14ac:dyDescent="0.2">
      <c r="B22" s="802" t="s">
        <v>667</v>
      </c>
      <c r="C22" s="803"/>
      <c r="D22" s="803"/>
      <c r="E22" s="803"/>
      <c r="F22" s="803"/>
      <c r="G22" s="803"/>
      <c r="I22" s="802" t="s">
        <v>668</v>
      </c>
      <c r="J22" s="803"/>
      <c r="K22" s="803"/>
      <c r="L22" s="803"/>
      <c r="M22" s="803"/>
      <c r="N22" s="803"/>
      <c r="P22" s="802" t="s">
        <v>669</v>
      </c>
      <c r="Q22" s="803"/>
      <c r="R22" s="803"/>
      <c r="S22" s="803"/>
      <c r="T22" s="803"/>
      <c r="U22" s="803"/>
    </row>
    <row r="23" spans="2:21" ht="13.5" thickBot="1" x14ac:dyDescent="0.25">
      <c r="B23" s="445"/>
      <c r="C23" s="445" t="s">
        <v>78</v>
      </c>
      <c r="D23" s="445" t="s">
        <v>308</v>
      </c>
      <c r="E23" s="457" t="s">
        <v>82</v>
      </c>
      <c r="F23" s="445" t="s">
        <v>309</v>
      </c>
      <c r="G23" s="445" t="s">
        <v>486</v>
      </c>
      <c r="I23" s="445"/>
      <c r="J23" s="445" t="s">
        <v>78</v>
      </c>
      <c r="K23" s="445" t="s">
        <v>308</v>
      </c>
      <c r="L23" s="457" t="s">
        <v>82</v>
      </c>
      <c r="M23" s="445" t="s">
        <v>309</v>
      </c>
      <c r="N23" s="445" t="s">
        <v>486</v>
      </c>
      <c r="P23" s="445"/>
      <c r="Q23" s="445" t="s">
        <v>78</v>
      </c>
      <c r="R23" s="445" t="s">
        <v>308</v>
      </c>
      <c r="S23" s="457" t="s">
        <v>82</v>
      </c>
      <c r="T23" s="445" t="s">
        <v>309</v>
      </c>
      <c r="U23" s="445" t="s">
        <v>486</v>
      </c>
    </row>
    <row r="24" spans="2:21" x14ac:dyDescent="0.2">
      <c r="B24" s="340" t="s">
        <v>127</v>
      </c>
      <c r="C24" s="341">
        <v>4.7270000000000006E-2</v>
      </c>
      <c r="D24" s="341">
        <v>0.95544000000000007</v>
      </c>
      <c r="E24" s="458">
        <v>22.15</v>
      </c>
      <c r="F24" s="461">
        <f t="shared" ref="F24:F32" si="6">D24*E24/100</f>
        <v>0.21162996000000001</v>
      </c>
      <c r="G24" s="462">
        <f t="shared" ref="G24:G32" si="7">C24+D24</f>
        <v>1.00271</v>
      </c>
      <c r="I24" s="340" t="s">
        <v>127</v>
      </c>
      <c r="J24" s="341">
        <v>8.0000000000000002E-3</v>
      </c>
      <c r="K24" s="341">
        <v>1.9710000000000001</v>
      </c>
      <c r="L24" s="458">
        <v>74.540000000000006</v>
      </c>
      <c r="M24" s="461">
        <f t="shared" ref="M24:M32" si="8">K24*L24/100</f>
        <v>1.4691834000000004</v>
      </c>
      <c r="N24" s="462">
        <f t="shared" ref="N24:N32" si="9">J24+K24</f>
        <v>1.9790000000000001</v>
      </c>
      <c r="P24" s="340" t="s">
        <v>127</v>
      </c>
      <c r="Q24" s="341">
        <v>6.6420000000000003</v>
      </c>
      <c r="R24" s="341">
        <v>161.495</v>
      </c>
      <c r="S24" s="458">
        <v>75.010000000000005</v>
      </c>
      <c r="T24" s="461">
        <f t="shared" ref="T24:T32" si="10">R24*S24/100</f>
        <v>121.13739950000001</v>
      </c>
      <c r="U24" s="462">
        <f t="shared" ref="U24:U32" si="11">Q24+R24</f>
        <v>168.137</v>
      </c>
    </row>
    <row r="25" spans="2:21" x14ac:dyDescent="0.2">
      <c r="B25" s="342" t="s">
        <v>128</v>
      </c>
      <c r="C25" s="339">
        <v>3.6060000000000002E-2</v>
      </c>
      <c r="D25" s="339">
        <v>2.4170700000000003</v>
      </c>
      <c r="E25" s="459">
        <v>14.84</v>
      </c>
      <c r="F25" s="463">
        <f t="shared" si="6"/>
        <v>0.358693188</v>
      </c>
      <c r="G25" s="464">
        <f t="shared" si="7"/>
        <v>2.4531300000000003</v>
      </c>
      <c r="I25" s="342" t="s">
        <v>128</v>
      </c>
      <c r="J25" s="339">
        <v>1.2210000000000001</v>
      </c>
      <c r="K25" s="339">
        <v>61.981000000000002</v>
      </c>
      <c r="L25" s="459">
        <v>17.37</v>
      </c>
      <c r="M25" s="463">
        <f t="shared" si="8"/>
        <v>10.766099700000002</v>
      </c>
      <c r="N25" s="464">
        <f t="shared" si="9"/>
        <v>63.201999999999998</v>
      </c>
      <c r="P25" s="342" t="s">
        <v>128</v>
      </c>
      <c r="Q25" s="339">
        <v>85.28</v>
      </c>
      <c r="R25" s="339">
        <v>5288.0510000000004</v>
      </c>
      <c r="S25" s="459">
        <v>13.87</v>
      </c>
      <c r="T25" s="463">
        <f t="shared" si="10"/>
        <v>733.45267369999999</v>
      </c>
      <c r="U25" s="464">
        <f t="shared" si="11"/>
        <v>5373.3310000000001</v>
      </c>
    </row>
    <row r="26" spans="2:21" x14ac:dyDescent="0.2">
      <c r="B26" s="342" t="s">
        <v>129</v>
      </c>
      <c r="C26" s="339">
        <v>7.3510000000000006E-2</v>
      </c>
      <c r="D26" s="339">
        <v>1.6957100000000001</v>
      </c>
      <c r="E26" s="459">
        <v>21.71</v>
      </c>
      <c r="F26" s="463">
        <f t="shared" si="6"/>
        <v>0.36813864100000004</v>
      </c>
      <c r="G26" s="464">
        <f t="shared" si="7"/>
        <v>1.76922</v>
      </c>
      <c r="I26" s="342" t="s">
        <v>129</v>
      </c>
      <c r="J26" s="339">
        <v>11.061999999999999</v>
      </c>
      <c r="K26" s="339">
        <v>145.81</v>
      </c>
      <c r="L26" s="459">
        <v>22.82</v>
      </c>
      <c r="M26" s="463">
        <f t="shared" si="8"/>
        <v>33.273842000000002</v>
      </c>
      <c r="N26" s="464">
        <f t="shared" si="9"/>
        <v>156.87200000000001</v>
      </c>
      <c r="P26" s="342" t="s">
        <v>129</v>
      </c>
      <c r="Q26" s="339">
        <v>182.946</v>
      </c>
      <c r="R26" s="339">
        <v>2186.7669999999998</v>
      </c>
      <c r="S26" s="459">
        <v>20.41</v>
      </c>
      <c r="T26" s="463">
        <f t="shared" si="10"/>
        <v>446.31914469999998</v>
      </c>
      <c r="U26" s="464">
        <f t="shared" si="11"/>
        <v>2369.7129999999997</v>
      </c>
    </row>
    <row r="27" spans="2:21" x14ac:dyDescent="0.2">
      <c r="B27" s="342" t="s">
        <v>130</v>
      </c>
      <c r="C27" s="339">
        <v>4.8430000000000001E-2</v>
      </c>
      <c r="D27" s="339">
        <v>1.68635</v>
      </c>
      <c r="E27" s="459">
        <v>20.420000000000002</v>
      </c>
      <c r="F27" s="463">
        <f t="shared" si="6"/>
        <v>0.34435267000000003</v>
      </c>
      <c r="G27" s="464">
        <f t="shared" si="7"/>
        <v>1.73478</v>
      </c>
      <c r="I27" s="342" t="s">
        <v>130</v>
      </c>
      <c r="J27" s="339">
        <v>8.7609999999999992</v>
      </c>
      <c r="K27" s="339">
        <v>294.55399999999997</v>
      </c>
      <c r="L27" s="459">
        <v>21.92</v>
      </c>
      <c r="M27" s="463">
        <f t="shared" si="8"/>
        <v>64.566236799999999</v>
      </c>
      <c r="N27" s="464">
        <f t="shared" si="9"/>
        <v>303.315</v>
      </c>
      <c r="P27" s="342" t="s">
        <v>130</v>
      </c>
      <c r="Q27" s="339">
        <v>60.978000000000002</v>
      </c>
      <c r="R27" s="339">
        <v>1682.4649999999999</v>
      </c>
      <c r="S27" s="459">
        <v>21.14</v>
      </c>
      <c r="T27" s="463">
        <f t="shared" si="10"/>
        <v>355.67310100000003</v>
      </c>
      <c r="U27" s="464">
        <f t="shared" si="11"/>
        <v>1743.443</v>
      </c>
    </row>
    <row r="28" spans="2:21" x14ac:dyDescent="0.2">
      <c r="B28" s="342" t="s">
        <v>131</v>
      </c>
      <c r="C28" s="339">
        <v>9.8280000000000006E-2</v>
      </c>
      <c r="D28" s="339">
        <v>3.8626199999999997</v>
      </c>
      <c r="E28" s="459">
        <v>17</v>
      </c>
      <c r="F28" s="463">
        <f t="shared" si="6"/>
        <v>0.65664539999999993</v>
      </c>
      <c r="G28" s="464">
        <f t="shared" si="7"/>
        <v>3.9608999999999996</v>
      </c>
      <c r="I28" s="342" t="s">
        <v>131</v>
      </c>
      <c r="J28" s="339">
        <v>12.095000000000001</v>
      </c>
      <c r="K28" s="339">
        <v>1128.8920000000001</v>
      </c>
      <c r="L28" s="459">
        <v>19.71</v>
      </c>
      <c r="M28" s="463">
        <f t="shared" si="8"/>
        <v>222.50461320000002</v>
      </c>
      <c r="N28" s="464">
        <f t="shared" si="9"/>
        <v>1140.9870000000001</v>
      </c>
      <c r="P28" s="342" t="s">
        <v>131</v>
      </c>
      <c r="Q28" s="339">
        <v>39.573</v>
      </c>
      <c r="R28" s="339">
        <v>2664.0619999999999</v>
      </c>
      <c r="S28" s="459">
        <v>17.53</v>
      </c>
      <c r="T28" s="463">
        <f t="shared" si="10"/>
        <v>467.01006860000001</v>
      </c>
      <c r="U28" s="464">
        <f t="shared" si="11"/>
        <v>2703.6349999999998</v>
      </c>
    </row>
    <row r="29" spans="2:21" x14ac:dyDescent="0.2">
      <c r="B29" s="342" t="s">
        <v>132</v>
      </c>
      <c r="C29" s="339">
        <v>9.4049999999999995E-2</v>
      </c>
      <c r="D29" s="339">
        <v>2.2702499999999999</v>
      </c>
      <c r="E29" s="459">
        <v>22.73</v>
      </c>
      <c r="F29" s="463">
        <f t="shared" si="6"/>
        <v>0.516027825</v>
      </c>
      <c r="G29" s="464">
        <f t="shared" si="7"/>
        <v>2.3643000000000001</v>
      </c>
      <c r="I29" s="342" t="s">
        <v>132</v>
      </c>
      <c r="J29" s="339">
        <v>13.871</v>
      </c>
      <c r="K29" s="339">
        <v>1010.96</v>
      </c>
      <c r="L29" s="459">
        <v>24.95</v>
      </c>
      <c r="M29" s="463">
        <f t="shared" si="8"/>
        <v>252.23452</v>
      </c>
      <c r="N29" s="464">
        <f t="shared" si="9"/>
        <v>1024.8310000000001</v>
      </c>
      <c r="P29" s="342" t="s">
        <v>132</v>
      </c>
      <c r="Q29" s="339">
        <v>22.629000000000001</v>
      </c>
      <c r="R29" s="339">
        <v>1035.018</v>
      </c>
      <c r="S29" s="459">
        <v>24.78</v>
      </c>
      <c r="T29" s="463">
        <f t="shared" si="10"/>
        <v>256.47746040000004</v>
      </c>
      <c r="U29" s="464">
        <f t="shared" si="11"/>
        <v>1057.6469999999999</v>
      </c>
    </row>
    <row r="30" spans="2:21" x14ac:dyDescent="0.2">
      <c r="B30" s="342" t="s">
        <v>133</v>
      </c>
      <c r="C30" s="339">
        <v>4.3880000000000002E-2</v>
      </c>
      <c r="D30" s="339">
        <v>2.32667</v>
      </c>
      <c r="E30" s="459">
        <v>19.12</v>
      </c>
      <c r="F30" s="463">
        <f t="shared" si="6"/>
        <v>0.44485930400000001</v>
      </c>
      <c r="G30" s="464">
        <f t="shared" si="7"/>
        <v>2.3705500000000002</v>
      </c>
      <c r="I30" s="342" t="s">
        <v>133</v>
      </c>
      <c r="J30" s="339">
        <v>8.1310000000000002</v>
      </c>
      <c r="K30" s="339">
        <v>1733.66</v>
      </c>
      <c r="L30" s="459">
        <v>27.38</v>
      </c>
      <c r="M30" s="463">
        <f t="shared" si="8"/>
        <v>474.676108</v>
      </c>
      <c r="N30" s="464">
        <f t="shared" si="9"/>
        <v>1741.7910000000002</v>
      </c>
      <c r="P30" s="342" t="s">
        <v>133</v>
      </c>
      <c r="Q30" s="339">
        <v>6.4889999999999999</v>
      </c>
      <c r="R30" s="339">
        <v>731.37599999999998</v>
      </c>
      <c r="S30" s="459">
        <v>22.51</v>
      </c>
      <c r="T30" s="463">
        <f t="shared" si="10"/>
        <v>164.63273760000001</v>
      </c>
      <c r="U30" s="464">
        <f t="shared" si="11"/>
        <v>737.86500000000001</v>
      </c>
    </row>
    <row r="31" spans="2:21" x14ac:dyDescent="0.2">
      <c r="B31" s="342" t="s">
        <v>134</v>
      </c>
      <c r="C31" s="339">
        <v>3.1199999999999999E-3</v>
      </c>
      <c r="D31" s="339">
        <v>0.65372000000000008</v>
      </c>
      <c r="E31" s="459">
        <v>35.58</v>
      </c>
      <c r="F31" s="463">
        <f t="shared" si="6"/>
        <v>0.23259357600000002</v>
      </c>
      <c r="G31" s="464">
        <f t="shared" si="7"/>
        <v>0.65684000000000009</v>
      </c>
      <c r="I31" s="342" t="s">
        <v>134</v>
      </c>
      <c r="J31" s="339">
        <v>0.54700000000000004</v>
      </c>
      <c r="K31" s="339">
        <v>748.33600000000001</v>
      </c>
      <c r="L31" s="459">
        <v>38.07</v>
      </c>
      <c r="M31" s="463">
        <f t="shared" si="8"/>
        <v>284.89151520000001</v>
      </c>
      <c r="N31" s="464">
        <f t="shared" si="9"/>
        <v>748.88300000000004</v>
      </c>
      <c r="P31" s="342" t="s">
        <v>134</v>
      </c>
      <c r="Q31" s="339">
        <v>0.2</v>
      </c>
      <c r="R31" s="339">
        <v>164.297</v>
      </c>
      <c r="S31" s="459">
        <v>37.229999999999997</v>
      </c>
      <c r="T31" s="463">
        <f t="shared" si="10"/>
        <v>61.167773099999998</v>
      </c>
      <c r="U31" s="464">
        <f t="shared" si="11"/>
        <v>164.49699999999999</v>
      </c>
    </row>
    <row r="32" spans="2:21" ht="13.5" thickBot="1" x14ac:dyDescent="0.25">
      <c r="B32" s="344" t="s">
        <v>135</v>
      </c>
      <c r="C32" s="345">
        <v>2.0800000000000003E-3</v>
      </c>
      <c r="D32" s="345">
        <v>4.2900000000000004E-3</v>
      </c>
      <c r="E32" s="460">
        <v>82.96</v>
      </c>
      <c r="F32" s="465">
        <f t="shared" si="6"/>
        <v>3.5589839999999998E-3</v>
      </c>
      <c r="G32" s="466">
        <f t="shared" si="7"/>
        <v>6.3700000000000007E-3</v>
      </c>
      <c r="I32" s="344" t="s">
        <v>135</v>
      </c>
      <c r="J32" s="345">
        <v>0.23499999999999999</v>
      </c>
      <c r="K32" s="345">
        <v>3.7290000000000001</v>
      </c>
      <c r="L32" s="460">
        <v>82.95</v>
      </c>
      <c r="M32" s="465">
        <f t="shared" si="8"/>
        <v>3.0932055000000003</v>
      </c>
      <c r="N32" s="466">
        <f t="shared" si="9"/>
        <v>3.964</v>
      </c>
      <c r="P32" s="344" t="s">
        <v>135</v>
      </c>
      <c r="Q32" s="345">
        <v>4.5999999999999999E-2</v>
      </c>
      <c r="R32" s="345">
        <v>0.77200000000000002</v>
      </c>
      <c r="S32" s="460">
        <v>82.95</v>
      </c>
      <c r="T32" s="465">
        <f t="shared" si="10"/>
        <v>0.640374</v>
      </c>
      <c r="U32" s="466">
        <f t="shared" si="11"/>
        <v>0.81800000000000006</v>
      </c>
    </row>
    <row r="35" spans="2:21" ht="29.25" customHeight="1" x14ac:dyDescent="0.2">
      <c r="B35" s="802" t="s">
        <v>382</v>
      </c>
      <c r="C35" s="803"/>
      <c r="D35" s="803"/>
      <c r="E35" s="803"/>
      <c r="F35" s="803"/>
      <c r="G35" s="803"/>
      <c r="I35" s="802" t="s">
        <v>383</v>
      </c>
      <c r="J35" s="803"/>
      <c r="K35" s="803"/>
      <c r="L35" s="803"/>
      <c r="M35" s="803"/>
      <c r="N35" s="803"/>
      <c r="P35" s="802" t="s">
        <v>384</v>
      </c>
      <c r="Q35" s="803"/>
      <c r="R35" s="803"/>
      <c r="S35" s="803"/>
      <c r="T35" s="803"/>
      <c r="U35" s="803"/>
    </row>
    <row r="36" spans="2:21" ht="39" thickBot="1" x14ac:dyDescent="0.25">
      <c r="B36" s="445"/>
      <c r="C36" s="445"/>
      <c r="D36" s="445"/>
      <c r="E36" s="445"/>
      <c r="F36" s="445"/>
      <c r="G36" s="338" t="s">
        <v>477</v>
      </c>
      <c r="I36" s="445"/>
      <c r="J36" s="445"/>
      <c r="K36" s="445"/>
      <c r="L36" s="445"/>
      <c r="M36" s="445"/>
      <c r="N36" s="338" t="s">
        <v>488</v>
      </c>
      <c r="P36" s="445"/>
      <c r="Q36" s="445"/>
      <c r="R36" s="445"/>
      <c r="S36" s="445"/>
      <c r="T36" s="445"/>
      <c r="U36" s="338" t="s">
        <v>478</v>
      </c>
    </row>
    <row r="37" spans="2:21" x14ac:dyDescent="0.2">
      <c r="B37" s="340" t="s">
        <v>97</v>
      </c>
      <c r="C37" s="341"/>
      <c r="D37" s="341"/>
      <c r="E37" s="341"/>
      <c r="F37" s="341"/>
      <c r="G37" s="462">
        <f>G8</f>
        <v>16.318809999999999</v>
      </c>
      <c r="I37" s="340" t="s">
        <v>97</v>
      </c>
      <c r="J37" s="341"/>
      <c r="K37" s="341"/>
      <c r="L37" s="341"/>
      <c r="M37" s="341"/>
      <c r="N37" s="462">
        <f>N8</f>
        <v>5185.8240000000005</v>
      </c>
      <c r="P37" s="340" t="s">
        <v>97</v>
      </c>
      <c r="Q37" s="341"/>
      <c r="R37" s="341"/>
      <c r="S37" s="341"/>
      <c r="T37" s="341"/>
      <c r="U37" s="462">
        <f>U8</f>
        <v>14319.084999999999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84.645679999999999</v>
      </c>
      <c r="I38" s="346" t="s">
        <v>381</v>
      </c>
      <c r="J38" s="339"/>
      <c r="K38" s="339"/>
      <c r="L38" s="339"/>
      <c r="M38" s="339"/>
      <c r="N38" s="464">
        <f>N7-N8</f>
        <v>17533.031999999999</v>
      </c>
      <c r="P38" s="346" t="s">
        <v>381</v>
      </c>
      <c r="Q38" s="339"/>
      <c r="R38" s="339"/>
      <c r="S38" s="339"/>
      <c r="T38" s="339"/>
      <c r="U38" s="464">
        <f>U7-U8</f>
        <v>103875.91800000001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30.078939999999999</v>
      </c>
      <c r="I39" s="344" t="s">
        <v>83</v>
      </c>
      <c r="J39" s="345"/>
      <c r="K39" s="345"/>
      <c r="L39" s="345"/>
      <c r="M39" s="345"/>
      <c r="N39" s="466">
        <f>N6</f>
        <v>11764.850999999999</v>
      </c>
      <c r="P39" s="344" t="s">
        <v>83</v>
      </c>
      <c r="Q39" s="345"/>
      <c r="R39" s="345"/>
      <c r="S39" s="345"/>
      <c r="T39" s="345"/>
      <c r="U39" s="466">
        <f>U6</f>
        <v>21582.849000000002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17" t="s">
        <v>269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14 data'!$C$24</f>
        <v>0.12891</v>
      </c>
      <c r="D8" s="642">
        <f>'Section 14 data'!$D$24</f>
        <v>0.26355000000000001</v>
      </c>
      <c r="E8" s="198">
        <f>'Section 14 data'!$E$24</f>
        <v>35.64</v>
      </c>
      <c r="F8" s="643">
        <f>SUM(C8,D8)</f>
        <v>0.39246000000000003</v>
      </c>
    </row>
    <row r="9" spans="2:6" ht="15" customHeight="1" x14ac:dyDescent="0.2">
      <c r="B9" s="95" t="s">
        <v>341</v>
      </c>
      <c r="C9" s="641">
        <f>'Section 14 data'!$C$25</f>
        <v>4.9750000000000003E-2</v>
      </c>
      <c r="D9" s="642">
        <f>'Section 14 data'!$D$25</f>
        <v>0.33816000000000002</v>
      </c>
      <c r="E9" s="198">
        <f>'Section 14 data'!$E$25</f>
        <v>52.67</v>
      </c>
      <c r="F9" s="643">
        <f t="shared" ref="F9:F17" si="0">SUM(C9,D9)</f>
        <v>0.38791000000000003</v>
      </c>
    </row>
    <row r="10" spans="2:6" ht="15" customHeight="1" x14ac:dyDescent="0.2">
      <c r="B10" s="96" t="s">
        <v>342</v>
      </c>
      <c r="C10" s="641">
        <f>'Section 14 data'!$C$26</f>
        <v>2.5819999999999999E-2</v>
      </c>
      <c r="D10" s="642">
        <f>'Section 14 data'!$D$26</f>
        <v>5.5810000000000005E-2</v>
      </c>
      <c r="E10" s="198">
        <f>'Section 14 data'!$E$26</f>
        <v>47.22</v>
      </c>
      <c r="F10" s="643">
        <f t="shared" si="0"/>
        <v>8.1630000000000008E-2</v>
      </c>
    </row>
    <row r="11" spans="2:6" ht="15" customHeight="1" x14ac:dyDescent="0.2">
      <c r="B11" s="94" t="s">
        <v>343</v>
      </c>
      <c r="C11" s="641">
        <f>'Section 14 data'!$C$27</f>
        <v>3.116E-2</v>
      </c>
      <c r="D11" s="642">
        <f>'Section 14 data'!$D$27</f>
        <v>0.39226</v>
      </c>
      <c r="E11" s="198">
        <f>'Section 14 data'!$E$27</f>
        <v>59.72</v>
      </c>
      <c r="F11" s="643">
        <f t="shared" si="0"/>
        <v>0.42342000000000002</v>
      </c>
    </row>
    <row r="12" spans="2:6" ht="15" customHeight="1" x14ac:dyDescent="0.2">
      <c r="B12" s="94" t="s">
        <v>344</v>
      </c>
      <c r="C12" s="641">
        <f>'Section 14 data'!$C$28</f>
        <v>5.2789999999999997E-2</v>
      </c>
      <c r="D12" s="642">
        <f>'Section 14 data'!$D$28</f>
        <v>0.38422000000000001</v>
      </c>
      <c r="E12" s="198">
        <f>'Section 14 data'!$E$28</f>
        <v>35.840000000000003</v>
      </c>
      <c r="F12" s="643">
        <f t="shared" si="0"/>
        <v>0.43701000000000001</v>
      </c>
    </row>
    <row r="13" spans="2:6" ht="15" customHeight="1" x14ac:dyDescent="0.2">
      <c r="B13" s="94" t="s">
        <v>345</v>
      </c>
      <c r="C13" s="641">
        <f>'Section 14 data'!$C$29</f>
        <v>4.7380000000000005E-2</v>
      </c>
      <c r="D13" s="642">
        <f>'Section 14 data'!$D$29</f>
        <v>7.2680000000000008E-2</v>
      </c>
      <c r="E13" s="198">
        <f>'Section 14 data'!$E$29</f>
        <v>54.14</v>
      </c>
      <c r="F13" s="643">
        <f t="shared" si="0"/>
        <v>0.12006000000000001</v>
      </c>
    </row>
    <row r="14" spans="2:6" ht="15" customHeight="1" x14ac:dyDescent="0.2">
      <c r="B14" s="94" t="s">
        <v>346</v>
      </c>
      <c r="C14" s="641">
        <f>'Section 14 data'!$C$30</f>
        <v>2.3140000000000001E-2</v>
      </c>
      <c r="D14" s="642">
        <f>'Section 14 data'!$D$30</f>
        <v>0.56961000000000006</v>
      </c>
      <c r="E14" s="198">
        <f>'Section 14 data'!$E$30</f>
        <v>45.05</v>
      </c>
      <c r="F14" s="643">
        <f t="shared" si="0"/>
        <v>0.59275000000000011</v>
      </c>
    </row>
    <row r="15" spans="2:6" ht="15" customHeight="1" x14ac:dyDescent="0.2">
      <c r="B15" s="94" t="s">
        <v>347</v>
      </c>
      <c r="C15" s="641">
        <f>'Section 14 data'!$C$31</f>
        <v>1.2099999999999999E-3</v>
      </c>
      <c r="D15" s="642">
        <f>'Section 14 data'!$D$31</f>
        <v>0.26111000000000001</v>
      </c>
      <c r="E15" s="198">
        <f>'Section 14 data'!$E$31</f>
        <v>67.34</v>
      </c>
      <c r="F15" s="643">
        <f t="shared" si="0"/>
        <v>0.26232</v>
      </c>
    </row>
    <row r="16" spans="2:6" ht="15" customHeight="1" x14ac:dyDescent="0.2">
      <c r="B16" s="94" t="s">
        <v>270</v>
      </c>
      <c r="C16" s="641">
        <f>'Section 14 data'!$C$32</f>
        <v>0</v>
      </c>
      <c r="D16" s="642">
        <f>'Section 14 data'!$D$32</f>
        <v>1.8159999999999999E-2</v>
      </c>
      <c r="E16" s="198">
        <f>'Section 14 data'!$E$32</f>
        <v>53.82</v>
      </c>
      <c r="F16" s="643">
        <f t="shared" si="0"/>
        <v>1.8159999999999999E-2</v>
      </c>
    </row>
    <row r="17" spans="2:6" ht="15" customHeight="1" x14ac:dyDescent="0.2">
      <c r="B17" s="97" t="s">
        <v>80</v>
      </c>
      <c r="C17" s="644">
        <f>'Section 14 data'!$C$8</f>
        <v>0.36014999999999997</v>
      </c>
      <c r="D17" s="644">
        <f>'Section 14 data'!$D$8</f>
        <v>2.3555600000000001</v>
      </c>
      <c r="E17" s="314">
        <f>'Section 14 data'!$E$8</f>
        <v>23.29</v>
      </c>
      <c r="F17" s="644">
        <f t="shared" si="0"/>
        <v>2.7157100000000001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4">
        <f>'Section 14 data'!$K$13</f>
        <v>0</v>
      </c>
      <c r="E8" s="198">
        <f>'Section 14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14 data'!$J$14</f>
        <v>0.69</v>
      </c>
      <c r="D9" s="634">
        <f>'Section 14 data'!$K$14</f>
        <v>42.56</v>
      </c>
      <c r="E9" s="198">
        <f>'Section 14 data'!$L$14</f>
        <v>49.72</v>
      </c>
      <c r="F9" s="629">
        <f t="shared" ref="F9:F15" si="0">SUM(C9,D9)</f>
        <v>43.25</v>
      </c>
    </row>
    <row r="10" spans="2:6" ht="15" customHeight="1" x14ac:dyDescent="0.2">
      <c r="B10" s="81" t="s">
        <v>336</v>
      </c>
      <c r="C10" s="67">
        <f>'Section 14 data'!$J$15</f>
        <v>6.524</v>
      </c>
      <c r="D10" s="634">
        <f>'Section 14 data'!$K$15</f>
        <v>73.971999999999994</v>
      </c>
      <c r="E10" s="198">
        <f>'Section 14 data'!$L$15</f>
        <v>31.983568254905276</v>
      </c>
      <c r="F10" s="629">
        <f t="shared" si="0"/>
        <v>80.495999999999995</v>
      </c>
    </row>
    <row r="11" spans="2:6" ht="15" customHeight="1" x14ac:dyDescent="0.2">
      <c r="B11" s="81" t="s">
        <v>337</v>
      </c>
      <c r="C11" s="67">
        <f>'Section 14 data'!$J$16</f>
        <v>15.887</v>
      </c>
      <c r="D11" s="634">
        <f>'Section 14 data'!$K$16</f>
        <v>65.331000000000003</v>
      </c>
      <c r="E11" s="198">
        <f>'Section 14 data'!$L$16</f>
        <v>61.888516411592917</v>
      </c>
      <c r="F11" s="629">
        <f t="shared" si="0"/>
        <v>81.218000000000004</v>
      </c>
    </row>
    <row r="12" spans="2:6" ht="15" customHeight="1" x14ac:dyDescent="0.2">
      <c r="B12" s="81" t="s">
        <v>338</v>
      </c>
      <c r="C12" s="67">
        <f>'Section 14 data'!$J$17</f>
        <v>11.144</v>
      </c>
      <c r="D12" s="634">
        <f>'Section 14 data'!$K$17</f>
        <v>347.32299999999998</v>
      </c>
      <c r="E12" s="198">
        <f>'Section 14 data'!$L$17</f>
        <v>44.08</v>
      </c>
      <c r="F12" s="629">
        <f t="shared" si="0"/>
        <v>358.46699999999998</v>
      </c>
    </row>
    <row r="13" spans="2:6" ht="15" customHeight="1" x14ac:dyDescent="0.2">
      <c r="B13" s="81" t="s">
        <v>339</v>
      </c>
      <c r="C13" s="67">
        <f>'Section 14 data'!$J$18</f>
        <v>4.1589999999999998</v>
      </c>
      <c r="D13" s="634">
        <f>'Section 14 data'!$K$18</f>
        <v>141.52600000000001</v>
      </c>
      <c r="E13" s="198">
        <f>'Section 14 data'!$L$18</f>
        <v>44.8</v>
      </c>
      <c r="F13" s="629">
        <f t="shared" si="0"/>
        <v>145.685</v>
      </c>
    </row>
    <row r="14" spans="2:6" ht="15" customHeight="1" x14ac:dyDescent="0.2">
      <c r="B14" s="81" t="s">
        <v>268</v>
      </c>
      <c r="C14" s="67">
        <f>'Section 14 data'!$J$19</f>
        <v>4.2270000000000003</v>
      </c>
      <c r="D14" s="634">
        <f>'Section 14 data'!$K$19</f>
        <v>107.358</v>
      </c>
      <c r="E14" s="198">
        <f>'Section 14 data'!$L$19</f>
        <v>75.55</v>
      </c>
      <c r="F14" s="629">
        <f t="shared" si="0"/>
        <v>111.58500000000001</v>
      </c>
    </row>
    <row r="15" spans="2:6" ht="15" customHeight="1" x14ac:dyDescent="0.2">
      <c r="B15" s="83" t="s">
        <v>80</v>
      </c>
      <c r="C15" s="635">
        <f>'Section 14 data'!$J$8</f>
        <v>42.631</v>
      </c>
      <c r="D15" s="635">
        <f>'Section 14 data'!$K$8</f>
        <v>778.07</v>
      </c>
      <c r="E15" s="314">
        <f>'Section 14 data'!$L$8</f>
        <v>28.37</v>
      </c>
      <c r="F15" s="636">
        <f t="shared" si="0"/>
        <v>820.70100000000002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1.792</v>
      </c>
      <c r="D8" s="85">
        <f>'Section 14 data'!$K$24</f>
        <v>6.359</v>
      </c>
      <c r="E8" s="198">
        <f>'Section 14 data'!$L$24</f>
        <v>46.85</v>
      </c>
      <c r="F8" s="629">
        <f>SUM(C8,D8)</f>
        <v>8.1509999999999998</v>
      </c>
    </row>
    <row r="9" spans="2:6" ht="15" customHeight="1" x14ac:dyDescent="0.2">
      <c r="B9" s="79" t="s">
        <v>341</v>
      </c>
      <c r="C9" s="67">
        <f>'Section 14 data'!$J$25</f>
        <v>3.9209999999999998</v>
      </c>
      <c r="D9" s="85">
        <f>'Section 14 data'!$K$25</f>
        <v>29.442</v>
      </c>
      <c r="E9" s="198">
        <f>'Section 14 data'!$L$25</f>
        <v>68.75</v>
      </c>
      <c r="F9" s="629">
        <f t="shared" ref="F9:F17" si="0">SUM(C9,D9)</f>
        <v>33.363</v>
      </c>
    </row>
    <row r="10" spans="2:6" ht="15" customHeight="1" x14ac:dyDescent="0.2">
      <c r="B10" s="80" t="s">
        <v>342</v>
      </c>
      <c r="C10" s="67">
        <f>'Section 14 data'!$J$26</f>
        <v>2.7909999999999999</v>
      </c>
      <c r="D10" s="85">
        <f>'Section 14 data'!$K$26</f>
        <v>5.6870000000000003</v>
      </c>
      <c r="E10" s="198">
        <f>'Section 14 data'!$L$26</f>
        <v>46.25</v>
      </c>
      <c r="F10" s="629">
        <f t="shared" si="0"/>
        <v>8.4779999999999998</v>
      </c>
    </row>
    <row r="11" spans="2:6" ht="15" customHeight="1" x14ac:dyDescent="0.2">
      <c r="B11" s="78" t="s">
        <v>343</v>
      </c>
      <c r="C11" s="67">
        <f>'Section 14 data'!$J$27</f>
        <v>6.8470000000000004</v>
      </c>
      <c r="D11" s="85">
        <f>'Section 14 data'!$K$27</f>
        <v>93.456000000000003</v>
      </c>
      <c r="E11" s="198">
        <f>'Section 14 data'!$L$27</f>
        <v>73.73</v>
      </c>
      <c r="F11" s="629">
        <f t="shared" si="0"/>
        <v>100.303</v>
      </c>
    </row>
    <row r="12" spans="2:6" ht="15" customHeight="1" x14ac:dyDescent="0.2">
      <c r="B12" s="78" t="s">
        <v>344</v>
      </c>
      <c r="C12" s="67">
        <f>'Section 14 data'!$J$28</f>
        <v>8.9930000000000003</v>
      </c>
      <c r="D12" s="85">
        <f>'Section 14 data'!$K$28</f>
        <v>121.727</v>
      </c>
      <c r="E12" s="198">
        <f>'Section 14 data'!$L$28</f>
        <v>29.1</v>
      </c>
      <c r="F12" s="629">
        <f t="shared" si="0"/>
        <v>130.72</v>
      </c>
    </row>
    <row r="13" spans="2:6" ht="15" customHeight="1" x14ac:dyDescent="0.2">
      <c r="B13" s="78" t="s">
        <v>345</v>
      </c>
      <c r="C13" s="67">
        <f>'Section 14 data'!$J$29</f>
        <v>11.683999999999999</v>
      </c>
      <c r="D13" s="85">
        <f>'Section 14 data'!$K$29</f>
        <v>24.045000000000002</v>
      </c>
      <c r="E13" s="198">
        <f>'Section 14 data'!$L$29</f>
        <v>48.69</v>
      </c>
      <c r="F13" s="629">
        <f t="shared" si="0"/>
        <v>35.728999999999999</v>
      </c>
    </row>
    <row r="14" spans="2:6" ht="15" customHeight="1" x14ac:dyDescent="0.2">
      <c r="B14" s="78" t="s">
        <v>346</v>
      </c>
      <c r="C14" s="67">
        <f>'Section 14 data'!$J$30</f>
        <v>6.2919999999999998</v>
      </c>
      <c r="D14" s="85">
        <f>'Section 14 data'!$K$30</f>
        <v>365.74900000000002</v>
      </c>
      <c r="E14" s="198">
        <f>'Section 14 data'!$L$30</f>
        <v>44.37</v>
      </c>
      <c r="F14" s="629">
        <f t="shared" si="0"/>
        <v>372.041</v>
      </c>
    </row>
    <row r="15" spans="2:6" ht="15" customHeight="1" x14ac:dyDescent="0.2">
      <c r="B15" s="78" t="s">
        <v>347</v>
      </c>
      <c r="C15" s="67">
        <f>'Section 14 data'!$J$31</f>
        <v>0.311</v>
      </c>
      <c r="D15" s="85">
        <f>'Section 14 data'!$K$31</f>
        <v>119.48399999999999</v>
      </c>
      <c r="E15" s="198">
        <f>'Section 14 data'!$L$31</f>
        <v>78.959999999999994</v>
      </c>
      <c r="F15" s="629">
        <f t="shared" si="0"/>
        <v>119.795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12.12</v>
      </c>
      <c r="E16" s="198">
        <f>'Section 14 data'!$L$32</f>
        <v>54.04</v>
      </c>
      <c r="F16" s="629">
        <f t="shared" si="0"/>
        <v>12.12</v>
      </c>
    </row>
    <row r="17" spans="2:6" ht="15" customHeight="1" x14ac:dyDescent="0.2">
      <c r="B17" s="86" t="s">
        <v>80</v>
      </c>
      <c r="C17" s="87">
        <f>'Section 14 data'!$J$8</f>
        <v>42.631</v>
      </c>
      <c r="D17" s="87">
        <f>'Section 14 data'!$K$8</f>
        <v>778.07</v>
      </c>
      <c r="E17" s="314">
        <f>'Section 14 data'!$L$8</f>
        <v>28.37</v>
      </c>
      <c r="F17" s="87">
        <f t="shared" si="0"/>
        <v>820.70100000000002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12.141</v>
      </c>
      <c r="D8" s="634">
        <f>'Section 14 data'!$R$13</f>
        <v>0</v>
      </c>
      <c r="E8" s="639">
        <f>'Section 14 data'!$S$13</f>
        <v>0</v>
      </c>
      <c r="F8" s="629">
        <f>SUM(C8,D8)</f>
        <v>12.141</v>
      </c>
    </row>
    <row r="9" spans="2:6" ht="15" customHeight="1" x14ac:dyDescent="0.2">
      <c r="B9" s="82" t="s">
        <v>335</v>
      </c>
      <c r="C9" s="67">
        <f>'Section 14 data'!$Q$14</f>
        <v>144.97900000000001</v>
      </c>
      <c r="D9" s="634">
        <f>'Section 14 data'!$R$14</f>
        <v>2297.7420000000002</v>
      </c>
      <c r="E9" s="639">
        <f>'Section 14 data'!$S$14</f>
        <v>40.119999999999997</v>
      </c>
      <c r="F9" s="629">
        <f t="shared" ref="F9:F15" si="0">SUM(C9,D9)</f>
        <v>2442.721</v>
      </c>
    </row>
    <row r="10" spans="2:6" ht="15" customHeight="1" x14ac:dyDescent="0.2">
      <c r="B10" s="81" t="s">
        <v>336</v>
      </c>
      <c r="C10" s="67">
        <f>'Section 14 data'!$Q$15</f>
        <v>407.94</v>
      </c>
      <c r="D10" s="634">
        <f>'Section 14 data'!$R$15</f>
        <v>346.50700000000001</v>
      </c>
      <c r="E10" s="639">
        <f>'Section 14 data'!$S$15</f>
        <v>24.501128893469179</v>
      </c>
      <c r="F10" s="629">
        <f t="shared" si="0"/>
        <v>754.447</v>
      </c>
    </row>
    <row r="11" spans="2:6" ht="15" customHeight="1" x14ac:dyDescent="0.2">
      <c r="B11" s="81" t="s">
        <v>337</v>
      </c>
      <c r="C11" s="67">
        <f>'Section 14 data'!$Q$16</f>
        <v>66.623999999999995</v>
      </c>
      <c r="D11" s="634">
        <f>'Section 14 data'!$R$16</f>
        <v>50.305999999999997</v>
      </c>
      <c r="E11" s="639">
        <f>'Section 14 data'!$S$16</f>
        <v>49.954331380432983</v>
      </c>
      <c r="F11" s="629">
        <f t="shared" si="0"/>
        <v>116.92999999999999</v>
      </c>
    </row>
    <row r="12" spans="2:6" ht="15" customHeight="1" x14ac:dyDescent="0.2">
      <c r="B12" s="81" t="s">
        <v>338</v>
      </c>
      <c r="C12" s="67">
        <f>'Section 14 data'!$Q$17</f>
        <v>34.752000000000002</v>
      </c>
      <c r="D12" s="634">
        <f>'Section 14 data'!$R$17</f>
        <v>197.499</v>
      </c>
      <c r="E12" s="639">
        <f>'Section 14 data'!$S$17</f>
        <v>46.56</v>
      </c>
      <c r="F12" s="629">
        <f t="shared" si="0"/>
        <v>232.251</v>
      </c>
    </row>
    <row r="13" spans="2:6" ht="15" customHeight="1" x14ac:dyDescent="0.2">
      <c r="B13" s="81" t="s">
        <v>339</v>
      </c>
      <c r="C13" s="67">
        <f>'Section 14 data'!$Q$18</f>
        <v>5.4550000000000001</v>
      </c>
      <c r="D13" s="634">
        <f>'Section 14 data'!$R$18</f>
        <v>143.529</v>
      </c>
      <c r="E13" s="639">
        <f>'Section 14 data'!$S$18</f>
        <v>46.86</v>
      </c>
      <c r="F13" s="629">
        <f t="shared" si="0"/>
        <v>148.98400000000001</v>
      </c>
    </row>
    <row r="14" spans="2:6" ht="15" customHeight="1" x14ac:dyDescent="0.2">
      <c r="B14" s="81" t="s">
        <v>268</v>
      </c>
      <c r="C14" s="67">
        <f>'Section 14 data'!$Q$19</f>
        <v>10.853999999999999</v>
      </c>
      <c r="D14" s="634">
        <f>'Section 14 data'!$R$19</f>
        <v>363.858</v>
      </c>
      <c r="E14" s="639">
        <f>'Section 14 data'!$S$19</f>
        <v>84.570000000000007</v>
      </c>
      <c r="F14" s="629">
        <f t="shared" si="0"/>
        <v>374.71199999999999</v>
      </c>
    </row>
    <row r="15" spans="2:6" ht="15" customHeight="1" x14ac:dyDescent="0.2">
      <c r="B15" s="83" t="s">
        <v>80</v>
      </c>
      <c r="C15" s="635">
        <f>'Section 14 data'!$Q$8</f>
        <v>682.745</v>
      </c>
      <c r="D15" s="635">
        <f>'Section 14 data'!$R$8</f>
        <v>3399.4409999999998</v>
      </c>
      <c r="E15" s="640">
        <f>'Section 14 data'!$S$8</f>
        <v>29.78</v>
      </c>
      <c r="F15" s="636">
        <f t="shared" si="0"/>
        <v>4082.1859999999997</v>
      </c>
    </row>
    <row r="17" spans="4:4" ht="15" customHeight="1" x14ac:dyDescent="0.2">
      <c r="D17" s="546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14 data'!$Q$24</f>
        <v>332.05500000000001</v>
      </c>
      <c r="D8" s="631">
        <f>'Section 14 data'!$R$24</f>
        <v>792.05399999999997</v>
      </c>
      <c r="E8" s="198">
        <f>'Section 14 data'!$S$24</f>
        <v>41.7</v>
      </c>
      <c r="F8" s="632">
        <f>SUM(C8,D8)</f>
        <v>1124.1089999999999</v>
      </c>
    </row>
    <row r="9" spans="2:6" ht="15" customHeight="1" x14ac:dyDescent="0.2">
      <c r="B9" s="79" t="s">
        <v>341</v>
      </c>
      <c r="C9" s="630">
        <f>'Section 14 data'!$Q$25</f>
        <v>220.864</v>
      </c>
      <c r="D9" s="631">
        <f>'Section 14 data'!$R$25</f>
        <v>1499.874</v>
      </c>
      <c r="E9" s="198">
        <f>'Section 14 data'!$S$25</f>
        <v>57.23</v>
      </c>
      <c r="F9" s="632">
        <f t="shared" ref="F9:F17" si="0">SUM(C9,D9)</f>
        <v>1720.7380000000001</v>
      </c>
    </row>
    <row r="10" spans="2:6" ht="15" customHeight="1" x14ac:dyDescent="0.2">
      <c r="B10" s="80" t="s">
        <v>342</v>
      </c>
      <c r="C10" s="630">
        <f>'Section 14 data'!$Q$26</f>
        <v>45.274999999999999</v>
      </c>
      <c r="D10" s="631">
        <f>'Section 14 data'!$R$26</f>
        <v>94.908000000000001</v>
      </c>
      <c r="E10" s="198">
        <f>'Section 14 data'!$S$26</f>
        <v>46.05</v>
      </c>
      <c r="F10" s="632">
        <f t="shared" si="0"/>
        <v>140.18299999999999</v>
      </c>
    </row>
    <row r="11" spans="2:6" ht="15" customHeight="1" x14ac:dyDescent="0.2">
      <c r="B11" s="78" t="s">
        <v>343</v>
      </c>
      <c r="C11" s="630">
        <f>'Section 14 data'!$Q$27</f>
        <v>39.14</v>
      </c>
      <c r="D11" s="631">
        <f>'Section 14 data'!$R$27</f>
        <v>449.48</v>
      </c>
      <c r="E11" s="198">
        <f>'Section 14 data'!$S$27</f>
        <v>65.22</v>
      </c>
      <c r="F11" s="632">
        <f t="shared" si="0"/>
        <v>488.62</v>
      </c>
    </row>
    <row r="12" spans="2:6" ht="15" customHeight="1" x14ac:dyDescent="0.2">
      <c r="B12" s="78" t="s">
        <v>344</v>
      </c>
      <c r="C12" s="630">
        <f>'Section 14 data'!$Q$28</f>
        <v>26.835999999999999</v>
      </c>
      <c r="D12" s="631">
        <f>'Section 14 data'!$R$28</f>
        <v>295.73500000000001</v>
      </c>
      <c r="E12" s="198">
        <f>'Section 14 data'!$S$28</f>
        <v>28.88</v>
      </c>
      <c r="F12" s="632">
        <f t="shared" si="0"/>
        <v>322.57100000000003</v>
      </c>
    </row>
    <row r="13" spans="2:6" ht="15" customHeight="1" x14ac:dyDescent="0.2">
      <c r="B13" s="78" t="s">
        <v>345</v>
      </c>
      <c r="C13" s="630">
        <f>'Section 14 data'!$Q$29</f>
        <v>14.692</v>
      </c>
      <c r="D13" s="631">
        <f>'Section 14 data'!$R$29</f>
        <v>27.687999999999999</v>
      </c>
      <c r="E13" s="198">
        <f>'Section 14 data'!$S$29</f>
        <v>45.19</v>
      </c>
      <c r="F13" s="632">
        <f t="shared" si="0"/>
        <v>42.379999999999995</v>
      </c>
    </row>
    <row r="14" spans="2:6" ht="15" customHeight="1" x14ac:dyDescent="0.2">
      <c r="B14" s="78" t="s">
        <v>346</v>
      </c>
      <c r="C14" s="630">
        <f>'Section 14 data'!$Q$30</f>
        <v>3.7869999999999999</v>
      </c>
      <c r="D14" s="631">
        <f>'Section 14 data'!$R$30</f>
        <v>206.07499999999999</v>
      </c>
      <c r="E14" s="198">
        <f>'Section 14 data'!$S$30</f>
        <v>44.92</v>
      </c>
      <c r="F14" s="632">
        <f t="shared" si="0"/>
        <v>209.86199999999999</v>
      </c>
    </row>
    <row r="15" spans="2:6" ht="15" customHeight="1" x14ac:dyDescent="0.2">
      <c r="B15" s="78" t="s">
        <v>347</v>
      </c>
      <c r="C15" s="630">
        <f>'Section 14 data'!$Q$31</f>
        <v>9.4E-2</v>
      </c>
      <c r="D15" s="631">
        <f>'Section 14 data'!$R$31</f>
        <v>32.386000000000003</v>
      </c>
      <c r="E15" s="198">
        <f>'Section 14 data'!$S$31</f>
        <v>79.989999999999995</v>
      </c>
      <c r="F15" s="632">
        <f t="shared" si="0"/>
        <v>32.480000000000004</v>
      </c>
    </row>
    <row r="16" spans="2:6" ht="15" customHeight="1" x14ac:dyDescent="0.2">
      <c r="B16" s="78" t="s">
        <v>270</v>
      </c>
      <c r="C16" s="630">
        <f>'Section 14 data'!$Q$32</f>
        <v>0</v>
      </c>
      <c r="D16" s="631">
        <f>'Section 14 data'!$R$32</f>
        <v>1.242</v>
      </c>
      <c r="E16" s="198">
        <f>'Section 14 data'!$S$32</f>
        <v>54.19</v>
      </c>
      <c r="F16" s="632">
        <f t="shared" si="0"/>
        <v>1.242</v>
      </c>
    </row>
    <row r="17" spans="2:6" ht="15" customHeight="1" x14ac:dyDescent="0.2">
      <c r="B17" s="72" t="s">
        <v>80</v>
      </c>
      <c r="C17" s="87">
        <f>'Section 14 data'!$Q$8</f>
        <v>682.745</v>
      </c>
      <c r="D17" s="87">
        <f>'Section 14 data'!$R$8</f>
        <v>3399.4409999999998</v>
      </c>
      <c r="E17" s="314">
        <f>'Section 14 data'!$S$8</f>
        <v>29.78</v>
      </c>
      <c r="F17" s="87">
        <f t="shared" si="0"/>
        <v>4082.1859999999997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1" t="s">
        <v>376</v>
      </c>
      <c r="C5" s="910" t="s">
        <v>390</v>
      </c>
      <c r="D5" s="910"/>
      <c r="E5" s="910"/>
      <c r="F5" s="902"/>
      <c r="H5" s="841" t="s">
        <v>376</v>
      </c>
      <c r="I5" s="790" t="s">
        <v>274</v>
      </c>
      <c r="J5" s="860"/>
      <c r="K5" s="860"/>
      <c r="L5" s="789"/>
    </row>
    <row r="6" spans="2:12" ht="60" customHeight="1" x14ac:dyDescent="0.2">
      <c r="B6" s="920"/>
      <c r="C6" s="13" t="s">
        <v>78</v>
      </c>
      <c r="D6" s="921" t="s">
        <v>79</v>
      </c>
      <c r="E6" s="921"/>
      <c r="F6" s="30" t="s">
        <v>275</v>
      </c>
      <c r="H6" s="92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0"/>
      <c r="C7" s="31" t="s">
        <v>81</v>
      </c>
      <c r="D7" s="31" t="s">
        <v>81</v>
      </c>
      <c r="E7" s="12" t="s">
        <v>82</v>
      </c>
      <c r="F7" s="32" t="s">
        <v>81</v>
      </c>
      <c r="H7" s="920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57">
        <f>'Section 14 data'!C8</f>
        <v>0.36014999999999997</v>
      </c>
      <c r="D9" s="57">
        <f>'Section 14 data'!D8</f>
        <v>2.3555600000000001</v>
      </c>
      <c r="E9" s="58">
        <f>'Section 14 data'!$E$8</f>
        <v>23.29</v>
      </c>
      <c r="F9" s="76">
        <f>SUM(C9,D9)</f>
        <v>2.7157100000000001</v>
      </c>
      <c r="G9" s="25"/>
      <c r="H9" s="28" t="str">
        <f>Index!$B$4</f>
        <v>West Midlands</v>
      </c>
      <c r="I9" s="59">
        <f>'Section 14 data'!$G$7</f>
        <v>100.96449</v>
      </c>
      <c r="J9" s="60">
        <f>'Section 14 data'!$G$5</f>
        <v>130.76726000000002</v>
      </c>
      <c r="K9" s="43">
        <f>IF(I9=0,0,100*F9/I9)</f>
        <v>2.6897674618076119</v>
      </c>
      <c r="L9" s="61">
        <f>IF(J9=0,0,100*F9/J9)</f>
        <v>2.0767507096195179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1" t="s">
        <v>376</v>
      </c>
      <c r="C5" s="910" t="s">
        <v>393</v>
      </c>
      <c r="D5" s="910"/>
      <c r="E5" s="910"/>
      <c r="F5" s="902"/>
      <c r="G5" s="25"/>
      <c r="H5" s="841" t="s">
        <v>376</v>
      </c>
      <c r="I5" s="790" t="s">
        <v>282</v>
      </c>
      <c r="J5" s="860"/>
      <c r="K5" s="860"/>
      <c r="L5" s="789"/>
    </row>
    <row r="6" spans="2:12" ht="60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2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2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14 data'!$J$8</f>
        <v>42.631</v>
      </c>
      <c r="D9" s="67">
        <f>'Section 14 data'!$K$8</f>
        <v>778.07</v>
      </c>
      <c r="E9" s="58">
        <f>'Section 14 data'!$L$8</f>
        <v>28.37</v>
      </c>
      <c r="F9" s="77">
        <f>SUM(C9,D9)</f>
        <v>820.70100000000002</v>
      </c>
      <c r="G9" s="25"/>
      <c r="H9" s="28" t="str">
        <f>Index!$B$4</f>
        <v>West Midlands</v>
      </c>
      <c r="I9" s="68">
        <f>'Section 14 data'!$N$7</f>
        <v>22718.856</v>
      </c>
      <c r="J9" s="43">
        <f>'Section 14 data'!$N$5</f>
        <v>34428.548000000003</v>
      </c>
      <c r="K9" s="43">
        <f>IF(I9=0,0,100*F9/I9)</f>
        <v>3.6124222099915597</v>
      </c>
      <c r="L9" s="61">
        <f>IF(J9=0,0,100*F9/J9)</f>
        <v>2.3837804603319315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1" t="s">
        <v>380</v>
      </c>
      <c r="C5" s="910" t="s">
        <v>394</v>
      </c>
      <c r="D5" s="910"/>
      <c r="E5" s="910"/>
      <c r="F5" s="902"/>
      <c r="G5" s="25"/>
      <c r="H5" s="841" t="s">
        <v>380</v>
      </c>
      <c r="I5" s="790" t="s">
        <v>284</v>
      </c>
      <c r="J5" s="860"/>
      <c r="K5" s="860"/>
      <c r="L5" s="789"/>
    </row>
    <row r="6" spans="2:12" ht="60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22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2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14 data'!$Q$8</f>
        <v>682.745</v>
      </c>
      <c r="D9" s="67">
        <f>'Section 14 data'!$R$8</f>
        <v>3399.4409999999998</v>
      </c>
      <c r="E9" s="767">
        <f>'Section 14 data'!$S$8</f>
        <v>29.78</v>
      </c>
      <c r="F9" s="77">
        <f>SUM(C9,D9)</f>
        <v>4082.1859999999997</v>
      </c>
      <c r="G9" s="648"/>
      <c r="H9" s="649" t="str">
        <f>Index!$B$4</f>
        <v>West Midlands</v>
      </c>
      <c r="I9" s="68">
        <f>'Section 14 data'!$U$7</f>
        <v>118195.003</v>
      </c>
      <c r="J9" s="43">
        <f>'Section 14 data'!$U$5</f>
        <v>139638.38500000001</v>
      </c>
      <c r="K9" s="650">
        <f>IF(I9=0,0,100*F9/I9)</f>
        <v>3.4537720685196818</v>
      </c>
      <c r="L9" s="651">
        <f>IF(J9=0,0,100*F9/J9)</f>
        <v>2.9233981759385141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0"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622</v>
      </c>
    </row>
    <row r="5" spans="2:6" ht="15" customHeight="1" x14ac:dyDescent="0.2">
      <c r="B5" s="914" t="s">
        <v>267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5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15 data'!$C$13</f>
        <v>0.18674000000000002</v>
      </c>
      <c r="D8" s="646">
        <f>'Section 15 data'!$D$13</f>
        <v>0</v>
      </c>
      <c r="E8" s="198">
        <f>'Section 15 data'!$E$13</f>
        <v>0</v>
      </c>
      <c r="F8" s="647">
        <f>SUM(C8,D8)</f>
        <v>0.18674000000000002</v>
      </c>
    </row>
    <row r="9" spans="2:6" ht="15" customHeight="1" x14ac:dyDescent="0.2">
      <c r="B9" s="100" t="s">
        <v>335</v>
      </c>
      <c r="C9" s="645">
        <f>'Section 15 data'!$C$14</f>
        <v>0.41863</v>
      </c>
      <c r="D9" s="646">
        <f>'Section 15 data'!$D$14</f>
        <v>0.26132</v>
      </c>
      <c r="E9" s="198">
        <f>'Section 15 data'!$E$14</f>
        <v>34.57</v>
      </c>
      <c r="F9" s="647">
        <f t="shared" ref="F9:F15" si="0">SUM(C9,D9)</f>
        <v>0.67995000000000005</v>
      </c>
    </row>
    <row r="10" spans="2:6" ht="15" customHeight="1" x14ac:dyDescent="0.2">
      <c r="B10" s="99" t="s">
        <v>336</v>
      </c>
      <c r="C10" s="645">
        <f>'Section 15 data'!$C$15</f>
        <v>0.51748000000000005</v>
      </c>
      <c r="D10" s="646">
        <f>'Section 15 data'!$D$15</f>
        <v>0.36628999999999995</v>
      </c>
      <c r="E10" s="198">
        <f>'Section 15 data'!$E$15</f>
        <v>35.340975248088249</v>
      </c>
      <c r="F10" s="647">
        <f t="shared" si="0"/>
        <v>0.88376999999999994</v>
      </c>
    </row>
    <row r="11" spans="2:6" ht="15" customHeight="1" x14ac:dyDescent="0.2">
      <c r="B11" s="99" t="s">
        <v>337</v>
      </c>
      <c r="C11" s="645">
        <f>'Section 15 data'!$C$16</f>
        <v>0.63746999999999998</v>
      </c>
      <c r="D11" s="646">
        <f>'Section 15 data'!$D$16</f>
        <v>2.1329799999999999</v>
      </c>
      <c r="E11" s="198">
        <f>'Section 15 data'!$E$16</f>
        <v>22.418136878464161</v>
      </c>
      <c r="F11" s="647">
        <f t="shared" si="0"/>
        <v>2.7704499999999999</v>
      </c>
    </row>
    <row r="12" spans="2:6" ht="15" customHeight="1" x14ac:dyDescent="0.2">
      <c r="B12" s="99" t="s">
        <v>338</v>
      </c>
      <c r="C12" s="645">
        <f>'Section 15 data'!$C$17</f>
        <v>0.30623</v>
      </c>
      <c r="D12" s="646">
        <f>'Section 15 data'!$D$17</f>
        <v>0.35816000000000003</v>
      </c>
      <c r="E12" s="198">
        <f>'Section 15 data'!$E$17</f>
        <v>49.64</v>
      </c>
      <c r="F12" s="647">
        <f t="shared" si="0"/>
        <v>0.66439000000000004</v>
      </c>
    </row>
    <row r="13" spans="2:6" ht="15" customHeight="1" x14ac:dyDescent="0.2">
      <c r="B13" s="99" t="s">
        <v>339</v>
      </c>
      <c r="C13" s="645">
        <f>'Section 15 data'!$C$18</f>
        <v>8.3920000000000008E-2</v>
      </c>
      <c r="D13" s="646">
        <f>'Section 15 data'!$D$18</f>
        <v>5.0400000000000002E-3</v>
      </c>
      <c r="E13" s="198">
        <f>'Section 15 data'!$E$18</f>
        <v>68.75</v>
      </c>
      <c r="F13" s="647">
        <f t="shared" si="0"/>
        <v>8.8960000000000011E-2</v>
      </c>
    </row>
    <row r="14" spans="2:6" ht="15" customHeight="1" x14ac:dyDescent="0.2">
      <c r="B14" s="99" t="s">
        <v>268</v>
      </c>
      <c r="C14" s="645">
        <f>'Section 15 data'!$C$19</f>
        <v>9.1900000000000003E-3</v>
      </c>
      <c r="D14" s="646">
        <f>'Section 15 data'!$D$19</f>
        <v>0</v>
      </c>
      <c r="E14" s="198">
        <f>'Section 15 data'!$E$19</f>
        <v>0</v>
      </c>
      <c r="F14" s="647">
        <f t="shared" si="0"/>
        <v>9.1900000000000003E-3</v>
      </c>
    </row>
    <row r="15" spans="2:6" ht="15" customHeight="1" x14ac:dyDescent="0.2">
      <c r="B15" s="101" t="s">
        <v>80</v>
      </c>
      <c r="C15" s="102">
        <f>'Section 15 data'!$C$8</f>
        <v>2.1596599999999997</v>
      </c>
      <c r="D15" s="102">
        <f>'Section 15 data'!$D$8</f>
        <v>3.1237900000000001</v>
      </c>
      <c r="E15" s="314">
        <f>'Section 15 data'!$E$8</f>
        <v>16.399999999999999</v>
      </c>
      <c r="F15" s="102">
        <f t="shared" si="0"/>
        <v>5.2834500000000002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8"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2" t="s">
        <v>641</v>
      </c>
      <c r="C3" s="803"/>
      <c r="D3" s="803"/>
      <c r="E3" s="803"/>
      <c r="F3" s="803"/>
      <c r="G3" s="803"/>
      <c r="I3" s="802" t="s">
        <v>643</v>
      </c>
      <c r="J3" s="803"/>
      <c r="K3" s="803"/>
      <c r="L3" s="803"/>
      <c r="M3" s="803"/>
      <c r="N3" s="803"/>
      <c r="P3" s="802" t="s">
        <v>642</v>
      </c>
      <c r="Q3" s="803"/>
      <c r="R3" s="803"/>
      <c r="S3" s="803"/>
      <c r="T3" s="803"/>
      <c r="U3" s="803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19.459019999999999</v>
      </c>
      <c r="D5" s="341">
        <v>111.30824000000001</v>
      </c>
      <c r="E5" s="458">
        <v>1.38</v>
      </c>
      <c r="F5" s="461">
        <f>D5*E5/100</f>
        <v>1.5360537120000002</v>
      </c>
      <c r="G5" s="462">
        <f>C5+D5</f>
        <v>130.76726000000002</v>
      </c>
      <c r="I5" s="340" t="s">
        <v>106</v>
      </c>
      <c r="J5" s="341">
        <v>4162.5219999999999</v>
      </c>
      <c r="K5" s="341">
        <v>30266.026000000002</v>
      </c>
      <c r="L5" s="458">
        <v>4.7</v>
      </c>
      <c r="M5" s="461">
        <f>K5*L5/100</f>
        <v>1422.5032220000003</v>
      </c>
      <c r="N5" s="462">
        <f>J5+K5</f>
        <v>34428.548000000003</v>
      </c>
      <c r="P5" s="340" t="s">
        <v>106</v>
      </c>
      <c r="Q5" s="341">
        <v>17600.126</v>
      </c>
      <c r="R5" s="341">
        <v>122038.25900000001</v>
      </c>
      <c r="S5" s="458">
        <v>3.61</v>
      </c>
      <c r="T5" s="461">
        <f>R5*S5/100</f>
        <v>4405.5811499000001</v>
      </c>
      <c r="U5" s="462">
        <f>Q5+R5</f>
        <v>139638.38500000001</v>
      </c>
    </row>
    <row r="6" spans="2:21" x14ac:dyDescent="0.2">
      <c r="B6" s="342" t="s">
        <v>92</v>
      </c>
      <c r="C6" s="339">
        <v>11.581440000000001</v>
      </c>
      <c r="D6" s="339">
        <v>18.497499999999999</v>
      </c>
      <c r="E6" s="459">
        <v>6.24</v>
      </c>
      <c r="F6" s="463">
        <f>D6*E6/100</f>
        <v>1.1542439999999998</v>
      </c>
      <c r="G6" s="464">
        <f>C6+D6</f>
        <v>30.078939999999999</v>
      </c>
      <c r="I6" s="342" t="s">
        <v>92</v>
      </c>
      <c r="J6" s="339">
        <v>3057.8180000000002</v>
      </c>
      <c r="K6" s="339">
        <v>8707.0329999999994</v>
      </c>
      <c r="L6" s="459">
        <v>9.33</v>
      </c>
      <c r="M6" s="463">
        <f>K6*L6/100</f>
        <v>812.36617889999991</v>
      </c>
      <c r="N6" s="464">
        <f>J6+K6</f>
        <v>11764.850999999999</v>
      </c>
      <c r="P6" s="342" t="s">
        <v>92</v>
      </c>
      <c r="Q6" s="339">
        <v>8521.9660000000003</v>
      </c>
      <c r="R6" s="339">
        <v>13060.883</v>
      </c>
      <c r="S6" s="459">
        <v>9.09</v>
      </c>
      <c r="T6" s="463">
        <f>R6*S6/100</f>
        <v>1187.2342646999998</v>
      </c>
      <c r="U6" s="464">
        <f>Q6+R6</f>
        <v>21582.849000000002</v>
      </c>
    </row>
    <row r="7" spans="2:21" x14ac:dyDescent="0.2">
      <c r="B7" s="343" t="s">
        <v>105</v>
      </c>
      <c r="C7" s="339">
        <v>7.87758</v>
      </c>
      <c r="D7" s="339">
        <v>93.086910000000003</v>
      </c>
      <c r="E7" s="459">
        <v>1.87</v>
      </c>
      <c r="F7" s="463">
        <f>D7*E7/100</f>
        <v>1.740725217</v>
      </c>
      <c r="G7" s="464">
        <f>C7+D7</f>
        <v>100.96449</v>
      </c>
      <c r="I7" s="343" t="s">
        <v>105</v>
      </c>
      <c r="J7" s="339">
        <v>1104.704</v>
      </c>
      <c r="K7" s="339">
        <v>21614.151999999998</v>
      </c>
      <c r="L7" s="459">
        <v>5.39</v>
      </c>
      <c r="M7" s="463">
        <f>K7*L7/100</f>
        <v>1165.0027928</v>
      </c>
      <c r="N7" s="464">
        <f>J7+K7</f>
        <v>22718.856</v>
      </c>
      <c r="P7" s="343" t="s">
        <v>105</v>
      </c>
      <c r="Q7" s="339">
        <v>9078.16</v>
      </c>
      <c r="R7" s="339">
        <v>109116.84299999999</v>
      </c>
      <c r="S7" s="459">
        <v>4.0199999999999996</v>
      </c>
      <c r="T7" s="463">
        <f>R7*S7/100</f>
        <v>4386.4970885999992</v>
      </c>
      <c r="U7" s="464">
        <f>Q7+R7</f>
        <v>118195.003</v>
      </c>
    </row>
    <row r="8" spans="2:21" ht="13.5" thickBot="1" x14ac:dyDescent="0.25">
      <c r="B8" s="344" t="s">
        <v>94</v>
      </c>
      <c r="C8" s="345">
        <v>3.3516399999999997</v>
      </c>
      <c r="D8" s="345">
        <v>17.798860000000001</v>
      </c>
      <c r="E8" s="460">
        <v>7.78</v>
      </c>
      <c r="F8" s="465">
        <f>D8*E8/100</f>
        <v>1.3847513080000002</v>
      </c>
      <c r="G8" s="466">
        <f>C8+D8</f>
        <v>21.150500000000001</v>
      </c>
      <c r="I8" s="344" t="s">
        <v>94</v>
      </c>
      <c r="J8" s="345">
        <v>531.17899999999997</v>
      </c>
      <c r="K8" s="345">
        <v>7180.2640000000001</v>
      </c>
      <c r="L8" s="460">
        <v>11.45</v>
      </c>
      <c r="M8" s="465">
        <f>K8*L8/100</f>
        <v>822.14022799999987</v>
      </c>
      <c r="N8" s="466">
        <f>J8+K8</f>
        <v>7711.4430000000002</v>
      </c>
      <c r="P8" s="344" t="s">
        <v>94</v>
      </c>
      <c r="Q8" s="345">
        <v>3647.098</v>
      </c>
      <c r="R8" s="345">
        <v>9697.2340000000004</v>
      </c>
      <c r="S8" s="460">
        <v>10.14</v>
      </c>
      <c r="T8" s="465">
        <f>R8*S8/100</f>
        <v>983.29952760000015</v>
      </c>
      <c r="U8" s="466">
        <f>Q8+R8</f>
        <v>13344.332</v>
      </c>
    </row>
    <row r="11" spans="2:21" ht="38.25" customHeight="1" x14ac:dyDescent="0.2">
      <c r="B11" s="802" t="s">
        <v>658</v>
      </c>
      <c r="C11" s="803"/>
      <c r="D11" s="803"/>
      <c r="E11" s="803"/>
      <c r="F11" s="803"/>
      <c r="G11" s="803"/>
      <c r="I11" s="802" t="s">
        <v>659</v>
      </c>
      <c r="J11" s="803"/>
      <c r="K11" s="803"/>
      <c r="L11" s="803"/>
      <c r="M11" s="803"/>
      <c r="N11" s="803"/>
      <c r="P11" s="802" t="s">
        <v>660</v>
      </c>
      <c r="Q11" s="803"/>
      <c r="R11" s="803"/>
      <c r="S11" s="803"/>
      <c r="T11" s="803"/>
      <c r="U11" s="803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341">
        <v>0.13325000000000001</v>
      </c>
      <c r="D13" s="341">
        <v>0.78473000000000004</v>
      </c>
      <c r="E13" s="458">
        <v>28.18</v>
      </c>
      <c r="F13" s="461">
        <f t="shared" ref="F13:F19" si="0">D13*E13/100</f>
        <v>0.22113691400000002</v>
      </c>
      <c r="G13" s="462">
        <f t="shared" ref="G13:G19" si="1">C13+D13</f>
        <v>0.91798000000000002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2">K13*L13/100</f>
        <v>0</v>
      </c>
      <c r="N13" s="462">
        <f t="shared" ref="N13:N19" si="3">J13+K13</f>
        <v>0</v>
      </c>
      <c r="P13" s="340" t="s">
        <v>119</v>
      </c>
      <c r="Q13" s="341">
        <v>17.478000000000002</v>
      </c>
      <c r="R13" s="341">
        <v>0</v>
      </c>
      <c r="S13" s="458">
        <v>0</v>
      </c>
      <c r="T13" s="461">
        <f t="shared" ref="T13:T19" si="4">R13*S13/100</f>
        <v>0</v>
      </c>
      <c r="U13" s="462">
        <f t="shared" ref="U13:U19" si="5">Q13+R13</f>
        <v>17.478000000000002</v>
      </c>
    </row>
    <row r="14" spans="2:21" x14ac:dyDescent="0.2">
      <c r="B14" s="342" t="s">
        <v>120</v>
      </c>
      <c r="C14" s="339">
        <v>7.1889999999999996E-2</v>
      </c>
      <c r="D14" s="339">
        <v>1.3266</v>
      </c>
      <c r="E14" s="459">
        <v>21.74</v>
      </c>
      <c r="F14" s="463">
        <f t="shared" si="0"/>
        <v>0.28840283999999999</v>
      </c>
      <c r="G14" s="464">
        <f t="shared" si="1"/>
        <v>1.39849</v>
      </c>
      <c r="I14" s="342" t="s">
        <v>120</v>
      </c>
      <c r="J14" s="339">
        <v>0.91</v>
      </c>
      <c r="K14" s="339">
        <v>78.715999999999994</v>
      </c>
      <c r="L14" s="459">
        <v>32.729999999999997</v>
      </c>
      <c r="M14" s="463">
        <f t="shared" si="2"/>
        <v>25.763746799999993</v>
      </c>
      <c r="N14" s="464">
        <f t="shared" si="3"/>
        <v>79.625999999999991</v>
      </c>
      <c r="P14" s="342" t="s">
        <v>120</v>
      </c>
      <c r="Q14" s="339">
        <v>170.15100000000001</v>
      </c>
      <c r="R14" s="339">
        <v>2616.7130000000002</v>
      </c>
      <c r="S14" s="459">
        <v>20.7</v>
      </c>
      <c r="T14" s="463">
        <f t="shared" si="4"/>
        <v>541.65959099999998</v>
      </c>
      <c r="U14" s="464">
        <f t="shared" si="5"/>
        <v>2786.864</v>
      </c>
    </row>
    <row r="15" spans="2:21" x14ac:dyDescent="0.2">
      <c r="B15" s="343" t="s">
        <v>121</v>
      </c>
      <c r="C15" s="339">
        <v>0.30960000000000004</v>
      </c>
      <c r="D15" s="339">
        <v>3.3533300000000001</v>
      </c>
      <c r="E15" s="459">
        <v>16.654622877885959</v>
      </c>
      <c r="F15" s="463">
        <f t="shared" si="0"/>
        <v>0.55848446535101326</v>
      </c>
      <c r="G15" s="464">
        <f t="shared" si="1"/>
        <v>3.6629300000000002</v>
      </c>
      <c r="I15" s="343" t="s">
        <v>121</v>
      </c>
      <c r="J15" s="339">
        <v>15.916</v>
      </c>
      <c r="K15" s="339">
        <v>459.73</v>
      </c>
      <c r="L15" s="459">
        <v>21.774097490224804</v>
      </c>
      <c r="M15" s="463">
        <f t="shared" si="2"/>
        <v>100.1020583918105</v>
      </c>
      <c r="N15" s="464">
        <f t="shared" si="3"/>
        <v>475.64600000000002</v>
      </c>
      <c r="P15" s="343" t="s">
        <v>121</v>
      </c>
      <c r="Q15" s="339">
        <v>1258.627</v>
      </c>
      <c r="R15" s="339">
        <v>3231.9090000000001</v>
      </c>
      <c r="S15" s="459">
        <v>18.99629317047366</v>
      </c>
      <c r="T15" s="463">
        <f t="shared" si="4"/>
        <v>613.94290864292361</v>
      </c>
      <c r="U15" s="464">
        <f t="shared" si="5"/>
        <v>4490.5360000000001</v>
      </c>
    </row>
    <row r="16" spans="2:21" x14ac:dyDescent="0.2">
      <c r="B16" s="343" t="s">
        <v>122</v>
      </c>
      <c r="C16" s="339">
        <v>0.30306</v>
      </c>
      <c r="D16" s="339">
        <v>1.77779</v>
      </c>
      <c r="E16" s="459">
        <v>23.921465465283415</v>
      </c>
      <c r="F16" s="463">
        <f t="shared" si="0"/>
        <v>0.42527342089526199</v>
      </c>
      <c r="G16" s="464">
        <f t="shared" si="1"/>
        <v>2.0808499999999999</v>
      </c>
      <c r="I16" s="343" t="s">
        <v>122</v>
      </c>
      <c r="J16" s="339">
        <v>46.482999999999997</v>
      </c>
      <c r="K16" s="339">
        <v>361.93799999999999</v>
      </c>
      <c r="L16" s="459">
        <v>23.751915294965134</v>
      </c>
      <c r="M16" s="463">
        <f t="shared" si="2"/>
        <v>85.967207180290899</v>
      </c>
      <c r="N16" s="464">
        <f t="shared" si="3"/>
        <v>408.42099999999999</v>
      </c>
      <c r="P16" s="343" t="s">
        <v>122</v>
      </c>
      <c r="Q16" s="339">
        <v>374.78500000000003</v>
      </c>
      <c r="R16" s="339">
        <v>1019.95</v>
      </c>
      <c r="S16" s="459">
        <v>27.053813073728193</v>
      </c>
      <c r="T16" s="463">
        <f t="shared" si="4"/>
        <v>275.93536644549073</v>
      </c>
      <c r="U16" s="464">
        <f t="shared" si="5"/>
        <v>1394.7350000000001</v>
      </c>
    </row>
    <row r="17" spans="2:21" x14ac:dyDescent="0.2">
      <c r="B17" s="343" t="s">
        <v>123</v>
      </c>
      <c r="C17" s="339">
        <v>0.86351</v>
      </c>
      <c r="D17" s="339">
        <v>3.3515300000000003</v>
      </c>
      <c r="E17" s="459">
        <v>21.44</v>
      </c>
      <c r="F17" s="463">
        <f t="shared" si="0"/>
        <v>0.71856803200000019</v>
      </c>
      <c r="G17" s="464">
        <f t="shared" si="1"/>
        <v>4.2150400000000001</v>
      </c>
      <c r="I17" s="343" t="s">
        <v>123</v>
      </c>
      <c r="J17" s="339">
        <v>147.45099999999999</v>
      </c>
      <c r="K17" s="339">
        <v>1199.9280000000001</v>
      </c>
      <c r="L17" s="459">
        <v>21.18</v>
      </c>
      <c r="M17" s="463">
        <f t="shared" si="2"/>
        <v>254.14475040000002</v>
      </c>
      <c r="N17" s="464">
        <f t="shared" si="3"/>
        <v>1347.3790000000001</v>
      </c>
      <c r="P17" s="343" t="s">
        <v>123</v>
      </c>
      <c r="Q17" s="339">
        <v>470.14499999999998</v>
      </c>
      <c r="R17" s="339">
        <v>1174.268</v>
      </c>
      <c r="S17" s="459">
        <v>21.36</v>
      </c>
      <c r="T17" s="463">
        <f t="shared" si="4"/>
        <v>250.82364480000001</v>
      </c>
      <c r="U17" s="464">
        <f t="shared" si="5"/>
        <v>1644.413</v>
      </c>
    </row>
    <row r="18" spans="2:21" x14ac:dyDescent="0.2">
      <c r="B18" s="343" t="s">
        <v>124</v>
      </c>
      <c r="C18" s="339">
        <v>0.37413999999999997</v>
      </c>
      <c r="D18" s="339">
        <v>3.7729200000000001</v>
      </c>
      <c r="E18" s="459">
        <v>20.37</v>
      </c>
      <c r="F18" s="463">
        <f t="shared" si="0"/>
        <v>0.76854380400000011</v>
      </c>
      <c r="G18" s="464">
        <f t="shared" si="1"/>
        <v>4.1470599999999997</v>
      </c>
      <c r="I18" s="343" t="s">
        <v>124</v>
      </c>
      <c r="J18" s="339">
        <v>79.811000000000007</v>
      </c>
      <c r="K18" s="339">
        <v>2735.8589999999999</v>
      </c>
      <c r="L18" s="459">
        <v>23.07</v>
      </c>
      <c r="M18" s="463">
        <f t="shared" si="2"/>
        <v>631.16267130000006</v>
      </c>
      <c r="N18" s="464">
        <f t="shared" si="3"/>
        <v>2815.67</v>
      </c>
      <c r="P18" s="343" t="s">
        <v>124</v>
      </c>
      <c r="Q18" s="339">
        <v>138.02600000000001</v>
      </c>
      <c r="R18" s="339">
        <v>935.15300000000002</v>
      </c>
      <c r="S18" s="459">
        <v>23.31</v>
      </c>
      <c r="T18" s="463">
        <f t="shared" si="4"/>
        <v>217.98416429999997</v>
      </c>
      <c r="U18" s="464">
        <f t="shared" si="5"/>
        <v>1073.1790000000001</v>
      </c>
    </row>
    <row r="19" spans="2:21" ht="13.5" thickBot="1" x14ac:dyDescent="0.25">
      <c r="B19" s="344" t="s">
        <v>125</v>
      </c>
      <c r="C19" s="345">
        <v>1.2961799999999999</v>
      </c>
      <c r="D19" s="345">
        <v>3.4319499999999996</v>
      </c>
      <c r="E19" s="460">
        <v>20.613135252228382</v>
      </c>
      <c r="F19" s="465">
        <f t="shared" si="0"/>
        <v>0.70743249528885188</v>
      </c>
      <c r="G19" s="466">
        <f t="shared" si="1"/>
        <v>4.7281299999999993</v>
      </c>
      <c r="I19" s="344" t="s">
        <v>125</v>
      </c>
      <c r="J19" s="345">
        <v>240.607</v>
      </c>
      <c r="K19" s="345">
        <v>2344.0929999999998</v>
      </c>
      <c r="L19" s="460">
        <v>23.412689152349213</v>
      </c>
      <c r="M19" s="465">
        <f t="shared" si="2"/>
        <v>548.81520753197719</v>
      </c>
      <c r="N19" s="466">
        <f t="shared" si="3"/>
        <v>2584.6999999999998</v>
      </c>
      <c r="P19" s="344" t="s">
        <v>125</v>
      </c>
      <c r="Q19" s="345">
        <v>1217.885</v>
      </c>
      <c r="R19" s="345">
        <v>719.24099999999999</v>
      </c>
      <c r="S19" s="460">
        <v>21.91675935821333</v>
      </c>
      <c r="T19" s="465">
        <f t="shared" si="4"/>
        <v>157.63431917560712</v>
      </c>
      <c r="U19" s="466">
        <f t="shared" si="5"/>
        <v>1937.126</v>
      </c>
    </row>
    <row r="22" spans="2:21" ht="38.25" customHeight="1" x14ac:dyDescent="0.2">
      <c r="B22" s="802" t="s">
        <v>661</v>
      </c>
      <c r="C22" s="803"/>
      <c r="D22" s="803"/>
      <c r="E22" s="803"/>
      <c r="F22" s="803"/>
      <c r="G22" s="803"/>
      <c r="I22" s="802" t="s">
        <v>662</v>
      </c>
      <c r="J22" s="803"/>
      <c r="K22" s="803"/>
      <c r="L22" s="803"/>
      <c r="M22" s="803"/>
      <c r="N22" s="803"/>
      <c r="P22" s="802" t="s">
        <v>663</v>
      </c>
      <c r="Q22" s="803"/>
      <c r="R22" s="803"/>
      <c r="S22" s="803"/>
      <c r="T22" s="803"/>
      <c r="U22" s="803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0.25918000000000002</v>
      </c>
      <c r="D24" s="341">
        <v>1.41808</v>
      </c>
      <c r="E24" s="458">
        <v>20.75</v>
      </c>
      <c r="F24" s="461">
        <f t="shared" ref="F24:F32" si="6">D24*E24/100</f>
        <v>0.2942516</v>
      </c>
      <c r="G24" s="462">
        <f t="shared" ref="G24:G32" si="7">C24+D24</f>
        <v>1.67726</v>
      </c>
      <c r="I24" s="340" t="s">
        <v>127</v>
      </c>
      <c r="J24" s="341">
        <v>1.992</v>
      </c>
      <c r="K24" s="341">
        <v>10.827999999999999</v>
      </c>
      <c r="L24" s="458">
        <v>39.24</v>
      </c>
      <c r="M24" s="461">
        <f t="shared" ref="M24:M32" si="8">K24*L24/100</f>
        <v>4.2489071999999997</v>
      </c>
      <c r="N24" s="462">
        <f t="shared" ref="N24:N32" si="9">J24+K24</f>
        <v>12.82</v>
      </c>
      <c r="P24" s="340" t="s">
        <v>127</v>
      </c>
      <c r="Q24" s="341">
        <v>380.72800000000001</v>
      </c>
      <c r="R24" s="341">
        <v>1549.48</v>
      </c>
      <c r="S24" s="458">
        <v>29.65</v>
      </c>
      <c r="T24" s="461">
        <f t="shared" ref="T24:T32" si="10">R24*S24/100</f>
        <v>459.42081999999994</v>
      </c>
      <c r="U24" s="462">
        <f t="shared" ref="U24:U32" si="11">Q24+R24</f>
        <v>1930.2080000000001</v>
      </c>
    </row>
    <row r="25" spans="2:21" x14ac:dyDescent="0.2">
      <c r="B25" s="342" t="s">
        <v>128</v>
      </c>
      <c r="C25" s="339">
        <v>0.42369000000000001</v>
      </c>
      <c r="D25" s="339">
        <v>0.49269999999999997</v>
      </c>
      <c r="E25" s="459">
        <v>28.86</v>
      </c>
      <c r="F25" s="463">
        <f t="shared" si="6"/>
        <v>0.14219321999999998</v>
      </c>
      <c r="G25" s="464">
        <f t="shared" si="7"/>
        <v>0.91639000000000004</v>
      </c>
      <c r="I25" s="342" t="s">
        <v>128</v>
      </c>
      <c r="J25" s="339">
        <v>32.616</v>
      </c>
      <c r="K25" s="339">
        <v>29.802</v>
      </c>
      <c r="L25" s="459">
        <v>47.64</v>
      </c>
      <c r="M25" s="463">
        <f t="shared" si="8"/>
        <v>14.197672799999999</v>
      </c>
      <c r="N25" s="464">
        <f t="shared" si="9"/>
        <v>62.417999999999999</v>
      </c>
      <c r="P25" s="342" t="s">
        <v>128</v>
      </c>
      <c r="Q25" s="339">
        <v>1896.54</v>
      </c>
      <c r="R25" s="339">
        <v>1225.1030000000001</v>
      </c>
      <c r="S25" s="459">
        <v>24.83</v>
      </c>
      <c r="T25" s="463">
        <f t="shared" si="10"/>
        <v>304.1930749</v>
      </c>
      <c r="U25" s="464">
        <f t="shared" si="11"/>
        <v>3121.643</v>
      </c>
    </row>
    <row r="26" spans="2:21" x14ac:dyDescent="0.2">
      <c r="B26" s="342" t="s">
        <v>129</v>
      </c>
      <c r="C26" s="339">
        <v>0.17146</v>
      </c>
      <c r="D26" s="339">
        <v>1.1950799999999999</v>
      </c>
      <c r="E26" s="459">
        <v>25.4</v>
      </c>
      <c r="F26" s="463">
        <f t="shared" si="6"/>
        <v>0.30355031999999998</v>
      </c>
      <c r="G26" s="464">
        <f t="shared" si="7"/>
        <v>1.3665399999999999</v>
      </c>
      <c r="I26" s="342" t="s">
        <v>129</v>
      </c>
      <c r="J26" s="339">
        <v>28.321999999999999</v>
      </c>
      <c r="K26" s="339">
        <v>132.13499999999999</v>
      </c>
      <c r="L26" s="459">
        <v>32.5</v>
      </c>
      <c r="M26" s="463">
        <f t="shared" si="8"/>
        <v>42.943874999999998</v>
      </c>
      <c r="N26" s="464">
        <f t="shared" si="9"/>
        <v>160.45699999999999</v>
      </c>
      <c r="P26" s="342" t="s">
        <v>129</v>
      </c>
      <c r="Q26" s="339">
        <v>399.536</v>
      </c>
      <c r="R26" s="339">
        <v>2132.069</v>
      </c>
      <c r="S26" s="459">
        <v>30.85</v>
      </c>
      <c r="T26" s="463">
        <f t="shared" si="10"/>
        <v>657.74328649999995</v>
      </c>
      <c r="U26" s="464">
        <f t="shared" si="11"/>
        <v>2531.605</v>
      </c>
    </row>
    <row r="27" spans="2:21" x14ac:dyDescent="0.2">
      <c r="B27" s="342" t="s">
        <v>130</v>
      </c>
      <c r="C27" s="339">
        <v>0.24761000000000002</v>
      </c>
      <c r="D27" s="339">
        <v>1.3405899999999999</v>
      </c>
      <c r="E27" s="459">
        <v>26.3</v>
      </c>
      <c r="F27" s="463">
        <f t="shared" si="6"/>
        <v>0.35257516999999999</v>
      </c>
      <c r="G27" s="464">
        <f t="shared" si="7"/>
        <v>1.5882000000000001</v>
      </c>
      <c r="I27" s="342" t="s">
        <v>130</v>
      </c>
      <c r="J27" s="339">
        <v>38.545000000000002</v>
      </c>
      <c r="K27" s="339">
        <v>130.41200000000001</v>
      </c>
      <c r="L27" s="459">
        <v>23.06</v>
      </c>
      <c r="M27" s="463">
        <f t="shared" si="8"/>
        <v>30.073007200000003</v>
      </c>
      <c r="N27" s="464">
        <f t="shared" si="9"/>
        <v>168.95699999999999</v>
      </c>
      <c r="P27" s="342" t="s">
        <v>130</v>
      </c>
      <c r="Q27" s="339">
        <v>257.04700000000003</v>
      </c>
      <c r="R27" s="339">
        <v>880.31600000000003</v>
      </c>
      <c r="S27" s="459">
        <v>22.89</v>
      </c>
      <c r="T27" s="463">
        <f t="shared" si="10"/>
        <v>201.50433240000001</v>
      </c>
      <c r="U27" s="464">
        <f t="shared" si="11"/>
        <v>1137.3630000000001</v>
      </c>
    </row>
    <row r="28" spans="2:21" x14ac:dyDescent="0.2">
      <c r="B28" s="342" t="s">
        <v>131</v>
      </c>
      <c r="C28" s="339">
        <v>0.81701999999999997</v>
      </c>
      <c r="D28" s="339">
        <v>2.9197899999999999</v>
      </c>
      <c r="E28" s="459">
        <v>21.3</v>
      </c>
      <c r="F28" s="463">
        <f t="shared" si="6"/>
        <v>0.62191527000000002</v>
      </c>
      <c r="G28" s="464">
        <f t="shared" si="7"/>
        <v>3.7368099999999997</v>
      </c>
      <c r="I28" s="342" t="s">
        <v>131</v>
      </c>
      <c r="J28" s="339">
        <v>173.38399999999999</v>
      </c>
      <c r="K28" s="339">
        <v>662.22699999999998</v>
      </c>
      <c r="L28" s="459">
        <v>22.02</v>
      </c>
      <c r="M28" s="463">
        <f t="shared" si="8"/>
        <v>145.82238539999997</v>
      </c>
      <c r="N28" s="464">
        <f t="shared" si="9"/>
        <v>835.61099999999999</v>
      </c>
      <c r="P28" s="342" t="s">
        <v>131</v>
      </c>
      <c r="Q28" s="339">
        <v>482.32400000000001</v>
      </c>
      <c r="R28" s="339">
        <v>1669.057</v>
      </c>
      <c r="S28" s="459">
        <v>20.37</v>
      </c>
      <c r="T28" s="463">
        <f t="shared" si="10"/>
        <v>339.9869109</v>
      </c>
      <c r="U28" s="464">
        <f t="shared" si="11"/>
        <v>2151.3809999999999</v>
      </c>
    </row>
    <row r="29" spans="2:21" x14ac:dyDescent="0.2">
      <c r="B29" s="342" t="s">
        <v>132</v>
      </c>
      <c r="C29" s="339">
        <v>0.55274000000000001</v>
      </c>
      <c r="D29" s="339">
        <v>1.85229</v>
      </c>
      <c r="E29" s="459">
        <v>25.79</v>
      </c>
      <c r="F29" s="463">
        <f t="shared" si="6"/>
        <v>0.47770559099999998</v>
      </c>
      <c r="G29" s="464">
        <f t="shared" si="7"/>
        <v>2.40503</v>
      </c>
      <c r="I29" s="342" t="s">
        <v>132</v>
      </c>
      <c r="J29" s="339">
        <v>111.16200000000001</v>
      </c>
      <c r="K29" s="339">
        <v>665.86800000000005</v>
      </c>
      <c r="L29" s="459">
        <v>29.88</v>
      </c>
      <c r="M29" s="463">
        <f t="shared" si="8"/>
        <v>198.96135840000002</v>
      </c>
      <c r="N29" s="464">
        <f t="shared" si="9"/>
        <v>777.03000000000009</v>
      </c>
      <c r="P29" s="342" t="s">
        <v>132</v>
      </c>
      <c r="Q29" s="339">
        <v>146.24700000000001</v>
      </c>
      <c r="R29" s="339">
        <v>670.36</v>
      </c>
      <c r="S29" s="459">
        <v>28.87</v>
      </c>
      <c r="T29" s="463">
        <f t="shared" si="10"/>
        <v>193.53293199999999</v>
      </c>
      <c r="U29" s="464">
        <f t="shared" si="11"/>
        <v>816.60699999999997</v>
      </c>
    </row>
    <row r="30" spans="2:21" x14ac:dyDescent="0.2">
      <c r="B30" s="342" t="s">
        <v>133</v>
      </c>
      <c r="C30" s="339">
        <v>0.73153999999999997</v>
      </c>
      <c r="D30" s="339">
        <v>4.8830900000000002</v>
      </c>
      <c r="E30" s="459">
        <v>16.82</v>
      </c>
      <c r="F30" s="463">
        <f t="shared" si="6"/>
        <v>0.82133573800000004</v>
      </c>
      <c r="G30" s="464">
        <f t="shared" si="7"/>
        <v>5.61463</v>
      </c>
      <c r="I30" s="342" t="s">
        <v>133</v>
      </c>
      <c r="J30" s="339">
        <v>117.279</v>
      </c>
      <c r="K30" s="339">
        <v>2435.2869999999998</v>
      </c>
      <c r="L30" s="459">
        <v>19.82</v>
      </c>
      <c r="M30" s="463">
        <f t="shared" si="8"/>
        <v>482.67388339999997</v>
      </c>
      <c r="N30" s="464">
        <f t="shared" si="9"/>
        <v>2552.5659999999998</v>
      </c>
      <c r="P30" s="342" t="s">
        <v>133</v>
      </c>
      <c r="Q30" s="339">
        <v>76.582999999999998</v>
      </c>
      <c r="R30" s="339">
        <v>1089.422</v>
      </c>
      <c r="S30" s="459">
        <v>17.96</v>
      </c>
      <c r="T30" s="463">
        <f t="shared" si="10"/>
        <v>195.66019120000001</v>
      </c>
      <c r="U30" s="464">
        <f t="shared" si="11"/>
        <v>1166.0050000000001</v>
      </c>
    </row>
    <row r="31" spans="2:21" x14ac:dyDescent="0.2">
      <c r="B31" s="342" t="s">
        <v>134</v>
      </c>
      <c r="C31" s="339">
        <v>0.1459</v>
      </c>
      <c r="D31" s="339">
        <v>1.9333099999999999</v>
      </c>
      <c r="E31" s="459">
        <v>26.81</v>
      </c>
      <c r="F31" s="463">
        <f t="shared" si="6"/>
        <v>0.51832041099999993</v>
      </c>
      <c r="G31" s="464">
        <f t="shared" si="7"/>
        <v>2.0792099999999998</v>
      </c>
      <c r="I31" s="342" t="s">
        <v>134</v>
      </c>
      <c r="J31" s="339">
        <v>27.547999999999998</v>
      </c>
      <c r="K31" s="339">
        <v>1426.865</v>
      </c>
      <c r="L31" s="459">
        <v>26.91</v>
      </c>
      <c r="M31" s="463">
        <f t="shared" si="8"/>
        <v>383.96937149999997</v>
      </c>
      <c r="N31" s="464">
        <f t="shared" si="9"/>
        <v>1454.413</v>
      </c>
      <c r="P31" s="342" t="s">
        <v>134</v>
      </c>
      <c r="Q31" s="339">
        <v>8.0530000000000008</v>
      </c>
      <c r="R31" s="339">
        <v>320.18099999999998</v>
      </c>
      <c r="S31" s="459">
        <v>26.96</v>
      </c>
      <c r="T31" s="463">
        <f t="shared" si="10"/>
        <v>86.320797600000006</v>
      </c>
      <c r="U31" s="464">
        <f t="shared" si="11"/>
        <v>328.23399999999998</v>
      </c>
    </row>
    <row r="32" spans="2:21" ht="13.5" thickBot="1" x14ac:dyDescent="0.25">
      <c r="B32" s="344" t="s">
        <v>135</v>
      </c>
      <c r="C32" s="345">
        <v>2.49E-3</v>
      </c>
      <c r="D32" s="345">
        <v>1.76393</v>
      </c>
      <c r="E32" s="460">
        <v>34.1</v>
      </c>
      <c r="F32" s="465">
        <f t="shared" si="6"/>
        <v>0.60150013000000002</v>
      </c>
      <c r="G32" s="466">
        <f t="shared" si="7"/>
        <v>1.7664200000000001</v>
      </c>
      <c r="I32" s="344" t="s">
        <v>135</v>
      </c>
      <c r="J32" s="345">
        <v>0.33200000000000002</v>
      </c>
      <c r="K32" s="345">
        <v>1686.8409999999999</v>
      </c>
      <c r="L32" s="460">
        <v>34.58</v>
      </c>
      <c r="M32" s="465">
        <f t="shared" si="8"/>
        <v>583.30961779999996</v>
      </c>
      <c r="N32" s="466">
        <f t="shared" si="9"/>
        <v>1687.173</v>
      </c>
      <c r="P32" s="344" t="s">
        <v>135</v>
      </c>
      <c r="Q32" s="345">
        <v>0.04</v>
      </c>
      <c r="R32" s="345">
        <v>161.24700000000001</v>
      </c>
      <c r="S32" s="460">
        <v>35.409999999999997</v>
      </c>
      <c r="T32" s="465">
        <f t="shared" si="10"/>
        <v>57.097562699999997</v>
      </c>
      <c r="U32" s="466">
        <f t="shared" si="11"/>
        <v>161.28700000000001</v>
      </c>
    </row>
    <row r="35" spans="2:21" ht="29.25" customHeight="1" x14ac:dyDescent="0.2">
      <c r="B35" s="802" t="s">
        <v>382</v>
      </c>
      <c r="C35" s="803"/>
      <c r="D35" s="803"/>
      <c r="E35" s="803"/>
      <c r="F35" s="803"/>
      <c r="G35" s="803"/>
      <c r="I35" s="802" t="s">
        <v>383</v>
      </c>
      <c r="J35" s="803"/>
      <c r="K35" s="803"/>
      <c r="L35" s="803"/>
      <c r="M35" s="803"/>
      <c r="N35" s="803"/>
      <c r="P35" s="802" t="s">
        <v>384</v>
      </c>
      <c r="Q35" s="803"/>
      <c r="R35" s="803"/>
      <c r="S35" s="803"/>
      <c r="T35" s="803"/>
      <c r="U35" s="803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94</v>
      </c>
      <c r="C37" s="341"/>
      <c r="D37" s="341"/>
      <c r="E37" s="341"/>
      <c r="F37" s="341"/>
      <c r="G37" s="462">
        <f>G8</f>
        <v>21.150500000000001</v>
      </c>
      <c r="I37" s="340" t="s">
        <v>94</v>
      </c>
      <c r="J37" s="341"/>
      <c r="K37" s="341"/>
      <c r="L37" s="341"/>
      <c r="M37" s="341"/>
      <c r="N37" s="462">
        <f>N8</f>
        <v>7711.4430000000002</v>
      </c>
      <c r="P37" s="340" t="s">
        <v>94</v>
      </c>
      <c r="Q37" s="341"/>
      <c r="R37" s="341"/>
      <c r="S37" s="341"/>
      <c r="T37" s="341"/>
      <c r="U37" s="462">
        <f>U8</f>
        <v>13344.332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79.81398999999999</v>
      </c>
      <c r="I38" s="346" t="s">
        <v>381</v>
      </c>
      <c r="J38" s="339"/>
      <c r="K38" s="339"/>
      <c r="L38" s="339"/>
      <c r="M38" s="339"/>
      <c r="N38" s="464">
        <f>N7-N8</f>
        <v>15007.413</v>
      </c>
      <c r="P38" s="346" t="s">
        <v>381</v>
      </c>
      <c r="Q38" s="339"/>
      <c r="R38" s="339"/>
      <c r="S38" s="339"/>
      <c r="T38" s="339"/>
      <c r="U38" s="464">
        <f>U7-U8</f>
        <v>104850.671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30.078939999999999</v>
      </c>
      <c r="I39" s="344" t="s">
        <v>83</v>
      </c>
      <c r="J39" s="345"/>
      <c r="K39" s="345"/>
      <c r="L39" s="345"/>
      <c r="M39" s="345"/>
      <c r="N39" s="466">
        <f>N6</f>
        <v>11764.850999999999</v>
      </c>
      <c r="P39" s="344" t="s">
        <v>83</v>
      </c>
      <c r="Q39" s="345"/>
      <c r="R39" s="345"/>
      <c r="S39" s="345"/>
      <c r="T39" s="345"/>
      <c r="U39" s="466">
        <f>U6</f>
        <v>21582.849000000002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3"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647</v>
      </c>
      <c r="C3" t="s">
        <v>623</v>
      </c>
    </row>
    <row r="5" spans="2:6" ht="15" customHeight="1" x14ac:dyDescent="0.2">
      <c r="B5" s="917" t="s">
        <v>269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15 data'!$C$24</f>
        <v>0.14107</v>
      </c>
      <c r="D8" s="642">
        <f>'Section 15 data'!$D$24</f>
        <v>0</v>
      </c>
      <c r="E8" s="198">
        <f>'Section 15 data'!$E$24</f>
        <v>0</v>
      </c>
      <c r="F8" s="643">
        <f>SUM(C8,D8)</f>
        <v>0.14107</v>
      </c>
    </row>
    <row r="9" spans="2:6" ht="15" customHeight="1" x14ac:dyDescent="0.2">
      <c r="B9" s="95" t="s">
        <v>341</v>
      </c>
      <c r="C9" s="641">
        <f>'Section 15 data'!$C$25</f>
        <v>0.24187999999999998</v>
      </c>
      <c r="D9" s="642">
        <f>'Section 15 data'!$D$25</f>
        <v>0.19446000000000002</v>
      </c>
      <c r="E9" s="198">
        <f>'Section 15 data'!$E$25</f>
        <v>49.47</v>
      </c>
      <c r="F9" s="643">
        <f t="shared" ref="F9:F17" si="0">SUM(C9,D9)</f>
        <v>0.43634000000000001</v>
      </c>
    </row>
    <row r="10" spans="2:6" ht="15" customHeight="1" x14ac:dyDescent="0.2">
      <c r="B10" s="96" t="s">
        <v>342</v>
      </c>
      <c r="C10" s="641">
        <f>'Section 15 data'!$C$26</f>
        <v>0.32341000000000003</v>
      </c>
      <c r="D10" s="642">
        <f>'Section 15 data'!$D$26</f>
        <v>8.4209999999999993E-2</v>
      </c>
      <c r="E10" s="198">
        <f>'Section 15 data'!$E$26</f>
        <v>41.9</v>
      </c>
      <c r="F10" s="643">
        <f t="shared" si="0"/>
        <v>0.40762000000000004</v>
      </c>
    </row>
    <row r="11" spans="2:6" ht="15" customHeight="1" x14ac:dyDescent="0.2">
      <c r="B11" s="94" t="s">
        <v>343</v>
      </c>
      <c r="C11" s="641">
        <f>'Section 15 data'!$C$27</f>
        <v>0.15524000000000002</v>
      </c>
      <c r="D11" s="642">
        <f>'Section 15 data'!$D$27</f>
        <v>0.11537</v>
      </c>
      <c r="E11" s="198">
        <f>'Section 15 data'!$E$27</f>
        <v>42.88</v>
      </c>
      <c r="F11" s="643">
        <f t="shared" si="0"/>
        <v>0.27061000000000002</v>
      </c>
    </row>
    <row r="12" spans="2:6" ht="15" customHeight="1" x14ac:dyDescent="0.2">
      <c r="B12" s="94" t="s">
        <v>344</v>
      </c>
      <c r="C12" s="641">
        <f>'Section 15 data'!$C$28</f>
        <v>0.3548</v>
      </c>
      <c r="D12" s="642">
        <f>'Section 15 data'!$D$28</f>
        <v>0.26468000000000003</v>
      </c>
      <c r="E12" s="198">
        <f>'Section 15 data'!$E$28</f>
        <v>32.96</v>
      </c>
      <c r="F12" s="643">
        <f t="shared" si="0"/>
        <v>0.61948000000000003</v>
      </c>
    </row>
    <row r="13" spans="2:6" ht="15" customHeight="1" x14ac:dyDescent="0.2">
      <c r="B13" s="94" t="s">
        <v>345</v>
      </c>
      <c r="C13" s="641">
        <f>'Section 15 data'!$C$29</f>
        <v>0.63649999999999995</v>
      </c>
      <c r="D13" s="642">
        <f>'Section 15 data'!$D$29</f>
        <v>1.66327</v>
      </c>
      <c r="E13" s="198">
        <f>'Section 15 data'!$E$29</f>
        <v>27.11</v>
      </c>
      <c r="F13" s="643">
        <f t="shared" si="0"/>
        <v>2.2997700000000001</v>
      </c>
    </row>
    <row r="14" spans="2:6" ht="15" customHeight="1" x14ac:dyDescent="0.2">
      <c r="B14" s="94" t="s">
        <v>346</v>
      </c>
      <c r="C14" s="641">
        <f>'Section 15 data'!$C$30</f>
        <v>0.28267000000000003</v>
      </c>
      <c r="D14" s="642">
        <f>'Section 15 data'!$D$30</f>
        <v>0.73174000000000006</v>
      </c>
      <c r="E14" s="198">
        <f>'Section 15 data'!$E$30</f>
        <v>31.66</v>
      </c>
      <c r="F14" s="643">
        <f t="shared" si="0"/>
        <v>1.01441</v>
      </c>
    </row>
    <row r="15" spans="2:6" ht="15" customHeight="1" x14ac:dyDescent="0.2">
      <c r="B15" s="94" t="s">
        <v>347</v>
      </c>
      <c r="C15" s="641">
        <f>'Section 15 data'!$C$31</f>
        <v>1.525E-2</v>
      </c>
      <c r="D15" s="642">
        <f>'Section 15 data'!$D$31</f>
        <v>0</v>
      </c>
      <c r="E15" s="198">
        <f>'Section 15 data'!$E$31</f>
        <v>0</v>
      </c>
      <c r="F15" s="643">
        <f t="shared" si="0"/>
        <v>1.525E-2</v>
      </c>
    </row>
    <row r="16" spans="2:6" ht="15" customHeight="1" x14ac:dyDescent="0.2">
      <c r="B16" s="94" t="s">
        <v>270</v>
      </c>
      <c r="C16" s="641">
        <f>'Section 15 data'!$C$32</f>
        <v>8.8299999999999993E-3</v>
      </c>
      <c r="D16" s="642">
        <f>'Section 15 data'!$D$32</f>
        <v>7.0050000000000001E-2</v>
      </c>
      <c r="E16" s="198">
        <f>'Section 15 data'!$E$32</f>
        <v>108.28</v>
      </c>
      <c r="F16" s="643">
        <f t="shared" si="0"/>
        <v>7.8880000000000006E-2</v>
      </c>
    </row>
    <row r="17" spans="2:6" ht="15" customHeight="1" x14ac:dyDescent="0.2">
      <c r="B17" s="97" t="s">
        <v>80</v>
      </c>
      <c r="C17" s="644">
        <f>'Section 15 data'!$C$8</f>
        <v>2.1596599999999997</v>
      </c>
      <c r="D17" s="644">
        <f>'Section 15 data'!$D$8</f>
        <v>3.1237900000000001</v>
      </c>
      <c r="E17" s="314">
        <f>'Section 15 data'!$E$8</f>
        <v>16.399999999999999</v>
      </c>
      <c r="F17" s="644">
        <f t="shared" si="0"/>
        <v>5.2834500000000002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6"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648</v>
      </c>
      <c r="C3" t="s">
        <v>624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1.173</v>
      </c>
      <c r="D8" s="634">
        <f>'Section 15 data'!$K$13</f>
        <v>0</v>
      </c>
      <c r="E8" s="198">
        <f>'Section 15 data'!$L$13</f>
        <v>0</v>
      </c>
      <c r="F8" s="629">
        <f>SUM(C8,D8)</f>
        <v>1.173</v>
      </c>
    </row>
    <row r="9" spans="2:6" ht="15" customHeight="1" x14ac:dyDescent="0.2">
      <c r="B9" s="82" t="s">
        <v>335</v>
      </c>
      <c r="C9" s="67">
        <f>'Section 15 data'!$J$14</f>
        <v>28.977</v>
      </c>
      <c r="D9" s="634">
        <f>'Section 15 data'!$K$14</f>
        <v>15.625999999999999</v>
      </c>
      <c r="E9" s="198">
        <f>'Section 15 data'!$L$14</f>
        <v>22.92</v>
      </c>
      <c r="F9" s="629">
        <f t="shared" ref="F9:F15" si="0">SUM(C9,D9)</f>
        <v>44.603000000000002</v>
      </c>
    </row>
    <row r="10" spans="2:6" ht="15" customHeight="1" x14ac:dyDescent="0.2">
      <c r="B10" s="81" t="s">
        <v>336</v>
      </c>
      <c r="C10" s="67">
        <f>'Section 15 data'!$J$15</f>
        <v>96.805999999999997</v>
      </c>
      <c r="D10" s="634">
        <f>'Section 15 data'!$K$15</f>
        <v>105.414</v>
      </c>
      <c r="E10" s="198">
        <f>'Section 15 data'!$L$15</f>
        <v>39.477638316995304</v>
      </c>
      <c r="F10" s="629">
        <f t="shared" si="0"/>
        <v>202.22</v>
      </c>
    </row>
    <row r="11" spans="2:6" ht="15" customHeight="1" x14ac:dyDescent="0.2">
      <c r="B11" s="81" t="s">
        <v>337</v>
      </c>
      <c r="C11" s="67">
        <f>'Section 15 data'!$J$16</f>
        <v>154.75</v>
      </c>
      <c r="D11" s="634">
        <f>'Section 15 data'!$K$16</f>
        <v>779.58399999999995</v>
      </c>
      <c r="E11" s="198">
        <f>'Section 15 data'!$L$16</f>
        <v>21.928674202194703</v>
      </c>
      <c r="F11" s="629">
        <f t="shared" si="0"/>
        <v>934.33399999999995</v>
      </c>
    </row>
    <row r="12" spans="2:6" ht="15" customHeight="1" x14ac:dyDescent="0.2">
      <c r="B12" s="81" t="s">
        <v>338</v>
      </c>
      <c r="C12" s="67">
        <f>'Section 15 data'!$J$17</f>
        <v>86.465999999999994</v>
      </c>
      <c r="D12" s="634">
        <f>'Section 15 data'!$K$17</f>
        <v>224.79400000000001</v>
      </c>
      <c r="E12" s="198">
        <f>'Section 15 data'!$L$17</f>
        <v>47.42</v>
      </c>
      <c r="F12" s="629">
        <f t="shared" si="0"/>
        <v>311.26</v>
      </c>
    </row>
    <row r="13" spans="2:6" ht="15" customHeight="1" x14ac:dyDescent="0.2">
      <c r="B13" s="81" t="s">
        <v>339</v>
      </c>
      <c r="C13" s="67">
        <f>'Section 15 data'!$J$18</f>
        <v>23.251999999999999</v>
      </c>
      <c r="D13" s="634">
        <f>'Section 15 data'!$K$18</f>
        <v>9.2910000000000004</v>
      </c>
      <c r="E13" s="198">
        <f>'Section 15 data'!$L$18</f>
        <v>68.760000000000005</v>
      </c>
      <c r="F13" s="629">
        <f t="shared" si="0"/>
        <v>32.542999999999999</v>
      </c>
    </row>
    <row r="14" spans="2:6" ht="15" customHeight="1" x14ac:dyDescent="0.2">
      <c r="B14" s="81" t="s">
        <v>268</v>
      </c>
      <c r="C14" s="67">
        <f>'Section 15 data'!$J$19</f>
        <v>1.5489999999999999</v>
      </c>
      <c r="D14" s="634">
        <f>'Section 15 data'!$K$19</f>
        <v>0</v>
      </c>
      <c r="E14" s="198">
        <f>'Section 15 data'!$L$19</f>
        <v>0</v>
      </c>
      <c r="F14" s="629">
        <f t="shared" si="0"/>
        <v>1.5489999999999999</v>
      </c>
    </row>
    <row r="15" spans="2:6" ht="15" customHeight="1" x14ac:dyDescent="0.2">
      <c r="B15" s="83" t="s">
        <v>80</v>
      </c>
      <c r="C15" s="635">
        <f>'Section 15 data'!$J$8</f>
        <v>392.97300000000001</v>
      </c>
      <c r="D15" s="635">
        <f>'Section 15 data'!$K$8</f>
        <v>1134.7090000000001</v>
      </c>
      <c r="E15" s="314">
        <f>'Section 15 data'!$L$8</f>
        <v>17.32</v>
      </c>
      <c r="F15" s="636">
        <f t="shared" si="0"/>
        <v>1527.682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9">
    <tabColor theme="2" tint="-0.249977111117893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649</v>
      </c>
      <c r="C3" t="s">
        <v>625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9.5000000000000001E-2</v>
      </c>
      <c r="D8" s="85">
        <f>'Section 15 data'!$K$24</f>
        <v>0</v>
      </c>
      <c r="E8" s="198">
        <f>'Section 15 data'!$L$24</f>
        <v>0</v>
      </c>
      <c r="F8" s="629">
        <f>SUM(C8,D8)</f>
        <v>9.5000000000000001E-2</v>
      </c>
    </row>
    <row r="9" spans="2:6" ht="15" customHeight="1" x14ac:dyDescent="0.2">
      <c r="B9" s="79" t="s">
        <v>341</v>
      </c>
      <c r="C9" s="67">
        <f>'Section 15 data'!$J$25</f>
        <v>7.8840000000000003</v>
      </c>
      <c r="D9" s="85">
        <f>'Section 15 data'!$K$25</f>
        <v>6.734</v>
      </c>
      <c r="E9" s="198">
        <f>'Section 15 data'!$L$25</f>
        <v>47.16</v>
      </c>
      <c r="F9" s="629">
        <f t="shared" ref="F9:F17" si="0">SUM(C9,D9)</f>
        <v>14.618</v>
      </c>
    </row>
    <row r="10" spans="2:6" ht="15" customHeight="1" x14ac:dyDescent="0.2">
      <c r="B10" s="80" t="s">
        <v>342</v>
      </c>
      <c r="C10" s="67">
        <f>'Section 15 data'!$J$26</f>
        <v>39.713999999999999</v>
      </c>
      <c r="D10" s="85">
        <f>'Section 15 data'!$K$26</f>
        <v>7.056</v>
      </c>
      <c r="E10" s="198">
        <f>'Section 15 data'!$L$26</f>
        <v>42.56</v>
      </c>
      <c r="F10" s="629">
        <f t="shared" si="0"/>
        <v>46.769999999999996</v>
      </c>
    </row>
    <row r="11" spans="2:6" ht="15" customHeight="1" x14ac:dyDescent="0.2">
      <c r="B11" s="78" t="s">
        <v>343</v>
      </c>
      <c r="C11" s="67">
        <f>'Section 15 data'!$J$27</f>
        <v>25.614000000000001</v>
      </c>
      <c r="D11" s="85">
        <f>'Section 15 data'!$K$27</f>
        <v>29.783000000000001</v>
      </c>
      <c r="E11" s="198">
        <f>'Section 15 data'!$L$27</f>
        <v>49.04</v>
      </c>
      <c r="F11" s="629">
        <f t="shared" si="0"/>
        <v>55.397000000000006</v>
      </c>
    </row>
    <row r="12" spans="2:6" ht="15" customHeight="1" x14ac:dyDescent="0.2">
      <c r="B12" s="78" t="s">
        <v>344</v>
      </c>
      <c r="C12" s="67">
        <f>'Section 15 data'!$J$28</f>
        <v>78.158000000000001</v>
      </c>
      <c r="D12" s="85">
        <f>'Section 15 data'!$K$28</f>
        <v>123.498</v>
      </c>
      <c r="E12" s="198">
        <f>'Section 15 data'!$L$28</f>
        <v>33.049999999999997</v>
      </c>
      <c r="F12" s="629">
        <f t="shared" si="0"/>
        <v>201.65600000000001</v>
      </c>
    </row>
    <row r="13" spans="2:6" ht="15" customHeight="1" x14ac:dyDescent="0.2">
      <c r="B13" s="78" t="s">
        <v>345</v>
      </c>
      <c r="C13" s="67">
        <f>'Section 15 data'!$J$29</f>
        <v>155.191</v>
      </c>
      <c r="D13" s="85">
        <f>'Section 15 data'!$K$29</f>
        <v>507.62099999999998</v>
      </c>
      <c r="E13" s="198">
        <f>'Section 15 data'!$L$29</f>
        <v>28.26</v>
      </c>
      <c r="F13" s="629">
        <f t="shared" si="0"/>
        <v>662.81200000000001</v>
      </c>
    </row>
    <row r="14" spans="2:6" ht="15" customHeight="1" x14ac:dyDescent="0.2">
      <c r="B14" s="78" t="s">
        <v>346</v>
      </c>
      <c r="C14" s="67">
        <f>'Section 15 data'!$J$30</f>
        <v>80.894000000000005</v>
      </c>
      <c r="D14" s="85">
        <f>'Section 15 data'!$K$30</f>
        <v>415.76600000000002</v>
      </c>
      <c r="E14" s="198">
        <f>'Section 15 data'!$L$30</f>
        <v>31.57</v>
      </c>
      <c r="F14" s="629">
        <f t="shared" si="0"/>
        <v>496.66</v>
      </c>
    </row>
    <row r="15" spans="2:6" ht="15" customHeight="1" x14ac:dyDescent="0.2">
      <c r="B15" s="78" t="s">
        <v>347</v>
      </c>
      <c r="C15" s="67">
        <f>'Section 15 data'!$J$31</f>
        <v>3.79</v>
      </c>
      <c r="D15" s="85">
        <f>'Section 15 data'!$K$31</f>
        <v>0</v>
      </c>
      <c r="E15" s="198">
        <f>'Section 15 data'!$L$31</f>
        <v>0</v>
      </c>
      <c r="F15" s="629">
        <f t="shared" si="0"/>
        <v>3.79</v>
      </c>
    </row>
    <row r="16" spans="2:6" ht="15" customHeight="1" x14ac:dyDescent="0.2">
      <c r="B16" s="78" t="s">
        <v>270</v>
      </c>
      <c r="C16" s="67">
        <f>'Section 15 data'!$J$32</f>
        <v>1.633</v>
      </c>
      <c r="D16" s="85">
        <f>'Section 15 data'!$K$32</f>
        <v>44.252000000000002</v>
      </c>
      <c r="E16" s="198">
        <f>'Section 15 data'!$L$32</f>
        <v>108.28</v>
      </c>
      <c r="F16" s="629">
        <f t="shared" si="0"/>
        <v>45.885000000000005</v>
      </c>
    </row>
    <row r="17" spans="2:6" ht="15" customHeight="1" x14ac:dyDescent="0.2">
      <c r="B17" s="86" t="s">
        <v>80</v>
      </c>
      <c r="C17" s="87">
        <f>'Section 15 data'!$J$8</f>
        <v>392.97300000000001</v>
      </c>
      <c r="D17" s="87">
        <f>'Section 15 data'!$K$8</f>
        <v>1134.7090000000001</v>
      </c>
      <c r="E17" s="314">
        <f>'Section 15 data'!$L$8</f>
        <v>17.32</v>
      </c>
      <c r="F17" s="87">
        <f t="shared" si="0"/>
        <v>1527.682</v>
      </c>
    </row>
    <row r="18" spans="2:6" ht="15" customHeight="1" x14ac:dyDescent="0.2">
      <c r="C18" s="772"/>
      <c r="D18" s="772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169A285-CD22-4F1C-9B30-9F72AC846FB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2A4C88C-BDB6-4C79-8332-A8AD4418170E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2"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650</v>
      </c>
      <c r="C3" t="s">
        <v>627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179.78899999999999</v>
      </c>
      <c r="D8" s="634">
        <f>'Section 15 data'!$R$13</f>
        <v>0</v>
      </c>
      <c r="E8" s="198">
        <f>'Section 15 data'!$S$13</f>
        <v>0</v>
      </c>
      <c r="F8" s="629">
        <f>SUM(C8,D8)</f>
        <v>179.78899999999999</v>
      </c>
    </row>
    <row r="9" spans="2:6" ht="15" customHeight="1" x14ac:dyDescent="0.2">
      <c r="B9" s="82" t="s">
        <v>335</v>
      </c>
      <c r="C9" s="67">
        <f>'Section 15 data'!$Q$14</f>
        <v>1039.0899999999999</v>
      </c>
      <c r="D9" s="634">
        <f>'Section 15 data'!$R$14</f>
        <v>523.27</v>
      </c>
      <c r="E9" s="198">
        <f>'Section 15 data'!$S$14</f>
        <v>36.979999999999997</v>
      </c>
      <c r="F9" s="629">
        <f t="shared" ref="F9:F15" si="0">SUM(C9,D9)</f>
        <v>1562.36</v>
      </c>
    </row>
    <row r="10" spans="2:6" ht="15" customHeight="1" x14ac:dyDescent="0.2">
      <c r="B10" s="81" t="s">
        <v>336</v>
      </c>
      <c r="C10" s="67">
        <f>'Section 15 data'!$Q$15</f>
        <v>449.14100000000002</v>
      </c>
      <c r="D10" s="634">
        <f>'Section 15 data'!$R$15</f>
        <v>325.01499999999999</v>
      </c>
      <c r="E10" s="198">
        <f>'Section 15 data'!$S$15</f>
        <v>36.20582835025504</v>
      </c>
      <c r="F10" s="629">
        <f t="shared" si="0"/>
        <v>774.15599999999995</v>
      </c>
    </row>
    <row r="11" spans="2:6" ht="15" customHeight="1" x14ac:dyDescent="0.2">
      <c r="B11" s="81" t="s">
        <v>337</v>
      </c>
      <c r="C11" s="67">
        <f>'Section 15 data'!$Q$16</f>
        <v>227.911</v>
      </c>
      <c r="D11" s="634">
        <f>'Section 15 data'!$R$16</f>
        <v>658.00800000000004</v>
      </c>
      <c r="E11" s="198">
        <f>'Section 15 data'!$S$16</f>
        <v>19.755718341547425</v>
      </c>
      <c r="F11" s="629">
        <f t="shared" si="0"/>
        <v>885.9190000000001</v>
      </c>
    </row>
    <row r="12" spans="2:6" ht="15" customHeight="1" x14ac:dyDescent="0.2">
      <c r="B12" s="81" t="s">
        <v>338</v>
      </c>
      <c r="C12" s="67">
        <f>'Section 15 data'!$Q$17</f>
        <v>153.81200000000001</v>
      </c>
      <c r="D12" s="634">
        <f>'Section 15 data'!$R$17</f>
        <v>208.46799999999999</v>
      </c>
      <c r="E12" s="198">
        <f>'Section 15 data'!$S$17</f>
        <v>51.44</v>
      </c>
      <c r="F12" s="629">
        <f t="shared" si="0"/>
        <v>362.28</v>
      </c>
    </row>
    <row r="13" spans="2:6" ht="15" customHeight="1" x14ac:dyDescent="0.2">
      <c r="B13" s="81" t="s">
        <v>339</v>
      </c>
      <c r="C13" s="67">
        <f>'Section 15 data'!$Q$18</f>
        <v>21.053999999999998</v>
      </c>
      <c r="D13" s="634">
        <f>'Section 15 data'!$R$18</f>
        <v>5.2190000000000003</v>
      </c>
      <c r="E13" s="198">
        <f>'Section 15 data'!$S$18</f>
        <v>68.760000000000005</v>
      </c>
      <c r="F13" s="629">
        <f t="shared" si="0"/>
        <v>26.273</v>
      </c>
    </row>
    <row r="14" spans="2:6" ht="15" customHeight="1" x14ac:dyDescent="0.2">
      <c r="B14" s="81" t="s">
        <v>268</v>
      </c>
      <c r="C14" s="67">
        <f>'Section 15 data'!$Q$19</f>
        <v>10.282999999999999</v>
      </c>
      <c r="D14" s="634">
        <f>'Section 15 data'!$R$19</f>
        <v>0</v>
      </c>
      <c r="E14" s="198">
        <f>'Section 15 data'!$S$19</f>
        <v>0</v>
      </c>
      <c r="F14" s="629">
        <f t="shared" si="0"/>
        <v>10.282999999999999</v>
      </c>
    </row>
    <row r="15" spans="2:6" ht="15" customHeight="1" x14ac:dyDescent="0.2">
      <c r="B15" s="83" t="s">
        <v>80</v>
      </c>
      <c r="C15" s="635">
        <f>'Section 15 data'!$Q$8</f>
        <v>2081.08</v>
      </c>
      <c r="D15" s="635">
        <f>'Section 15 data'!$R$8</f>
        <v>1719.979</v>
      </c>
      <c r="E15" s="314">
        <f>'Section 15 data'!$S$8</f>
        <v>15.46</v>
      </c>
      <c r="F15" s="636">
        <f t="shared" si="0"/>
        <v>3801.0590000000002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5"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651</v>
      </c>
      <c r="C3" t="s">
        <v>626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15 data'!$Q$24</f>
        <v>48.682000000000002</v>
      </c>
      <c r="D8" s="631">
        <f>'Section 15 data'!$R$24</f>
        <v>0</v>
      </c>
      <c r="E8" s="198">
        <f>'Section 15 data'!$S$24</f>
        <v>0</v>
      </c>
      <c r="F8" s="632">
        <f>SUM(C8,D8)</f>
        <v>48.682000000000002</v>
      </c>
    </row>
    <row r="9" spans="2:6" ht="15" customHeight="1" x14ac:dyDescent="0.2">
      <c r="B9" s="79" t="s">
        <v>341</v>
      </c>
      <c r="C9" s="630">
        <f>'Section 15 data'!$Q$25</f>
        <v>650.85199999999998</v>
      </c>
      <c r="D9" s="631">
        <f>'Section 15 data'!$R$25</f>
        <v>444.82100000000003</v>
      </c>
      <c r="E9" s="198">
        <f>'Section 15 data'!$S$25</f>
        <v>46.45</v>
      </c>
      <c r="F9" s="632">
        <f t="shared" ref="F9:F17" si="0">SUM(C9,D9)</f>
        <v>1095.673</v>
      </c>
    </row>
    <row r="10" spans="2:6" ht="15" customHeight="1" x14ac:dyDescent="0.2">
      <c r="B10" s="80" t="s">
        <v>342</v>
      </c>
      <c r="C10" s="630">
        <f>'Section 15 data'!$Q$26</f>
        <v>779.02800000000002</v>
      </c>
      <c r="D10" s="631">
        <f>'Section 15 data'!$R$26</f>
        <v>141.79599999999999</v>
      </c>
      <c r="E10" s="198">
        <f>'Section 15 data'!$S$26</f>
        <v>49.63</v>
      </c>
      <c r="F10" s="632">
        <f t="shared" si="0"/>
        <v>920.82400000000007</v>
      </c>
    </row>
    <row r="11" spans="2:6" ht="15" customHeight="1" x14ac:dyDescent="0.2">
      <c r="B11" s="78" t="s">
        <v>343</v>
      </c>
      <c r="C11" s="630">
        <f>'Section 15 data'!$Q$27</f>
        <v>191.315</v>
      </c>
      <c r="D11" s="631">
        <f>'Section 15 data'!$R$27</f>
        <v>178.58600000000001</v>
      </c>
      <c r="E11" s="198">
        <f>'Section 15 data'!$S$27</f>
        <v>51.18</v>
      </c>
      <c r="F11" s="632">
        <f t="shared" si="0"/>
        <v>369.90100000000001</v>
      </c>
    </row>
    <row r="12" spans="2:6" ht="15" customHeight="1" x14ac:dyDescent="0.2">
      <c r="B12" s="78" t="s">
        <v>344</v>
      </c>
      <c r="C12" s="630">
        <f>'Section 15 data'!$Q$28</f>
        <v>187.68700000000001</v>
      </c>
      <c r="D12" s="631">
        <f>'Section 15 data'!$R$28</f>
        <v>193.10499999999999</v>
      </c>
      <c r="E12" s="198">
        <f>'Section 15 data'!$S$28</f>
        <v>32.54</v>
      </c>
      <c r="F12" s="632">
        <f t="shared" si="0"/>
        <v>380.79200000000003</v>
      </c>
    </row>
    <row r="13" spans="2:6" ht="15" customHeight="1" x14ac:dyDescent="0.2">
      <c r="B13" s="78" t="s">
        <v>345</v>
      </c>
      <c r="C13" s="630">
        <f>'Section 15 data'!$Q$29</f>
        <v>173.27600000000001</v>
      </c>
      <c r="D13" s="631">
        <f>'Section 15 data'!$R$29</f>
        <v>519.44600000000003</v>
      </c>
      <c r="E13" s="198">
        <f>'Section 15 data'!$S$29</f>
        <v>26.78</v>
      </c>
      <c r="F13" s="632">
        <f t="shared" si="0"/>
        <v>692.72199999999998</v>
      </c>
    </row>
    <row r="14" spans="2:6" ht="15" customHeight="1" x14ac:dyDescent="0.2">
      <c r="B14" s="78" t="s">
        <v>346</v>
      </c>
      <c r="C14" s="630">
        <f>'Section 15 data'!$Q$30</f>
        <v>49.058</v>
      </c>
      <c r="D14" s="631">
        <f>'Section 15 data'!$R$30</f>
        <v>235.76</v>
      </c>
      <c r="E14" s="198">
        <f>'Section 15 data'!$S$30</f>
        <v>33.29</v>
      </c>
      <c r="F14" s="632">
        <f t="shared" si="0"/>
        <v>284.81799999999998</v>
      </c>
    </row>
    <row r="15" spans="2:6" ht="15" customHeight="1" x14ac:dyDescent="0.2">
      <c r="B15" s="78" t="s">
        <v>347</v>
      </c>
      <c r="C15" s="630">
        <f>'Section 15 data'!$Q$31</f>
        <v>1.0680000000000001</v>
      </c>
      <c r="D15" s="631">
        <f>'Section 15 data'!$R$31</f>
        <v>0</v>
      </c>
      <c r="E15" s="198">
        <f>'Section 15 data'!$S$31</f>
        <v>0</v>
      </c>
      <c r="F15" s="632">
        <f t="shared" si="0"/>
        <v>1.0680000000000001</v>
      </c>
    </row>
    <row r="16" spans="2:6" ht="15" customHeight="1" x14ac:dyDescent="0.2">
      <c r="B16" s="78" t="s">
        <v>270</v>
      </c>
      <c r="C16" s="630">
        <f>'Section 15 data'!$Q$32</f>
        <v>0.115</v>
      </c>
      <c r="D16" s="631">
        <f>'Section 15 data'!$R$32</f>
        <v>6.4649999999999999</v>
      </c>
      <c r="E16" s="198">
        <f>'Section 15 data'!$S$32</f>
        <v>108.28</v>
      </c>
      <c r="F16" s="632">
        <f t="shared" si="0"/>
        <v>6.58</v>
      </c>
    </row>
    <row r="17" spans="2:6" ht="15" customHeight="1" x14ac:dyDescent="0.2">
      <c r="B17" s="72" t="s">
        <v>80</v>
      </c>
      <c r="C17" s="87">
        <f>'Section 15 data'!$Q$8</f>
        <v>2081.08</v>
      </c>
      <c r="D17" s="87">
        <f>'Section 15 data'!$R$8</f>
        <v>1719.979</v>
      </c>
      <c r="E17" s="314">
        <f>'Section 15 data'!$S$8</f>
        <v>15.46</v>
      </c>
      <c r="F17" s="87">
        <f t="shared" si="0"/>
        <v>3801.0590000000002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8"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652</v>
      </c>
      <c r="C3" t="s">
        <v>633</v>
      </c>
    </row>
    <row r="5" spans="2:12" ht="15" customHeight="1" x14ac:dyDescent="0.2">
      <c r="B5" s="841" t="s">
        <v>376</v>
      </c>
      <c r="C5" s="910" t="s">
        <v>634</v>
      </c>
      <c r="D5" s="910"/>
      <c r="E5" s="910"/>
      <c r="F5" s="902"/>
      <c r="H5" s="841" t="s">
        <v>376</v>
      </c>
      <c r="I5" s="790" t="s">
        <v>776</v>
      </c>
      <c r="J5" s="860"/>
      <c r="K5" s="860"/>
      <c r="L5" s="789"/>
    </row>
    <row r="6" spans="2:12" ht="60" customHeight="1" x14ac:dyDescent="0.2">
      <c r="B6" s="920"/>
      <c r="C6" s="13" t="s">
        <v>78</v>
      </c>
      <c r="D6" s="921" t="s">
        <v>79</v>
      </c>
      <c r="E6" s="921"/>
      <c r="F6" s="30" t="s">
        <v>275</v>
      </c>
      <c r="H6" s="920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0"/>
      <c r="C7" s="31" t="s">
        <v>81</v>
      </c>
      <c r="D7" s="31" t="s">
        <v>81</v>
      </c>
      <c r="E7" s="12" t="s">
        <v>82</v>
      </c>
      <c r="F7" s="32" t="s">
        <v>81</v>
      </c>
      <c r="H7" s="920"/>
      <c r="I7" s="347" t="s">
        <v>81</v>
      </c>
      <c r="J7" s="36" t="s">
        <v>81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57">
        <f>'Section 15 data'!$C$8</f>
        <v>2.1596599999999997</v>
      </c>
      <c r="D9" s="57">
        <f>'Section 15 data'!$D$8</f>
        <v>3.1237900000000001</v>
      </c>
      <c r="E9" s="58">
        <f>'Section 15 data'!$E$8</f>
        <v>16.399999999999999</v>
      </c>
      <c r="F9" s="76">
        <f>SUM(C9,D9)</f>
        <v>5.2834500000000002</v>
      </c>
      <c r="G9" s="25"/>
      <c r="H9" s="28" t="str">
        <f>Index!$B$4</f>
        <v>West Midlands</v>
      </c>
      <c r="I9" s="59">
        <f>'Section 15 data'!$G$6</f>
        <v>30.078939999999999</v>
      </c>
      <c r="J9" s="60">
        <f>'Section 15 data'!$G$5</f>
        <v>130.76726000000002</v>
      </c>
      <c r="K9" s="43">
        <f>IF(I9=0,0,100*F9/I9)</f>
        <v>17.565279893506887</v>
      </c>
      <c r="L9" s="61">
        <f>IF(J9=0,0,100*F9/J9)</f>
        <v>4.0403461845113213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9"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655</v>
      </c>
      <c r="C3" t="s">
        <v>636</v>
      </c>
    </row>
    <row r="5" spans="2:12" ht="15" customHeight="1" x14ac:dyDescent="0.2">
      <c r="B5" s="841" t="s">
        <v>376</v>
      </c>
      <c r="C5" s="910" t="s">
        <v>637</v>
      </c>
      <c r="D5" s="910"/>
      <c r="E5" s="910"/>
      <c r="F5" s="902"/>
      <c r="G5" s="25"/>
      <c r="H5" s="841" t="s">
        <v>376</v>
      </c>
      <c r="I5" s="790" t="s">
        <v>777</v>
      </c>
      <c r="J5" s="860"/>
      <c r="K5" s="860"/>
      <c r="L5" s="789"/>
    </row>
    <row r="6" spans="2:12" ht="60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30" customHeight="1" x14ac:dyDescent="0.2">
      <c r="B7" s="922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2"/>
      <c r="I7" s="347" t="s">
        <v>325</v>
      </c>
      <c r="J7" s="36" t="s">
        <v>325</v>
      </c>
      <c r="K7" s="348" t="s">
        <v>280</v>
      </c>
      <c r="L7" s="349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15 data'!$J$8</f>
        <v>392.97300000000001</v>
      </c>
      <c r="D9" s="67">
        <f>'Section 15 data'!$K$8</f>
        <v>1134.7090000000001</v>
      </c>
      <c r="E9" s="767">
        <f>'Section 15 data'!$L$8</f>
        <v>17.32</v>
      </c>
      <c r="F9" s="77">
        <f>SUM(C9,D9)</f>
        <v>1527.682</v>
      </c>
      <c r="G9" s="25"/>
      <c r="H9" s="28" t="str">
        <f>Index!$B$4</f>
        <v>West Midlands</v>
      </c>
      <c r="I9" s="67">
        <f>'Section 15 data'!$N$6</f>
        <v>11764.850999999999</v>
      </c>
      <c r="J9" s="67">
        <f>'Section 15 data'!$N$5</f>
        <v>34428.548000000003</v>
      </c>
      <c r="K9" s="637">
        <f>IF(I9=0,0,100*F9/I9)</f>
        <v>12.985136828337225</v>
      </c>
      <c r="L9" s="77">
        <f>IF(J9=0,0,100*F9/J9)</f>
        <v>4.4372536419485362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0"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656</v>
      </c>
      <c r="C3" t="s">
        <v>638</v>
      </c>
    </row>
    <row r="5" spans="2:12" ht="15" customHeight="1" x14ac:dyDescent="0.2">
      <c r="B5" s="841" t="s">
        <v>380</v>
      </c>
      <c r="C5" s="910" t="s">
        <v>639</v>
      </c>
      <c r="D5" s="910"/>
      <c r="E5" s="910"/>
      <c r="F5" s="902"/>
      <c r="G5" s="25"/>
      <c r="H5" s="841" t="s">
        <v>380</v>
      </c>
      <c r="I5" s="790" t="s">
        <v>778</v>
      </c>
      <c r="J5" s="860"/>
      <c r="K5" s="860"/>
      <c r="L5" s="789"/>
    </row>
    <row r="6" spans="2:12" ht="60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653</v>
      </c>
      <c r="J6" s="34" t="s">
        <v>277</v>
      </c>
      <c r="K6" s="34" t="s">
        <v>654</v>
      </c>
      <c r="L6" s="35" t="s">
        <v>635</v>
      </c>
    </row>
    <row r="7" spans="2:12" ht="45" customHeight="1" x14ac:dyDescent="0.2">
      <c r="B7" s="922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2"/>
      <c r="I7" s="347" t="s">
        <v>271</v>
      </c>
      <c r="J7" s="36" t="s">
        <v>271</v>
      </c>
      <c r="K7" s="348" t="s">
        <v>280</v>
      </c>
      <c r="L7" s="349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15 data'!$Q$8</f>
        <v>2081.08</v>
      </c>
      <c r="D9" s="67">
        <f>'Section 15 data'!$R$8</f>
        <v>1719.979</v>
      </c>
      <c r="E9" s="767">
        <f>'Section 15 data'!$S$8</f>
        <v>15.46</v>
      </c>
      <c r="F9" s="77">
        <f>SUM(C9,D9)</f>
        <v>3801.0590000000002</v>
      </c>
      <c r="G9" s="638"/>
      <c r="H9" s="28" t="str">
        <f>Index!$B$4</f>
        <v>West Midlands</v>
      </c>
      <c r="I9" s="68">
        <f>'Section 15 data'!$U$6</f>
        <v>21582.849000000002</v>
      </c>
      <c r="J9" s="43">
        <f>'Section 15 data'!$U$5</f>
        <v>139638.38500000001</v>
      </c>
      <c r="K9" s="43">
        <f>IF(I9=0,0,100*F9/I9)</f>
        <v>17.611479374201245</v>
      </c>
      <c r="L9" s="61">
        <f>IF(J9=0,0,100*F9/J9)</f>
        <v>2.7220731606141104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1"/>
  <dimension ref="C3:F6"/>
  <sheetViews>
    <sheetView workbookViewId="0"/>
  </sheetViews>
  <sheetFormatPr defaultRowHeight="12.75" x14ac:dyDescent="0.2"/>
  <sheetData>
    <row r="3" spans="3:6" x14ac:dyDescent="0.2">
      <c r="C3" t="s">
        <v>702</v>
      </c>
      <c r="D3" t="s">
        <v>701</v>
      </c>
      <c r="E3" t="s">
        <v>700</v>
      </c>
      <c r="F3" t="s">
        <v>699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7"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2" t="s">
        <v>641</v>
      </c>
      <c r="C3" s="803"/>
      <c r="D3" s="803"/>
      <c r="E3" s="803"/>
      <c r="F3" s="803"/>
      <c r="G3" s="803"/>
      <c r="I3" s="802" t="s">
        <v>643</v>
      </c>
      <c r="J3" s="803"/>
      <c r="K3" s="803"/>
      <c r="L3" s="803"/>
      <c r="M3" s="803"/>
      <c r="N3" s="803"/>
      <c r="P3" s="802" t="s">
        <v>642</v>
      </c>
      <c r="Q3" s="803"/>
      <c r="R3" s="803"/>
      <c r="S3" s="803"/>
      <c r="T3" s="803"/>
      <c r="U3" s="803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19.459019999999999</v>
      </c>
      <c r="D5" s="341">
        <v>111.30824000000001</v>
      </c>
      <c r="E5" s="458">
        <v>1.38</v>
      </c>
      <c r="F5" s="461">
        <f>C5*E5/100</f>
        <v>0.26853447599999997</v>
      </c>
      <c r="G5" s="462">
        <f>C5+D5</f>
        <v>130.76726000000002</v>
      </c>
      <c r="I5" s="340" t="s">
        <v>106</v>
      </c>
      <c r="J5" s="341">
        <v>4162.5219999999999</v>
      </c>
      <c r="K5" s="341">
        <v>30266.026000000002</v>
      </c>
      <c r="L5" s="458">
        <v>4.7</v>
      </c>
      <c r="M5" s="461">
        <f>K5*L5/100</f>
        <v>1422.5032220000003</v>
      </c>
      <c r="N5" s="462">
        <f>J5+K5</f>
        <v>34428.548000000003</v>
      </c>
      <c r="P5" s="340" t="s">
        <v>106</v>
      </c>
      <c r="Q5" s="341">
        <v>17600.126</v>
      </c>
      <c r="R5" s="341">
        <v>122038.25900000001</v>
      </c>
      <c r="S5" s="458">
        <v>3.61</v>
      </c>
      <c r="T5" s="461">
        <f>R5*S5/100</f>
        <v>4405.5811499000001</v>
      </c>
      <c r="U5" s="462">
        <f>Q5+R5</f>
        <v>139638.38500000001</v>
      </c>
    </row>
    <row r="6" spans="2:21" x14ac:dyDescent="0.2">
      <c r="B6" s="342" t="s">
        <v>92</v>
      </c>
      <c r="C6" s="339">
        <v>11.581440000000001</v>
      </c>
      <c r="D6" s="339">
        <v>18.497499999999999</v>
      </c>
      <c r="E6" s="459">
        <v>6.24</v>
      </c>
      <c r="F6" s="463">
        <f>C6*E6/100</f>
        <v>0.72268185600000012</v>
      </c>
      <c r="G6" s="464">
        <f t="shared" ref="G6:G8" si="0">C6+D6</f>
        <v>30.078939999999999</v>
      </c>
      <c r="I6" s="342" t="s">
        <v>92</v>
      </c>
      <c r="J6" s="339">
        <v>3057.8180000000002</v>
      </c>
      <c r="K6" s="339">
        <v>8707.0329999999994</v>
      </c>
      <c r="L6" s="459">
        <v>9.33</v>
      </c>
      <c r="M6" s="463">
        <f>K6*L6/100</f>
        <v>812.36617889999991</v>
      </c>
      <c r="N6" s="464">
        <f>J6+K6</f>
        <v>11764.850999999999</v>
      </c>
      <c r="P6" s="342" t="s">
        <v>92</v>
      </c>
      <c r="Q6" s="339">
        <v>8521.9660000000003</v>
      </c>
      <c r="R6" s="339">
        <v>13060.883</v>
      </c>
      <c r="S6" s="459">
        <v>9.09</v>
      </c>
      <c r="T6" s="463">
        <f>R6*S6/100</f>
        <v>1187.2342646999998</v>
      </c>
      <c r="U6" s="464">
        <f>Q6+R6</f>
        <v>21582.849000000002</v>
      </c>
    </row>
    <row r="7" spans="2:21" x14ac:dyDescent="0.2">
      <c r="B7" s="343" t="s">
        <v>105</v>
      </c>
      <c r="C7" s="339">
        <v>7.87758</v>
      </c>
      <c r="D7" s="339">
        <v>93.086910000000003</v>
      </c>
      <c r="E7" s="459">
        <v>1.87</v>
      </c>
      <c r="F7" s="463">
        <f>C7*E7/100</f>
        <v>0.14731074600000002</v>
      </c>
      <c r="G7" s="464">
        <f t="shared" si="0"/>
        <v>100.96449</v>
      </c>
      <c r="I7" s="343" t="s">
        <v>105</v>
      </c>
      <c r="J7" s="339">
        <v>1104.704</v>
      </c>
      <c r="K7" s="339">
        <v>21614.151999999998</v>
      </c>
      <c r="L7" s="459">
        <v>5.39</v>
      </c>
      <c r="M7" s="463">
        <f>K7*L7/100</f>
        <v>1165.0027928</v>
      </c>
      <c r="N7" s="464">
        <f>J7+K7</f>
        <v>22718.856</v>
      </c>
      <c r="P7" s="343" t="s">
        <v>105</v>
      </c>
      <c r="Q7" s="339">
        <v>9078.16</v>
      </c>
      <c r="R7" s="339">
        <v>109116.84299999999</v>
      </c>
      <c r="S7" s="459">
        <v>4.0199999999999996</v>
      </c>
      <c r="T7" s="463">
        <f>R7*S7/100</f>
        <v>4386.4970885999992</v>
      </c>
      <c r="U7" s="464">
        <f>Q7+R7</f>
        <v>118195.003</v>
      </c>
    </row>
    <row r="8" spans="2:21" ht="13.5" thickBot="1" x14ac:dyDescent="0.25">
      <c r="B8" s="344" t="s">
        <v>99</v>
      </c>
      <c r="C8" s="345">
        <v>0.36014999999999997</v>
      </c>
      <c r="D8" s="345">
        <v>2.3555600000000001</v>
      </c>
      <c r="E8" s="460">
        <v>23.29</v>
      </c>
      <c r="F8" s="465">
        <f>C8*E8/100</f>
        <v>8.3878934999999988E-2</v>
      </c>
      <c r="G8" s="466">
        <f t="shared" si="0"/>
        <v>2.7157100000000001</v>
      </c>
      <c r="I8" s="344" t="s">
        <v>99</v>
      </c>
      <c r="J8" s="578">
        <v>42.631</v>
      </c>
      <c r="K8" s="345">
        <v>778.07</v>
      </c>
      <c r="L8" s="460">
        <v>28.37</v>
      </c>
      <c r="M8" s="465">
        <f>K8*L8/100</f>
        <v>220.73845900000003</v>
      </c>
      <c r="N8" s="466">
        <f>J8+K8</f>
        <v>820.70100000000002</v>
      </c>
      <c r="P8" s="344" t="s">
        <v>99</v>
      </c>
      <c r="Q8" s="345">
        <v>682.745</v>
      </c>
      <c r="R8" s="345">
        <v>3399.4409999999998</v>
      </c>
      <c r="S8" s="460">
        <v>29.78</v>
      </c>
      <c r="T8" s="465">
        <f>R8*S8/100</f>
        <v>1012.3535297999999</v>
      </c>
      <c r="U8" s="466">
        <f>Q8+R8</f>
        <v>4082.1859999999997</v>
      </c>
    </row>
    <row r="9" spans="2:21" x14ac:dyDescent="0.2">
      <c r="D9" s="579"/>
      <c r="J9" s="579"/>
    </row>
    <row r="11" spans="2:21" ht="38.25" customHeight="1" x14ac:dyDescent="0.2">
      <c r="B11" s="802" t="s">
        <v>474</v>
      </c>
      <c r="C11" s="803"/>
      <c r="D11" s="803"/>
      <c r="E11" s="803"/>
      <c r="F11" s="803"/>
      <c r="G11" s="803"/>
      <c r="I11" s="802" t="s">
        <v>487</v>
      </c>
      <c r="J11" s="803"/>
      <c r="K11" s="803"/>
      <c r="L11" s="803"/>
      <c r="M11" s="803"/>
      <c r="N11" s="803"/>
      <c r="P11" s="802" t="s">
        <v>475</v>
      </c>
      <c r="Q11" s="803"/>
      <c r="R11" s="803"/>
      <c r="S11" s="803"/>
      <c r="T11" s="803"/>
      <c r="U11" s="803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546">
        <v>4.4499999999999998E-2</v>
      </c>
      <c r="D13" s="341">
        <v>4.2610000000000002E-2</v>
      </c>
      <c r="E13" s="458">
        <v>50.99</v>
      </c>
      <c r="F13" s="461">
        <f t="shared" ref="F13:F19" si="1">D13*E13/100</f>
        <v>2.1726839000000001E-2</v>
      </c>
      <c r="G13" s="462">
        <f t="shared" ref="G13:G19" si="2">C13+D13</f>
        <v>8.7109999999999993E-2</v>
      </c>
      <c r="I13" s="340" t="s">
        <v>119</v>
      </c>
      <c r="J13" s="341">
        <v>0</v>
      </c>
      <c r="K13" s="341">
        <v>0</v>
      </c>
      <c r="L13" s="458">
        <v>0</v>
      </c>
      <c r="M13" s="461">
        <f t="shared" ref="M13:M19" si="3">K13*L13/100</f>
        <v>0</v>
      </c>
      <c r="N13" s="462">
        <f t="shared" ref="N13:N19" si="4">J13+K13</f>
        <v>0</v>
      </c>
      <c r="P13" s="340" t="s">
        <v>119</v>
      </c>
      <c r="Q13" s="341">
        <v>12.141</v>
      </c>
      <c r="R13" s="341">
        <v>0</v>
      </c>
      <c r="S13" s="458">
        <v>0</v>
      </c>
      <c r="T13" s="461">
        <f t="shared" ref="T13:T19" si="5">R13*S13/100</f>
        <v>0</v>
      </c>
      <c r="U13" s="462">
        <f t="shared" ref="U13:U19" si="6">Q13+R13</f>
        <v>12.141</v>
      </c>
    </row>
    <row r="14" spans="2:21" x14ac:dyDescent="0.2">
      <c r="B14" s="342" t="s">
        <v>120</v>
      </c>
      <c r="C14" s="546">
        <v>4.6770000000000006E-2</v>
      </c>
      <c r="D14" s="339">
        <v>0.64691999999999994</v>
      </c>
      <c r="E14" s="459">
        <v>34.06</v>
      </c>
      <c r="F14" s="463">
        <f t="shared" si="1"/>
        <v>0.22034095200000001</v>
      </c>
      <c r="G14" s="464">
        <f t="shared" si="2"/>
        <v>0.69368999999999992</v>
      </c>
      <c r="I14" s="342" t="s">
        <v>120</v>
      </c>
      <c r="J14" s="339">
        <v>0.69</v>
      </c>
      <c r="K14" s="339">
        <v>42.56</v>
      </c>
      <c r="L14" s="459">
        <v>49.72</v>
      </c>
      <c r="M14" s="463">
        <f t="shared" si="3"/>
        <v>21.160831999999999</v>
      </c>
      <c r="N14" s="464">
        <f t="shared" si="4"/>
        <v>43.25</v>
      </c>
      <c r="P14" s="342" t="s">
        <v>120</v>
      </c>
      <c r="Q14" s="339">
        <v>144.97900000000001</v>
      </c>
      <c r="R14" s="339">
        <v>2297.7420000000002</v>
      </c>
      <c r="S14" s="459">
        <v>40.119999999999997</v>
      </c>
      <c r="T14" s="463">
        <f t="shared" si="5"/>
        <v>921.85409040000002</v>
      </c>
      <c r="U14" s="464">
        <f t="shared" si="6"/>
        <v>2442.721</v>
      </c>
    </row>
    <row r="15" spans="2:21" x14ac:dyDescent="0.2">
      <c r="B15" s="343" t="s">
        <v>121</v>
      </c>
      <c r="C15" s="546">
        <v>0.10228999999999999</v>
      </c>
      <c r="D15" s="339">
        <v>0.38668000000000002</v>
      </c>
      <c r="E15" s="459">
        <v>35.821040349421125</v>
      </c>
      <c r="F15" s="463">
        <f t="shared" si="1"/>
        <v>0.1385127988231416</v>
      </c>
      <c r="G15" s="464">
        <f t="shared" si="2"/>
        <v>0.48897000000000002</v>
      </c>
      <c r="I15" s="343" t="s">
        <v>121</v>
      </c>
      <c r="J15" s="339">
        <v>6.524</v>
      </c>
      <c r="K15" s="339">
        <v>73.971999999999994</v>
      </c>
      <c r="L15" s="459">
        <v>31.983568254905276</v>
      </c>
      <c r="M15" s="463">
        <f t="shared" si="3"/>
        <v>23.658885109518529</v>
      </c>
      <c r="N15" s="464">
        <f t="shared" si="4"/>
        <v>80.495999999999995</v>
      </c>
      <c r="P15" s="343" t="s">
        <v>121</v>
      </c>
      <c r="Q15" s="339">
        <v>407.94</v>
      </c>
      <c r="R15" s="339">
        <v>346.50700000000001</v>
      </c>
      <c r="S15" s="459">
        <v>24.501128893469179</v>
      </c>
      <c r="T15" s="463">
        <f t="shared" si="5"/>
        <v>84.89812669489325</v>
      </c>
      <c r="U15" s="464">
        <f t="shared" si="6"/>
        <v>754.447</v>
      </c>
    </row>
    <row r="16" spans="2:21" x14ac:dyDescent="0.2">
      <c r="B16" s="343" t="s">
        <v>122</v>
      </c>
      <c r="C16" s="546">
        <v>8.5069999999999993E-2</v>
      </c>
      <c r="D16" s="339">
        <v>0.16019</v>
      </c>
      <c r="E16" s="459">
        <v>64.924173480065988</v>
      </c>
      <c r="F16" s="463">
        <f t="shared" si="1"/>
        <v>0.10400203349771769</v>
      </c>
      <c r="G16" s="464">
        <f t="shared" si="2"/>
        <v>0.24525999999999998</v>
      </c>
      <c r="I16" s="343" t="s">
        <v>122</v>
      </c>
      <c r="J16" s="339">
        <v>15.887</v>
      </c>
      <c r="K16" s="339">
        <v>65.331000000000003</v>
      </c>
      <c r="L16" s="459">
        <v>61.888516411592917</v>
      </c>
      <c r="M16" s="463">
        <f t="shared" si="3"/>
        <v>40.432386656857773</v>
      </c>
      <c r="N16" s="464">
        <f t="shared" si="4"/>
        <v>81.218000000000004</v>
      </c>
      <c r="P16" s="343" t="s">
        <v>122</v>
      </c>
      <c r="Q16" s="339">
        <v>66.623999999999995</v>
      </c>
      <c r="R16" s="339">
        <v>50.305999999999997</v>
      </c>
      <c r="S16" s="459">
        <v>49.954331380432983</v>
      </c>
      <c r="T16" s="463">
        <f t="shared" si="5"/>
        <v>25.130025944240614</v>
      </c>
      <c r="U16" s="464">
        <f t="shared" si="6"/>
        <v>116.92999999999999</v>
      </c>
    </row>
    <row r="17" spans="2:21" x14ac:dyDescent="0.2">
      <c r="B17" s="343" t="s">
        <v>123</v>
      </c>
      <c r="C17" s="546">
        <v>4.7420000000000004E-2</v>
      </c>
      <c r="D17" s="339">
        <v>0.51979999999999993</v>
      </c>
      <c r="E17" s="459">
        <v>46.09</v>
      </c>
      <c r="F17" s="463">
        <f t="shared" si="1"/>
        <v>0.23957581999999999</v>
      </c>
      <c r="G17" s="464">
        <f t="shared" si="2"/>
        <v>0.56721999999999995</v>
      </c>
      <c r="I17" s="343" t="s">
        <v>123</v>
      </c>
      <c r="J17" s="339">
        <v>11.144</v>
      </c>
      <c r="K17" s="339">
        <v>347.32299999999998</v>
      </c>
      <c r="L17" s="459">
        <v>44.08</v>
      </c>
      <c r="M17" s="463">
        <f t="shared" si="3"/>
        <v>153.09997839999997</v>
      </c>
      <c r="N17" s="464">
        <f t="shared" si="4"/>
        <v>358.46699999999998</v>
      </c>
      <c r="P17" s="343" t="s">
        <v>123</v>
      </c>
      <c r="Q17" s="339">
        <v>34.752000000000002</v>
      </c>
      <c r="R17" s="339">
        <v>197.499</v>
      </c>
      <c r="S17" s="459">
        <v>46.56</v>
      </c>
      <c r="T17" s="463">
        <f t="shared" si="5"/>
        <v>91.955534399999991</v>
      </c>
      <c r="U17" s="464">
        <f t="shared" si="6"/>
        <v>232.251</v>
      </c>
    </row>
    <row r="18" spans="2:21" x14ac:dyDescent="0.2">
      <c r="B18" s="343" t="s">
        <v>124</v>
      </c>
      <c r="C18" s="546">
        <v>1.702E-2</v>
      </c>
      <c r="D18" s="339">
        <v>0.29893000000000003</v>
      </c>
      <c r="E18" s="459">
        <v>40.86</v>
      </c>
      <c r="F18" s="463">
        <f t="shared" si="1"/>
        <v>0.12214279800000001</v>
      </c>
      <c r="G18" s="464">
        <f t="shared" si="2"/>
        <v>0.31595000000000001</v>
      </c>
      <c r="I18" s="343" t="s">
        <v>124</v>
      </c>
      <c r="J18" s="339">
        <v>4.1589999999999998</v>
      </c>
      <c r="K18" s="339">
        <v>141.52600000000001</v>
      </c>
      <c r="L18" s="459">
        <v>44.8</v>
      </c>
      <c r="M18" s="463">
        <f t="shared" si="3"/>
        <v>63.403648000000004</v>
      </c>
      <c r="N18" s="464">
        <f t="shared" si="4"/>
        <v>145.685</v>
      </c>
      <c r="P18" s="343" t="s">
        <v>124</v>
      </c>
      <c r="Q18" s="339">
        <v>5.4550000000000001</v>
      </c>
      <c r="R18" s="339">
        <v>143.529</v>
      </c>
      <c r="S18" s="459">
        <v>46.86</v>
      </c>
      <c r="T18" s="463">
        <f t="shared" si="5"/>
        <v>67.257689400000004</v>
      </c>
      <c r="U18" s="464">
        <f t="shared" si="6"/>
        <v>148.98400000000001</v>
      </c>
    </row>
    <row r="19" spans="2:21" ht="13.5" thickBot="1" x14ac:dyDescent="0.25">
      <c r="B19" s="344" t="s">
        <v>125</v>
      </c>
      <c r="C19" s="546">
        <v>1.7079999999999998E-2</v>
      </c>
      <c r="D19" s="345">
        <v>0.30043000000000003</v>
      </c>
      <c r="E19" s="460">
        <v>80.48</v>
      </c>
      <c r="F19" s="465">
        <f t="shared" si="1"/>
        <v>0.24178606400000002</v>
      </c>
      <c r="G19" s="466">
        <f t="shared" si="2"/>
        <v>0.31751000000000001</v>
      </c>
      <c r="I19" s="344" t="s">
        <v>125</v>
      </c>
      <c r="J19" s="345">
        <v>4.2270000000000003</v>
      </c>
      <c r="K19" s="345">
        <v>107.358</v>
      </c>
      <c r="L19" s="460">
        <v>75.55</v>
      </c>
      <c r="M19" s="465">
        <f t="shared" si="3"/>
        <v>81.108969000000002</v>
      </c>
      <c r="N19" s="466">
        <f t="shared" si="4"/>
        <v>111.58500000000001</v>
      </c>
      <c r="P19" s="344" t="s">
        <v>125</v>
      </c>
      <c r="Q19" s="345">
        <v>10.853999999999999</v>
      </c>
      <c r="R19" s="345">
        <v>363.858</v>
      </c>
      <c r="S19" s="460">
        <v>84.570000000000007</v>
      </c>
      <c r="T19" s="465">
        <f t="shared" si="5"/>
        <v>307.71471060000005</v>
      </c>
      <c r="U19" s="466">
        <f t="shared" si="6"/>
        <v>374.71199999999999</v>
      </c>
    </row>
    <row r="20" spans="2:21" x14ac:dyDescent="0.2">
      <c r="C20" s="579"/>
    </row>
    <row r="22" spans="2:21" ht="38.25" customHeight="1" x14ac:dyDescent="0.2">
      <c r="B22" s="802" t="s">
        <v>473</v>
      </c>
      <c r="C22" s="803"/>
      <c r="D22" s="803"/>
      <c r="E22" s="803"/>
      <c r="F22" s="803"/>
      <c r="G22" s="803"/>
      <c r="I22" s="802" t="s">
        <v>657</v>
      </c>
      <c r="J22" s="803"/>
      <c r="K22" s="803"/>
      <c r="L22" s="803"/>
      <c r="M22" s="803"/>
      <c r="N22" s="803"/>
      <c r="P22" s="802" t="s">
        <v>476</v>
      </c>
      <c r="Q22" s="803"/>
      <c r="R22" s="803"/>
      <c r="S22" s="803"/>
      <c r="T22" s="803"/>
      <c r="U22" s="803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0.12891</v>
      </c>
      <c r="D24" s="341">
        <v>0.26355000000000001</v>
      </c>
      <c r="E24" s="458">
        <v>35.64</v>
      </c>
      <c r="F24" s="461">
        <f t="shared" ref="F24:F32" si="7">D24*E24/100</f>
        <v>9.3929220000000008E-2</v>
      </c>
      <c r="G24" s="462">
        <f t="shared" ref="G24:G32" si="8">C24+D24</f>
        <v>0.39246000000000003</v>
      </c>
      <c r="I24" s="340" t="s">
        <v>127</v>
      </c>
      <c r="J24" s="341">
        <v>1.792</v>
      </c>
      <c r="K24" s="341">
        <v>6.359</v>
      </c>
      <c r="L24" s="458">
        <v>46.85</v>
      </c>
      <c r="M24" s="461">
        <f t="shared" ref="M24:M32" si="9">K24*L24/100</f>
        <v>2.9791915000000002</v>
      </c>
      <c r="N24" s="462">
        <f t="shared" ref="N24:N32" si="10">J24+K24</f>
        <v>8.1509999999999998</v>
      </c>
      <c r="P24" s="340" t="s">
        <v>127</v>
      </c>
      <c r="Q24" s="341">
        <v>332.05500000000001</v>
      </c>
      <c r="R24" s="341">
        <v>792.05399999999997</v>
      </c>
      <c r="S24" s="458">
        <v>41.7</v>
      </c>
      <c r="T24" s="461">
        <f t="shared" ref="T24:T32" si="11">R24*S24/100</f>
        <v>330.286518</v>
      </c>
      <c r="U24" s="462">
        <f t="shared" ref="U24:U32" si="12">Q24+R24</f>
        <v>1124.1089999999999</v>
      </c>
    </row>
    <row r="25" spans="2:21" x14ac:dyDescent="0.2">
      <c r="B25" s="342" t="s">
        <v>128</v>
      </c>
      <c r="C25" s="339">
        <v>4.9750000000000003E-2</v>
      </c>
      <c r="D25" s="339">
        <v>0.33816000000000002</v>
      </c>
      <c r="E25" s="459">
        <v>52.67</v>
      </c>
      <c r="F25" s="463">
        <f t="shared" si="7"/>
        <v>0.178108872</v>
      </c>
      <c r="G25" s="464">
        <f t="shared" si="8"/>
        <v>0.38791000000000003</v>
      </c>
      <c r="I25" s="342" t="s">
        <v>128</v>
      </c>
      <c r="J25" s="339">
        <v>3.9209999999999998</v>
      </c>
      <c r="K25" s="339">
        <v>29.442</v>
      </c>
      <c r="L25" s="459">
        <v>68.75</v>
      </c>
      <c r="M25" s="463">
        <f t="shared" si="9"/>
        <v>20.241375000000001</v>
      </c>
      <c r="N25" s="464">
        <f t="shared" si="10"/>
        <v>33.363</v>
      </c>
      <c r="P25" s="342" t="s">
        <v>128</v>
      </c>
      <c r="Q25" s="339">
        <v>220.864</v>
      </c>
      <c r="R25" s="339">
        <v>1499.874</v>
      </c>
      <c r="S25" s="459">
        <v>57.23</v>
      </c>
      <c r="T25" s="463">
        <f t="shared" si="11"/>
        <v>858.37789019999991</v>
      </c>
      <c r="U25" s="464">
        <f t="shared" si="12"/>
        <v>1720.7380000000001</v>
      </c>
    </row>
    <row r="26" spans="2:21" x14ac:dyDescent="0.2">
      <c r="B26" s="342" t="s">
        <v>129</v>
      </c>
      <c r="C26" s="339">
        <v>2.5819999999999999E-2</v>
      </c>
      <c r="D26" s="339">
        <v>5.5810000000000005E-2</v>
      </c>
      <c r="E26" s="459">
        <v>47.22</v>
      </c>
      <c r="F26" s="463">
        <f t="shared" si="7"/>
        <v>2.6353482000000001E-2</v>
      </c>
      <c r="G26" s="464">
        <f t="shared" si="8"/>
        <v>8.1630000000000008E-2</v>
      </c>
      <c r="I26" s="342" t="s">
        <v>129</v>
      </c>
      <c r="J26" s="339">
        <v>2.7909999999999999</v>
      </c>
      <c r="K26" s="339">
        <v>5.6870000000000003</v>
      </c>
      <c r="L26" s="459">
        <v>46.25</v>
      </c>
      <c r="M26" s="463">
        <f t="shared" si="9"/>
        <v>2.6302375000000002</v>
      </c>
      <c r="N26" s="464">
        <f t="shared" si="10"/>
        <v>8.4779999999999998</v>
      </c>
      <c r="P26" s="342" t="s">
        <v>129</v>
      </c>
      <c r="Q26" s="339">
        <v>45.274999999999999</v>
      </c>
      <c r="R26" s="339">
        <v>94.908000000000001</v>
      </c>
      <c r="S26" s="459">
        <v>46.05</v>
      </c>
      <c r="T26" s="463">
        <f t="shared" si="11"/>
        <v>43.705134000000001</v>
      </c>
      <c r="U26" s="464">
        <f t="shared" si="12"/>
        <v>140.18299999999999</v>
      </c>
    </row>
    <row r="27" spans="2:21" x14ac:dyDescent="0.2">
      <c r="B27" s="342" t="s">
        <v>130</v>
      </c>
      <c r="C27" s="339">
        <v>3.116E-2</v>
      </c>
      <c r="D27" s="339">
        <v>0.39226</v>
      </c>
      <c r="E27" s="459">
        <v>59.72</v>
      </c>
      <c r="F27" s="463">
        <f t="shared" si="7"/>
        <v>0.234257672</v>
      </c>
      <c r="G27" s="464">
        <f t="shared" si="8"/>
        <v>0.42342000000000002</v>
      </c>
      <c r="I27" s="342" t="s">
        <v>130</v>
      </c>
      <c r="J27" s="339">
        <v>6.8470000000000004</v>
      </c>
      <c r="K27" s="339">
        <v>93.456000000000003</v>
      </c>
      <c r="L27" s="459">
        <v>73.73</v>
      </c>
      <c r="M27" s="463">
        <f t="shared" si="9"/>
        <v>68.905108800000008</v>
      </c>
      <c r="N27" s="464">
        <f t="shared" si="10"/>
        <v>100.303</v>
      </c>
      <c r="P27" s="342" t="s">
        <v>130</v>
      </c>
      <c r="Q27" s="339">
        <v>39.14</v>
      </c>
      <c r="R27" s="339">
        <v>449.48</v>
      </c>
      <c r="S27" s="459">
        <v>65.22</v>
      </c>
      <c r="T27" s="463">
        <f t="shared" si="11"/>
        <v>293.15085600000003</v>
      </c>
      <c r="U27" s="464">
        <f t="shared" si="12"/>
        <v>488.62</v>
      </c>
    </row>
    <row r="28" spans="2:21" x14ac:dyDescent="0.2">
      <c r="B28" s="342" t="s">
        <v>131</v>
      </c>
      <c r="C28" s="339">
        <v>5.2789999999999997E-2</v>
      </c>
      <c r="D28" s="339">
        <v>0.38422000000000001</v>
      </c>
      <c r="E28" s="459">
        <v>35.840000000000003</v>
      </c>
      <c r="F28" s="463">
        <f t="shared" si="7"/>
        <v>0.13770444800000001</v>
      </c>
      <c r="G28" s="464">
        <f t="shared" si="8"/>
        <v>0.43701000000000001</v>
      </c>
      <c r="I28" s="342" t="s">
        <v>131</v>
      </c>
      <c r="J28" s="339">
        <v>8.9930000000000003</v>
      </c>
      <c r="K28" s="339">
        <v>121.727</v>
      </c>
      <c r="L28" s="459">
        <v>29.1</v>
      </c>
      <c r="M28" s="463">
        <f t="shared" si="9"/>
        <v>35.422557000000005</v>
      </c>
      <c r="N28" s="464">
        <f t="shared" si="10"/>
        <v>130.72</v>
      </c>
      <c r="P28" s="342" t="s">
        <v>131</v>
      </c>
      <c r="Q28" s="339">
        <v>26.835999999999999</v>
      </c>
      <c r="R28" s="339">
        <v>295.73500000000001</v>
      </c>
      <c r="S28" s="459">
        <v>28.88</v>
      </c>
      <c r="T28" s="463">
        <f t="shared" si="11"/>
        <v>85.408268000000007</v>
      </c>
      <c r="U28" s="464">
        <f t="shared" si="12"/>
        <v>322.57100000000003</v>
      </c>
    </row>
    <row r="29" spans="2:21" x14ac:dyDescent="0.2">
      <c r="B29" s="342" t="s">
        <v>132</v>
      </c>
      <c r="C29" s="339">
        <v>4.7380000000000005E-2</v>
      </c>
      <c r="D29" s="339">
        <v>7.2680000000000008E-2</v>
      </c>
      <c r="E29" s="459">
        <v>54.14</v>
      </c>
      <c r="F29" s="463">
        <f t="shared" si="7"/>
        <v>3.9348952000000006E-2</v>
      </c>
      <c r="G29" s="464">
        <f t="shared" si="8"/>
        <v>0.12006000000000001</v>
      </c>
      <c r="I29" s="342" t="s">
        <v>132</v>
      </c>
      <c r="J29" s="339">
        <v>11.683999999999999</v>
      </c>
      <c r="K29" s="339">
        <v>24.045000000000002</v>
      </c>
      <c r="L29" s="459">
        <v>48.69</v>
      </c>
      <c r="M29" s="463">
        <f t="shared" si="9"/>
        <v>11.707510500000001</v>
      </c>
      <c r="N29" s="464">
        <f t="shared" si="10"/>
        <v>35.728999999999999</v>
      </c>
      <c r="P29" s="342" t="s">
        <v>132</v>
      </c>
      <c r="Q29" s="339">
        <v>14.692</v>
      </c>
      <c r="R29" s="339">
        <v>27.687999999999999</v>
      </c>
      <c r="S29" s="459">
        <v>45.19</v>
      </c>
      <c r="T29" s="463">
        <f t="shared" si="11"/>
        <v>12.512207199999999</v>
      </c>
      <c r="U29" s="464">
        <f t="shared" si="12"/>
        <v>42.379999999999995</v>
      </c>
    </row>
    <row r="30" spans="2:21" x14ac:dyDescent="0.2">
      <c r="B30" s="342" t="s">
        <v>133</v>
      </c>
      <c r="C30" s="339">
        <v>2.3140000000000001E-2</v>
      </c>
      <c r="D30" s="339">
        <v>0.56961000000000006</v>
      </c>
      <c r="E30" s="459">
        <v>45.05</v>
      </c>
      <c r="F30" s="463">
        <f t="shared" si="7"/>
        <v>0.25660930500000001</v>
      </c>
      <c r="G30" s="464">
        <f t="shared" si="8"/>
        <v>0.59275000000000011</v>
      </c>
      <c r="I30" s="342" t="s">
        <v>133</v>
      </c>
      <c r="J30" s="339">
        <v>6.2919999999999998</v>
      </c>
      <c r="K30" s="339">
        <v>365.74900000000002</v>
      </c>
      <c r="L30" s="459">
        <v>44.37</v>
      </c>
      <c r="M30" s="463">
        <f t="shared" si="9"/>
        <v>162.2828313</v>
      </c>
      <c r="N30" s="464">
        <f t="shared" si="10"/>
        <v>372.041</v>
      </c>
      <c r="P30" s="342" t="s">
        <v>133</v>
      </c>
      <c r="Q30" s="339">
        <v>3.7869999999999999</v>
      </c>
      <c r="R30" s="339">
        <v>206.07499999999999</v>
      </c>
      <c r="S30" s="459">
        <v>44.92</v>
      </c>
      <c r="T30" s="463">
        <f t="shared" si="11"/>
        <v>92.568889999999996</v>
      </c>
      <c r="U30" s="464">
        <f t="shared" si="12"/>
        <v>209.86199999999999</v>
      </c>
    </row>
    <row r="31" spans="2:21" x14ac:dyDescent="0.2">
      <c r="B31" s="342" t="s">
        <v>134</v>
      </c>
      <c r="C31" s="339">
        <v>1.2099999999999999E-3</v>
      </c>
      <c r="D31" s="339">
        <v>0.26111000000000001</v>
      </c>
      <c r="E31" s="459">
        <v>67.34</v>
      </c>
      <c r="F31" s="463">
        <f t="shared" si="7"/>
        <v>0.17583147400000002</v>
      </c>
      <c r="G31" s="464">
        <f t="shared" si="8"/>
        <v>0.26232</v>
      </c>
      <c r="I31" s="342" t="s">
        <v>134</v>
      </c>
      <c r="J31" s="339">
        <v>0.311</v>
      </c>
      <c r="K31" s="339">
        <v>119.48399999999999</v>
      </c>
      <c r="L31" s="459">
        <v>78.959999999999994</v>
      </c>
      <c r="M31" s="463">
        <f t="shared" si="9"/>
        <v>94.344566399999991</v>
      </c>
      <c r="N31" s="464">
        <f t="shared" si="10"/>
        <v>119.795</v>
      </c>
      <c r="P31" s="342" t="s">
        <v>134</v>
      </c>
      <c r="Q31" s="339">
        <v>9.4E-2</v>
      </c>
      <c r="R31" s="339">
        <v>32.386000000000003</v>
      </c>
      <c r="S31" s="459">
        <v>79.989999999999995</v>
      </c>
      <c r="T31" s="463">
        <f t="shared" si="11"/>
        <v>25.9055614</v>
      </c>
      <c r="U31" s="464">
        <f t="shared" si="12"/>
        <v>32.480000000000004</v>
      </c>
    </row>
    <row r="32" spans="2:21" ht="13.5" thickBot="1" x14ac:dyDescent="0.25">
      <c r="B32" s="344" t="s">
        <v>135</v>
      </c>
      <c r="C32" s="345">
        <v>0</v>
      </c>
      <c r="D32" s="345">
        <v>1.8159999999999999E-2</v>
      </c>
      <c r="E32" s="460">
        <v>53.82</v>
      </c>
      <c r="F32" s="465">
        <f t="shared" si="7"/>
        <v>9.7737120000000004E-3</v>
      </c>
      <c r="G32" s="466">
        <f t="shared" si="8"/>
        <v>1.8159999999999999E-2</v>
      </c>
      <c r="I32" s="344" t="s">
        <v>135</v>
      </c>
      <c r="J32" s="345">
        <v>0</v>
      </c>
      <c r="K32" s="345">
        <v>12.12</v>
      </c>
      <c r="L32" s="460">
        <v>54.04</v>
      </c>
      <c r="M32" s="465">
        <f t="shared" si="9"/>
        <v>6.5496479999999995</v>
      </c>
      <c r="N32" s="466">
        <f t="shared" si="10"/>
        <v>12.12</v>
      </c>
      <c r="P32" s="344" t="s">
        <v>135</v>
      </c>
      <c r="Q32" s="345">
        <v>0</v>
      </c>
      <c r="R32" s="345">
        <v>1.242</v>
      </c>
      <c r="S32" s="460">
        <v>54.19</v>
      </c>
      <c r="T32" s="465">
        <f t="shared" si="11"/>
        <v>0.67303979999999997</v>
      </c>
      <c r="U32" s="466">
        <f t="shared" si="12"/>
        <v>1.242</v>
      </c>
    </row>
    <row r="35" spans="2:21" ht="29.25" customHeight="1" x14ac:dyDescent="0.2">
      <c r="B35" s="802" t="s">
        <v>382</v>
      </c>
      <c r="C35" s="803"/>
      <c r="D35" s="803"/>
      <c r="E35" s="803"/>
      <c r="F35" s="803"/>
      <c r="G35" s="803"/>
      <c r="I35" s="802" t="s">
        <v>383</v>
      </c>
      <c r="J35" s="803"/>
      <c r="K35" s="803"/>
      <c r="L35" s="803"/>
      <c r="M35" s="803"/>
      <c r="N35" s="803"/>
      <c r="P35" s="802" t="s">
        <v>384</v>
      </c>
      <c r="Q35" s="803"/>
      <c r="R35" s="803"/>
      <c r="S35" s="803"/>
      <c r="T35" s="803"/>
      <c r="U35" s="803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99</v>
      </c>
      <c r="C37" s="341"/>
      <c r="D37" s="341"/>
      <c r="E37" s="341"/>
      <c r="F37" s="341"/>
      <c r="G37" s="462">
        <f>G8</f>
        <v>2.7157100000000001</v>
      </c>
      <c r="I37" s="340" t="s">
        <v>99</v>
      </c>
      <c r="J37" s="341"/>
      <c r="K37" s="341"/>
      <c r="L37" s="341"/>
      <c r="M37" s="341"/>
      <c r="N37" s="462">
        <f>N8</f>
        <v>820.70100000000002</v>
      </c>
      <c r="P37" s="340" t="s">
        <v>99</v>
      </c>
      <c r="Q37" s="341"/>
      <c r="R37" s="341"/>
      <c r="S37" s="341"/>
      <c r="T37" s="341"/>
      <c r="U37" s="462">
        <f>U8</f>
        <v>4082.1859999999997</v>
      </c>
    </row>
    <row r="38" spans="2:21" ht="38.25" x14ac:dyDescent="0.2">
      <c r="B38" s="346" t="s">
        <v>381</v>
      </c>
      <c r="C38" s="339"/>
      <c r="D38" s="339"/>
      <c r="E38" s="339"/>
      <c r="F38" s="339"/>
      <c r="G38" s="464">
        <f>G7-G8</f>
        <v>98.248779999999996</v>
      </c>
      <c r="I38" s="346" t="s">
        <v>381</v>
      </c>
      <c r="J38" s="339"/>
      <c r="K38" s="339"/>
      <c r="L38" s="339"/>
      <c r="M38" s="339"/>
      <c r="N38" s="464">
        <f>N7-N8</f>
        <v>21898.154999999999</v>
      </c>
      <c r="P38" s="346" t="s">
        <v>381</v>
      </c>
      <c r="Q38" s="339"/>
      <c r="R38" s="339"/>
      <c r="S38" s="339"/>
      <c r="T38" s="339"/>
      <c r="U38" s="464">
        <f>U7-U8</f>
        <v>114112.817</v>
      </c>
    </row>
    <row r="39" spans="2:21" ht="13.5" thickBot="1" x14ac:dyDescent="0.25">
      <c r="B39" s="344" t="s">
        <v>83</v>
      </c>
      <c r="C39" s="345"/>
      <c r="D39" s="345"/>
      <c r="E39" s="345"/>
      <c r="F39" s="345"/>
      <c r="G39" s="466">
        <f>G6</f>
        <v>30.078939999999999</v>
      </c>
      <c r="I39" s="344" t="s">
        <v>83</v>
      </c>
      <c r="J39" s="345"/>
      <c r="K39" s="345"/>
      <c r="L39" s="345"/>
      <c r="M39" s="345"/>
      <c r="N39" s="466">
        <f>N6</f>
        <v>11764.850999999999</v>
      </c>
      <c r="P39" s="344" t="s">
        <v>83</v>
      </c>
      <c r="Q39" s="345"/>
      <c r="R39" s="345"/>
      <c r="S39" s="345"/>
      <c r="T39" s="345"/>
      <c r="U39" s="466">
        <f>U6</f>
        <v>21582.849000000002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7"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2" t="s">
        <v>641</v>
      </c>
      <c r="C3" s="803"/>
      <c r="D3" s="803"/>
      <c r="E3" s="803"/>
      <c r="F3" s="803"/>
      <c r="G3" s="803"/>
      <c r="I3" s="802" t="s">
        <v>643</v>
      </c>
      <c r="J3" s="803"/>
      <c r="K3" s="803"/>
      <c r="L3" s="803"/>
      <c r="M3" s="803"/>
      <c r="N3" s="803"/>
      <c r="P3" s="802" t="s">
        <v>642</v>
      </c>
      <c r="Q3" s="803"/>
      <c r="R3" s="803"/>
      <c r="S3" s="803"/>
      <c r="T3" s="803"/>
      <c r="U3" s="803"/>
    </row>
    <row r="4" spans="2:21" ht="13.5" thickBot="1" x14ac:dyDescent="0.25">
      <c r="B4" s="437"/>
      <c r="C4" s="437" t="s">
        <v>78</v>
      </c>
      <c r="D4" s="437" t="s">
        <v>308</v>
      </c>
      <c r="E4" s="457" t="s">
        <v>82</v>
      </c>
      <c r="F4" s="437" t="s">
        <v>309</v>
      </c>
      <c r="G4" s="437" t="s">
        <v>486</v>
      </c>
      <c r="I4" s="437"/>
      <c r="J4" s="437" t="s">
        <v>78</v>
      </c>
      <c r="K4" s="437" t="s">
        <v>308</v>
      </c>
      <c r="L4" s="457" t="s">
        <v>82</v>
      </c>
      <c r="M4" s="437" t="s">
        <v>309</v>
      </c>
      <c r="N4" s="437" t="s">
        <v>486</v>
      </c>
      <c r="P4" s="437"/>
      <c r="Q4" s="437" t="s">
        <v>78</v>
      </c>
      <c r="R4" s="437" t="s">
        <v>308</v>
      </c>
      <c r="S4" s="457" t="s">
        <v>82</v>
      </c>
      <c r="T4" s="437" t="s">
        <v>309</v>
      </c>
      <c r="U4" s="437" t="s">
        <v>486</v>
      </c>
    </row>
    <row r="5" spans="2:21" x14ac:dyDescent="0.2">
      <c r="B5" s="340" t="s">
        <v>106</v>
      </c>
      <c r="C5" s="341">
        <v>19.459019999999999</v>
      </c>
      <c r="D5" s="341">
        <v>111.30824000000001</v>
      </c>
      <c r="E5" s="458">
        <v>1.38</v>
      </c>
      <c r="F5" s="461">
        <f>D5*E5/100</f>
        <v>1.5360537120000002</v>
      </c>
      <c r="G5" s="462">
        <f>C5+D5</f>
        <v>130.76726000000002</v>
      </c>
      <c r="I5" s="340" t="s">
        <v>106</v>
      </c>
      <c r="J5" s="341">
        <v>4162.5219999999999</v>
      </c>
      <c r="K5" s="341">
        <v>30266.026000000002</v>
      </c>
      <c r="L5" s="458">
        <v>4.7</v>
      </c>
      <c r="M5" s="461">
        <f>K5*L5/100</f>
        <v>1422.5032220000003</v>
      </c>
      <c r="N5" s="462">
        <f>J5+K5</f>
        <v>34428.548000000003</v>
      </c>
      <c r="P5" s="340" t="s">
        <v>106</v>
      </c>
      <c r="Q5" s="341">
        <v>17600.126</v>
      </c>
      <c r="R5" s="341">
        <v>122038.25900000001</v>
      </c>
      <c r="S5" s="458">
        <v>3.61</v>
      </c>
      <c r="T5" s="461">
        <f>R5*S5/100</f>
        <v>4405.5811499000001</v>
      </c>
      <c r="U5" s="462">
        <f>Q5+R5</f>
        <v>139638.38500000001</v>
      </c>
    </row>
    <row r="6" spans="2:21" x14ac:dyDescent="0.2">
      <c r="B6" s="342" t="s">
        <v>92</v>
      </c>
      <c r="C6" s="339">
        <v>11.581440000000001</v>
      </c>
      <c r="D6" s="339">
        <v>18.497499999999999</v>
      </c>
      <c r="E6" s="459">
        <v>6.24</v>
      </c>
      <c r="F6" s="463">
        <f>D6*E6/100</f>
        <v>1.1542439999999998</v>
      </c>
      <c r="G6" s="464">
        <f>C6+D6</f>
        <v>30.078939999999999</v>
      </c>
      <c r="I6" s="342" t="s">
        <v>92</v>
      </c>
      <c r="J6" s="339">
        <v>3057.8180000000002</v>
      </c>
      <c r="K6" s="339">
        <v>8707.0329999999994</v>
      </c>
      <c r="L6" s="459">
        <v>9.33</v>
      </c>
      <c r="M6" s="463">
        <f>K6*L6/100</f>
        <v>812.36617889999991</v>
      </c>
      <c r="N6" s="464">
        <f>J6+K6</f>
        <v>11764.850999999999</v>
      </c>
      <c r="P6" s="342" t="s">
        <v>92</v>
      </c>
      <c r="Q6" s="339">
        <v>8521.9660000000003</v>
      </c>
      <c r="R6" s="339">
        <v>13060.883</v>
      </c>
      <c r="S6" s="459">
        <v>9.09</v>
      </c>
      <c r="T6" s="463">
        <f>R6*S6/100</f>
        <v>1187.2342646999998</v>
      </c>
      <c r="U6" s="464">
        <f>Q6+R6</f>
        <v>21582.849000000002</v>
      </c>
    </row>
    <row r="7" spans="2:21" x14ac:dyDescent="0.2">
      <c r="B7" s="343" t="s">
        <v>105</v>
      </c>
      <c r="C7" s="339">
        <v>7.87758</v>
      </c>
      <c r="D7" s="339">
        <v>93.086910000000003</v>
      </c>
      <c r="E7" s="459">
        <v>1.87</v>
      </c>
      <c r="F7" s="463">
        <f>D7*E7/100</f>
        <v>1.740725217</v>
      </c>
      <c r="G7" s="464">
        <f>C7+D7</f>
        <v>100.96449</v>
      </c>
      <c r="I7" s="343" t="s">
        <v>105</v>
      </c>
      <c r="J7" s="339">
        <v>1104.704</v>
      </c>
      <c r="K7" s="339">
        <v>21614.151999999998</v>
      </c>
      <c r="L7" s="459">
        <v>5.39</v>
      </c>
      <c r="M7" s="463">
        <f>K7*L7/100</f>
        <v>1165.0027928</v>
      </c>
      <c r="N7" s="464">
        <f>J7+K7</f>
        <v>22718.856</v>
      </c>
      <c r="P7" s="343" t="s">
        <v>105</v>
      </c>
      <c r="Q7" s="339">
        <v>9078.16</v>
      </c>
      <c r="R7" s="339">
        <v>109116.84299999999</v>
      </c>
      <c r="S7" s="459">
        <v>4.0199999999999996</v>
      </c>
      <c r="T7" s="463">
        <f>R7*S7/100</f>
        <v>4386.4970885999992</v>
      </c>
      <c r="U7" s="464">
        <f>Q7+R7</f>
        <v>118195.003</v>
      </c>
    </row>
    <row r="8" spans="2:21" ht="13.5" thickBot="1" x14ac:dyDescent="0.25">
      <c r="B8" s="344" t="s">
        <v>632</v>
      </c>
      <c r="C8" s="345">
        <v>2.1596599999999997</v>
      </c>
      <c r="D8" s="345">
        <v>3.1237900000000001</v>
      </c>
      <c r="E8" s="460">
        <v>16.399999999999999</v>
      </c>
      <c r="F8" s="465">
        <f>D8*E8/100</f>
        <v>0.51230155999999993</v>
      </c>
      <c r="G8" s="466">
        <f>C8+D8</f>
        <v>5.2834500000000002</v>
      </c>
      <c r="I8" s="344" t="s">
        <v>632</v>
      </c>
      <c r="J8" s="345">
        <v>392.97300000000001</v>
      </c>
      <c r="K8" s="345">
        <v>1134.7090000000001</v>
      </c>
      <c r="L8" s="460">
        <v>17.32</v>
      </c>
      <c r="M8" s="465">
        <f>K8*L8/100</f>
        <v>196.53159880000004</v>
      </c>
      <c r="N8" s="466">
        <f>J8+K8</f>
        <v>1527.682</v>
      </c>
      <c r="P8" s="344" t="s">
        <v>632</v>
      </c>
      <c r="Q8" s="345">
        <v>2081.08</v>
      </c>
      <c r="R8" s="345">
        <v>1719.979</v>
      </c>
      <c r="S8" s="460">
        <v>15.46</v>
      </c>
      <c r="T8" s="465">
        <f>R8*S8/100</f>
        <v>265.90875340000002</v>
      </c>
      <c r="U8" s="466">
        <f>Q8+R8</f>
        <v>3801.0590000000002</v>
      </c>
    </row>
    <row r="11" spans="2:21" ht="38.25" customHeight="1" x14ac:dyDescent="0.2">
      <c r="B11" s="802" t="s">
        <v>628</v>
      </c>
      <c r="C11" s="803"/>
      <c r="D11" s="803"/>
      <c r="E11" s="803"/>
      <c r="F11" s="803"/>
      <c r="G11" s="803"/>
      <c r="I11" s="802" t="s">
        <v>644</v>
      </c>
      <c r="J11" s="803"/>
      <c r="K11" s="803"/>
      <c r="L11" s="803"/>
      <c r="M11" s="803"/>
      <c r="N11" s="803"/>
      <c r="P11" s="802" t="s">
        <v>629</v>
      </c>
      <c r="Q11" s="803"/>
      <c r="R11" s="803"/>
      <c r="S11" s="803"/>
      <c r="T11" s="803"/>
      <c r="U11" s="803"/>
    </row>
    <row r="12" spans="2:21" ht="13.5" thickBot="1" x14ac:dyDescent="0.25">
      <c r="B12" s="437"/>
      <c r="C12" s="437" t="s">
        <v>78</v>
      </c>
      <c r="D12" s="437" t="s">
        <v>308</v>
      </c>
      <c r="E12" s="457" t="s">
        <v>82</v>
      </c>
      <c r="F12" s="437" t="s">
        <v>309</v>
      </c>
      <c r="G12" s="437" t="s">
        <v>486</v>
      </c>
      <c r="I12" s="437"/>
      <c r="J12" s="437" t="s">
        <v>78</v>
      </c>
      <c r="K12" s="437" t="s">
        <v>308</v>
      </c>
      <c r="L12" s="457" t="s">
        <v>82</v>
      </c>
      <c r="M12" s="437" t="s">
        <v>309</v>
      </c>
      <c r="N12" s="437" t="s">
        <v>486</v>
      </c>
      <c r="P12" s="437"/>
      <c r="Q12" s="437" t="s">
        <v>78</v>
      </c>
      <c r="R12" s="437" t="s">
        <v>308</v>
      </c>
      <c r="S12" s="457" t="s">
        <v>82</v>
      </c>
      <c r="T12" s="437" t="s">
        <v>309</v>
      </c>
      <c r="U12" s="437" t="s">
        <v>486</v>
      </c>
    </row>
    <row r="13" spans="2:21" x14ac:dyDescent="0.2">
      <c r="B13" s="340" t="s">
        <v>119</v>
      </c>
      <c r="C13" s="546">
        <v>0.18674000000000002</v>
      </c>
      <c r="D13" s="341">
        <v>0</v>
      </c>
      <c r="E13" s="458">
        <v>0</v>
      </c>
      <c r="F13" s="461">
        <f t="shared" ref="F13:F19" si="0">D13*E13/100</f>
        <v>0</v>
      </c>
      <c r="G13" s="462">
        <f t="shared" ref="G13:G19" si="1">C13+D13</f>
        <v>0.18674000000000002</v>
      </c>
      <c r="I13" s="340" t="s">
        <v>119</v>
      </c>
      <c r="J13" s="341">
        <v>1.173</v>
      </c>
      <c r="K13" s="341">
        <v>0</v>
      </c>
      <c r="L13" s="458">
        <v>0</v>
      </c>
      <c r="M13" s="461">
        <f t="shared" ref="M13:M19" si="2">K13*L13/100</f>
        <v>0</v>
      </c>
      <c r="N13" s="462">
        <f t="shared" ref="N13:N19" si="3">J13+K13</f>
        <v>1.173</v>
      </c>
      <c r="P13" s="340" t="s">
        <v>119</v>
      </c>
      <c r="Q13" s="341">
        <v>179.78899999999999</v>
      </c>
      <c r="R13" s="341">
        <v>0</v>
      </c>
      <c r="S13" s="458">
        <v>0</v>
      </c>
      <c r="T13" s="461">
        <f t="shared" ref="T13:T19" si="4">R13*S13/100</f>
        <v>0</v>
      </c>
      <c r="U13" s="462">
        <f t="shared" ref="U13:U19" si="5">Q13+R13</f>
        <v>179.78899999999999</v>
      </c>
    </row>
    <row r="14" spans="2:21" x14ac:dyDescent="0.2">
      <c r="B14" s="342" t="s">
        <v>120</v>
      </c>
      <c r="C14" s="546">
        <v>0.41863</v>
      </c>
      <c r="D14" s="339">
        <v>0.26132</v>
      </c>
      <c r="E14" s="459">
        <v>34.57</v>
      </c>
      <c r="F14" s="463">
        <f t="shared" si="0"/>
        <v>9.0338323999999998E-2</v>
      </c>
      <c r="G14" s="464">
        <f t="shared" si="1"/>
        <v>0.67995000000000005</v>
      </c>
      <c r="I14" s="342" t="s">
        <v>120</v>
      </c>
      <c r="J14" s="339">
        <v>28.977</v>
      </c>
      <c r="K14" s="339">
        <v>15.625999999999999</v>
      </c>
      <c r="L14" s="459">
        <v>22.92</v>
      </c>
      <c r="M14" s="463">
        <f t="shared" si="2"/>
        <v>3.5814792</v>
      </c>
      <c r="N14" s="464">
        <f t="shared" si="3"/>
        <v>44.603000000000002</v>
      </c>
      <c r="P14" s="342" t="s">
        <v>120</v>
      </c>
      <c r="Q14" s="339">
        <v>1039.0899999999999</v>
      </c>
      <c r="R14" s="339">
        <v>523.27</v>
      </c>
      <c r="S14" s="459">
        <v>36.979999999999997</v>
      </c>
      <c r="T14" s="463">
        <f t="shared" si="4"/>
        <v>193.50524599999997</v>
      </c>
      <c r="U14" s="464">
        <f t="shared" si="5"/>
        <v>1562.36</v>
      </c>
    </row>
    <row r="15" spans="2:21" x14ac:dyDescent="0.2">
      <c r="B15" s="343" t="s">
        <v>121</v>
      </c>
      <c r="C15" s="546">
        <v>0.51748000000000005</v>
      </c>
      <c r="D15" s="339">
        <v>0.36628999999999995</v>
      </c>
      <c r="E15" s="459">
        <v>35.340975248088249</v>
      </c>
      <c r="F15" s="463">
        <f t="shared" si="0"/>
        <v>0.12945045823622242</v>
      </c>
      <c r="G15" s="464">
        <f t="shared" si="1"/>
        <v>0.88376999999999994</v>
      </c>
      <c r="I15" s="343" t="s">
        <v>121</v>
      </c>
      <c r="J15" s="339">
        <v>96.805999999999997</v>
      </c>
      <c r="K15" s="339">
        <v>105.414</v>
      </c>
      <c r="L15" s="459">
        <v>39.477638316995304</v>
      </c>
      <c r="M15" s="463">
        <f t="shared" si="2"/>
        <v>41.614957655477426</v>
      </c>
      <c r="N15" s="464">
        <f t="shared" si="3"/>
        <v>202.22</v>
      </c>
      <c r="P15" s="343" t="s">
        <v>121</v>
      </c>
      <c r="Q15" s="339">
        <v>449.14100000000002</v>
      </c>
      <c r="R15" s="339">
        <v>325.01499999999999</v>
      </c>
      <c r="S15" s="459">
        <v>36.20582835025504</v>
      </c>
      <c r="T15" s="463">
        <f t="shared" si="4"/>
        <v>117.67437301258141</v>
      </c>
      <c r="U15" s="464">
        <f t="shared" si="5"/>
        <v>774.15599999999995</v>
      </c>
    </row>
    <row r="16" spans="2:21" x14ac:dyDescent="0.2">
      <c r="B16" s="343" t="s">
        <v>122</v>
      </c>
      <c r="C16" s="546">
        <v>0.63746999999999998</v>
      </c>
      <c r="D16" s="339">
        <v>2.1329799999999999</v>
      </c>
      <c r="E16" s="459">
        <v>22.418136878464161</v>
      </c>
      <c r="F16" s="463">
        <f t="shared" si="0"/>
        <v>0.47817437599026485</v>
      </c>
      <c r="G16" s="464">
        <f t="shared" si="1"/>
        <v>2.7704499999999999</v>
      </c>
      <c r="I16" s="343" t="s">
        <v>122</v>
      </c>
      <c r="J16" s="339">
        <v>154.75</v>
      </c>
      <c r="K16" s="339">
        <v>779.58399999999995</v>
      </c>
      <c r="L16" s="459">
        <v>21.928674202194703</v>
      </c>
      <c r="M16" s="463">
        <f t="shared" si="2"/>
        <v>170.95243549243753</v>
      </c>
      <c r="N16" s="464">
        <f t="shared" si="3"/>
        <v>934.33399999999995</v>
      </c>
      <c r="P16" s="343" t="s">
        <v>122</v>
      </c>
      <c r="Q16" s="339">
        <v>227.911</v>
      </c>
      <c r="R16" s="339">
        <v>658.00800000000004</v>
      </c>
      <c r="S16" s="459">
        <v>19.755718341547425</v>
      </c>
      <c r="T16" s="463">
        <f t="shared" si="4"/>
        <v>129.99420714484938</v>
      </c>
      <c r="U16" s="464">
        <f t="shared" si="5"/>
        <v>885.9190000000001</v>
      </c>
    </row>
    <row r="17" spans="2:21" x14ac:dyDescent="0.2">
      <c r="B17" s="343" t="s">
        <v>123</v>
      </c>
      <c r="C17" s="546">
        <v>0.30623</v>
      </c>
      <c r="D17" s="339">
        <v>0.35816000000000003</v>
      </c>
      <c r="E17" s="459">
        <v>49.64</v>
      </c>
      <c r="F17" s="463">
        <f t="shared" si="0"/>
        <v>0.17779062400000001</v>
      </c>
      <c r="G17" s="464">
        <f t="shared" si="1"/>
        <v>0.66439000000000004</v>
      </c>
      <c r="I17" s="343" t="s">
        <v>123</v>
      </c>
      <c r="J17" s="339">
        <v>86.465999999999994</v>
      </c>
      <c r="K17" s="339">
        <v>224.79400000000001</v>
      </c>
      <c r="L17" s="459">
        <v>47.42</v>
      </c>
      <c r="M17" s="463">
        <f t="shared" si="2"/>
        <v>106.59731480000001</v>
      </c>
      <c r="N17" s="464">
        <f t="shared" si="3"/>
        <v>311.26</v>
      </c>
      <c r="P17" s="343" t="s">
        <v>123</v>
      </c>
      <c r="Q17" s="339">
        <v>153.81200000000001</v>
      </c>
      <c r="R17" s="339">
        <v>208.46799999999999</v>
      </c>
      <c r="S17" s="459">
        <v>51.44</v>
      </c>
      <c r="T17" s="463">
        <f t="shared" si="4"/>
        <v>107.23593919999999</v>
      </c>
      <c r="U17" s="464">
        <f t="shared" si="5"/>
        <v>362.28</v>
      </c>
    </row>
    <row r="18" spans="2:21" x14ac:dyDescent="0.2">
      <c r="B18" s="343" t="s">
        <v>124</v>
      </c>
      <c r="C18" s="546">
        <v>8.3920000000000008E-2</v>
      </c>
      <c r="D18" s="339">
        <v>5.0400000000000002E-3</v>
      </c>
      <c r="E18" s="459">
        <v>68.75</v>
      </c>
      <c r="F18" s="463">
        <f t="shared" si="0"/>
        <v>3.4650000000000002E-3</v>
      </c>
      <c r="G18" s="464">
        <f t="shared" si="1"/>
        <v>8.8960000000000011E-2</v>
      </c>
      <c r="I18" s="343" t="s">
        <v>124</v>
      </c>
      <c r="J18" s="339">
        <v>23.251999999999999</v>
      </c>
      <c r="K18" s="339">
        <v>9.2910000000000004</v>
      </c>
      <c r="L18" s="459">
        <v>68.760000000000005</v>
      </c>
      <c r="M18" s="463">
        <f t="shared" si="2"/>
        <v>6.3884916000000009</v>
      </c>
      <c r="N18" s="464">
        <f t="shared" si="3"/>
        <v>32.542999999999999</v>
      </c>
      <c r="P18" s="343" t="s">
        <v>124</v>
      </c>
      <c r="Q18" s="339">
        <v>21.053999999999998</v>
      </c>
      <c r="R18" s="339">
        <v>5.2190000000000003</v>
      </c>
      <c r="S18" s="459">
        <v>68.760000000000005</v>
      </c>
      <c r="T18" s="463">
        <f t="shared" si="4"/>
        <v>3.5885844000000002</v>
      </c>
      <c r="U18" s="464">
        <f t="shared" si="5"/>
        <v>26.273</v>
      </c>
    </row>
    <row r="19" spans="2:21" ht="13.5" thickBot="1" x14ac:dyDescent="0.25">
      <c r="B19" s="344" t="s">
        <v>125</v>
      </c>
      <c r="C19" s="546">
        <v>9.1900000000000003E-3</v>
      </c>
      <c r="D19" s="345">
        <v>0</v>
      </c>
      <c r="E19" s="460">
        <v>0</v>
      </c>
      <c r="F19" s="465">
        <f t="shared" si="0"/>
        <v>0</v>
      </c>
      <c r="G19" s="466">
        <f t="shared" si="1"/>
        <v>9.1900000000000003E-3</v>
      </c>
      <c r="I19" s="344" t="s">
        <v>125</v>
      </c>
      <c r="J19" s="345">
        <v>1.5489999999999999</v>
      </c>
      <c r="K19" s="345">
        <v>0</v>
      </c>
      <c r="L19" s="460">
        <v>0</v>
      </c>
      <c r="M19" s="465">
        <f t="shared" si="2"/>
        <v>0</v>
      </c>
      <c r="N19" s="466">
        <f t="shared" si="3"/>
        <v>1.5489999999999999</v>
      </c>
      <c r="P19" s="344" t="s">
        <v>125</v>
      </c>
      <c r="Q19" s="345">
        <v>10.282999999999999</v>
      </c>
      <c r="R19" s="345">
        <v>0</v>
      </c>
      <c r="S19" s="460">
        <v>0</v>
      </c>
      <c r="T19" s="465">
        <f t="shared" si="4"/>
        <v>0</v>
      </c>
      <c r="U19" s="466">
        <f t="shared" si="5"/>
        <v>10.282999999999999</v>
      </c>
    </row>
    <row r="20" spans="2:21" x14ac:dyDescent="0.2">
      <c r="C20" s="579"/>
    </row>
    <row r="22" spans="2:21" ht="38.25" customHeight="1" x14ac:dyDescent="0.2">
      <c r="B22" s="802" t="s">
        <v>630</v>
      </c>
      <c r="C22" s="803"/>
      <c r="D22" s="803"/>
      <c r="E22" s="803"/>
      <c r="F22" s="803"/>
      <c r="G22" s="803"/>
      <c r="I22" s="802" t="s">
        <v>645</v>
      </c>
      <c r="J22" s="803"/>
      <c r="K22" s="803"/>
      <c r="L22" s="803"/>
      <c r="M22" s="803"/>
      <c r="N22" s="803"/>
      <c r="P22" s="802" t="s">
        <v>631</v>
      </c>
      <c r="Q22" s="803"/>
      <c r="R22" s="803"/>
      <c r="S22" s="803"/>
      <c r="T22" s="803"/>
      <c r="U22" s="803"/>
    </row>
    <row r="23" spans="2:21" ht="13.5" thickBot="1" x14ac:dyDescent="0.25">
      <c r="B23" s="437"/>
      <c r="C23" s="437" t="s">
        <v>78</v>
      </c>
      <c r="D23" s="437" t="s">
        <v>308</v>
      </c>
      <c r="E23" s="457" t="s">
        <v>82</v>
      </c>
      <c r="F23" s="437" t="s">
        <v>309</v>
      </c>
      <c r="G23" s="437" t="s">
        <v>486</v>
      </c>
      <c r="I23" s="437"/>
      <c r="J23" s="437" t="s">
        <v>78</v>
      </c>
      <c r="K23" s="437" t="s">
        <v>308</v>
      </c>
      <c r="L23" s="457" t="s">
        <v>82</v>
      </c>
      <c r="M23" s="437" t="s">
        <v>309</v>
      </c>
      <c r="N23" s="437" t="s">
        <v>486</v>
      </c>
      <c r="P23" s="437"/>
      <c r="Q23" s="437" t="s">
        <v>78</v>
      </c>
      <c r="R23" s="437" t="s">
        <v>308</v>
      </c>
      <c r="S23" s="457" t="s">
        <v>82</v>
      </c>
      <c r="T23" s="437" t="s">
        <v>309</v>
      </c>
      <c r="U23" s="437" t="s">
        <v>486</v>
      </c>
    </row>
    <row r="24" spans="2:21" x14ac:dyDescent="0.2">
      <c r="B24" s="340" t="s">
        <v>127</v>
      </c>
      <c r="C24" s="341">
        <v>0.14107</v>
      </c>
      <c r="D24" s="341">
        <v>0</v>
      </c>
      <c r="E24" s="458">
        <v>0</v>
      </c>
      <c r="F24" s="461">
        <f t="shared" ref="F24:F32" si="6">D24*E24/100</f>
        <v>0</v>
      </c>
      <c r="G24" s="462">
        <f t="shared" ref="G24:G32" si="7">C24+D24</f>
        <v>0.14107</v>
      </c>
      <c r="I24" s="340" t="s">
        <v>127</v>
      </c>
      <c r="J24" s="341">
        <v>9.5000000000000001E-2</v>
      </c>
      <c r="K24" s="341">
        <v>0</v>
      </c>
      <c r="L24" s="458">
        <v>0</v>
      </c>
      <c r="M24" s="461">
        <f t="shared" ref="M24:M32" si="8">K24*L24/100</f>
        <v>0</v>
      </c>
      <c r="N24" s="462">
        <f t="shared" ref="N24:N32" si="9">J24+K24</f>
        <v>9.5000000000000001E-2</v>
      </c>
      <c r="P24" s="340" t="s">
        <v>127</v>
      </c>
      <c r="Q24" s="341">
        <v>48.682000000000002</v>
      </c>
      <c r="R24" s="341">
        <v>0</v>
      </c>
      <c r="S24" s="458">
        <v>0</v>
      </c>
      <c r="T24" s="461">
        <f t="shared" ref="T24:T32" si="10">R24*S24/100</f>
        <v>0</v>
      </c>
      <c r="U24" s="462">
        <f t="shared" ref="U24:U32" si="11">Q24+R24</f>
        <v>48.682000000000002</v>
      </c>
    </row>
    <row r="25" spans="2:21" x14ac:dyDescent="0.2">
      <c r="B25" s="342" t="s">
        <v>128</v>
      </c>
      <c r="C25" s="339">
        <v>0.24187999999999998</v>
      </c>
      <c r="D25" s="339">
        <v>0.19446000000000002</v>
      </c>
      <c r="E25" s="459">
        <v>49.47</v>
      </c>
      <c r="F25" s="463">
        <f t="shared" si="6"/>
        <v>9.619936200000001E-2</v>
      </c>
      <c r="G25" s="464">
        <f t="shared" si="7"/>
        <v>0.43634000000000001</v>
      </c>
      <c r="I25" s="342" t="s">
        <v>128</v>
      </c>
      <c r="J25" s="339">
        <v>7.8840000000000003</v>
      </c>
      <c r="K25" s="339">
        <v>6.734</v>
      </c>
      <c r="L25" s="459">
        <v>47.16</v>
      </c>
      <c r="M25" s="463">
        <f t="shared" si="8"/>
        <v>3.1757543999999998</v>
      </c>
      <c r="N25" s="464">
        <f t="shared" si="9"/>
        <v>14.618</v>
      </c>
      <c r="P25" s="342" t="s">
        <v>128</v>
      </c>
      <c r="Q25" s="339">
        <v>650.85199999999998</v>
      </c>
      <c r="R25" s="339">
        <v>444.82100000000003</v>
      </c>
      <c r="S25" s="459">
        <v>46.45</v>
      </c>
      <c r="T25" s="463">
        <f t="shared" si="10"/>
        <v>206.61935450000001</v>
      </c>
      <c r="U25" s="464">
        <f t="shared" si="11"/>
        <v>1095.673</v>
      </c>
    </row>
    <row r="26" spans="2:21" x14ac:dyDescent="0.2">
      <c r="B26" s="342" t="s">
        <v>129</v>
      </c>
      <c r="C26" s="339">
        <v>0.32341000000000003</v>
      </c>
      <c r="D26" s="339">
        <v>8.4209999999999993E-2</v>
      </c>
      <c r="E26" s="459">
        <v>41.9</v>
      </c>
      <c r="F26" s="463">
        <f t="shared" si="6"/>
        <v>3.5283989999999994E-2</v>
      </c>
      <c r="G26" s="464">
        <f t="shared" si="7"/>
        <v>0.40762000000000004</v>
      </c>
      <c r="I26" s="342" t="s">
        <v>129</v>
      </c>
      <c r="J26" s="339">
        <v>39.713999999999999</v>
      </c>
      <c r="K26" s="339">
        <v>7.056</v>
      </c>
      <c r="L26" s="459">
        <v>42.56</v>
      </c>
      <c r="M26" s="463">
        <f t="shared" si="8"/>
        <v>3.0030336000000002</v>
      </c>
      <c r="N26" s="464">
        <f t="shared" si="9"/>
        <v>46.769999999999996</v>
      </c>
      <c r="P26" s="342" t="s">
        <v>129</v>
      </c>
      <c r="Q26" s="339">
        <v>779.02800000000002</v>
      </c>
      <c r="R26" s="339">
        <v>141.79599999999999</v>
      </c>
      <c r="S26" s="459">
        <v>49.63</v>
      </c>
      <c r="T26" s="463">
        <f t="shared" si="10"/>
        <v>70.373354800000001</v>
      </c>
      <c r="U26" s="464">
        <f t="shared" si="11"/>
        <v>920.82400000000007</v>
      </c>
    </row>
    <row r="27" spans="2:21" x14ac:dyDescent="0.2">
      <c r="B27" s="342" t="s">
        <v>130</v>
      </c>
      <c r="C27" s="339">
        <v>0.15524000000000002</v>
      </c>
      <c r="D27" s="339">
        <v>0.11537</v>
      </c>
      <c r="E27" s="459">
        <v>42.88</v>
      </c>
      <c r="F27" s="463">
        <f t="shared" si="6"/>
        <v>4.9470656000000002E-2</v>
      </c>
      <c r="G27" s="464">
        <f t="shared" si="7"/>
        <v>0.27061000000000002</v>
      </c>
      <c r="I27" s="342" t="s">
        <v>130</v>
      </c>
      <c r="J27" s="339">
        <v>25.614000000000001</v>
      </c>
      <c r="K27" s="339">
        <v>29.783000000000001</v>
      </c>
      <c r="L27" s="459">
        <v>49.04</v>
      </c>
      <c r="M27" s="463">
        <f t="shared" si="8"/>
        <v>14.605583200000002</v>
      </c>
      <c r="N27" s="464">
        <f t="shared" si="9"/>
        <v>55.397000000000006</v>
      </c>
      <c r="P27" s="342" t="s">
        <v>130</v>
      </c>
      <c r="Q27" s="339">
        <v>191.315</v>
      </c>
      <c r="R27" s="339">
        <v>178.58600000000001</v>
      </c>
      <c r="S27" s="459">
        <v>51.18</v>
      </c>
      <c r="T27" s="463">
        <f t="shared" si="10"/>
        <v>91.400314800000018</v>
      </c>
      <c r="U27" s="464">
        <f t="shared" si="11"/>
        <v>369.90100000000001</v>
      </c>
    </row>
    <row r="28" spans="2:21" x14ac:dyDescent="0.2">
      <c r="B28" s="342" t="s">
        <v>131</v>
      </c>
      <c r="C28" s="339">
        <v>0.3548</v>
      </c>
      <c r="D28" s="339">
        <v>0.26468000000000003</v>
      </c>
      <c r="E28" s="459">
        <v>32.96</v>
      </c>
      <c r="F28" s="463">
        <f t="shared" si="6"/>
        <v>8.723852800000001E-2</v>
      </c>
      <c r="G28" s="464">
        <f t="shared" si="7"/>
        <v>0.61948000000000003</v>
      </c>
      <c r="I28" s="342" t="s">
        <v>131</v>
      </c>
      <c r="J28" s="339">
        <v>78.158000000000001</v>
      </c>
      <c r="K28" s="339">
        <v>123.498</v>
      </c>
      <c r="L28" s="459">
        <v>33.049999999999997</v>
      </c>
      <c r="M28" s="463">
        <f t="shared" si="8"/>
        <v>40.816088999999998</v>
      </c>
      <c r="N28" s="464">
        <f t="shared" si="9"/>
        <v>201.65600000000001</v>
      </c>
      <c r="P28" s="342" t="s">
        <v>131</v>
      </c>
      <c r="Q28" s="339">
        <v>187.68700000000001</v>
      </c>
      <c r="R28" s="339">
        <v>193.10499999999999</v>
      </c>
      <c r="S28" s="459">
        <v>32.54</v>
      </c>
      <c r="T28" s="463">
        <f t="shared" si="10"/>
        <v>62.836366999999989</v>
      </c>
      <c r="U28" s="464">
        <f t="shared" si="11"/>
        <v>380.79200000000003</v>
      </c>
    </row>
    <row r="29" spans="2:21" x14ac:dyDescent="0.2">
      <c r="B29" s="342" t="s">
        <v>132</v>
      </c>
      <c r="C29" s="339">
        <v>0.63649999999999995</v>
      </c>
      <c r="D29" s="339">
        <v>1.66327</v>
      </c>
      <c r="E29" s="459">
        <v>27.11</v>
      </c>
      <c r="F29" s="463">
        <f t="shared" si="6"/>
        <v>0.45091249699999997</v>
      </c>
      <c r="G29" s="464">
        <f t="shared" si="7"/>
        <v>2.2997700000000001</v>
      </c>
      <c r="I29" s="342" t="s">
        <v>132</v>
      </c>
      <c r="J29" s="339">
        <v>155.191</v>
      </c>
      <c r="K29" s="339">
        <v>507.62099999999998</v>
      </c>
      <c r="L29" s="459">
        <v>28.26</v>
      </c>
      <c r="M29" s="463">
        <f t="shared" si="8"/>
        <v>143.45369460000001</v>
      </c>
      <c r="N29" s="464">
        <f t="shared" si="9"/>
        <v>662.81200000000001</v>
      </c>
      <c r="P29" s="342" t="s">
        <v>132</v>
      </c>
      <c r="Q29" s="339">
        <v>173.27600000000001</v>
      </c>
      <c r="R29" s="339">
        <v>519.44600000000003</v>
      </c>
      <c r="S29" s="459">
        <v>26.78</v>
      </c>
      <c r="T29" s="463">
        <f t="shared" si="10"/>
        <v>139.10763880000002</v>
      </c>
      <c r="U29" s="464">
        <f t="shared" si="11"/>
        <v>692.72199999999998</v>
      </c>
    </row>
    <row r="30" spans="2:21" x14ac:dyDescent="0.2">
      <c r="B30" s="342" t="s">
        <v>133</v>
      </c>
      <c r="C30" s="339">
        <v>0.28267000000000003</v>
      </c>
      <c r="D30" s="339">
        <v>0.73174000000000006</v>
      </c>
      <c r="E30" s="459">
        <v>31.66</v>
      </c>
      <c r="F30" s="463">
        <f t="shared" si="6"/>
        <v>0.23166888400000002</v>
      </c>
      <c r="G30" s="464">
        <f t="shared" si="7"/>
        <v>1.01441</v>
      </c>
      <c r="I30" s="342" t="s">
        <v>133</v>
      </c>
      <c r="J30" s="339">
        <v>80.894000000000005</v>
      </c>
      <c r="K30" s="339">
        <v>415.76600000000002</v>
      </c>
      <c r="L30" s="459">
        <v>31.57</v>
      </c>
      <c r="M30" s="463">
        <f t="shared" si="8"/>
        <v>131.25732619999999</v>
      </c>
      <c r="N30" s="464">
        <f t="shared" si="9"/>
        <v>496.66</v>
      </c>
      <c r="P30" s="342" t="s">
        <v>133</v>
      </c>
      <c r="Q30" s="339">
        <v>49.058</v>
      </c>
      <c r="R30" s="339">
        <v>235.76</v>
      </c>
      <c r="S30" s="459">
        <v>33.29</v>
      </c>
      <c r="T30" s="463">
        <f t="shared" si="10"/>
        <v>78.484504000000001</v>
      </c>
      <c r="U30" s="464">
        <f t="shared" si="11"/>
        <v>284.81799999999998</v>
      </c>
    </row>
    <row r="31" spans="2:21" x14ac:dyDescent="0.2">
      <c r="B31" s="342" t="s">
        <v>134</v>
      </c>
      <c r="C31" s="339">
        <v>1.525E-2</v>
      </c>
      <c r="D31" s="339">
        <v>0</v>
      </c>
      <c r="E31" s="459">
        <v>0</v>
      </c>
      <c r="F31" s="463">
        <f t="shared" si="6"/>
        <v>0</v>
      </c>
      <c r="G31" s="464">
        <f t="shared" si="7"/>
        <v>1.525E-2</v>
      </c>
      <c r="I31" s="342" t="s">
        <v>134</v>
      </c>
      <c r="J31" s="339">
        <v>3.79</v>
      </c>
      <c r="K31" s="339">
        <v>0</v>
      </c>
      <c r="L31" s="459">
        <v>0</v>
      </c>
      <c r="M31" s="463">
        <f t="shared" si="8"/>
        <v>0</v>
      </c>
      <c r="N31" s="464">
        <f t="shared" si="9"/>
        <v>3.79</v>
      </c>
      <c r="P31" s="342" t="s">
        <v>134</v>
      </c>
      <c r="Q31" s="339">
        <v>1.0680000000000001</v>
      </c>
      <c r="R31" s="339">
        <v>0</v>
      </c>
      <c r="S31" s="459">
        <v>0</v>
      </c>
      <c r="T31" s="463">
        <f t="shared" si="10"/>
        <v>0</v>
      </c>
      <c r="U31" s="464">
        <f t="shared" si="11"/>
        <v>1.0680000000000001</v>
      </c>
    </row>
    <row r="32" spans="2:21" ht="13.5" thickBot="1" x14ac:dyDescent="0.25">
      <c r="B32" s="344" t="s">
        <v>135</v>
      </c>
      <c r="C32" s="345">
        <v>8.8299999999999993E-3</v>
      </c>
      <c r="D32" s="345">
        <v>7.0050000000000001E-2</v>
      </c>
      <c r="E32" s="460">
        <v>108.28</v>
      </c>
      <c r="F32" s="465">
        <f t="shared" si="6"/>
        <v>7.5850139999999996E-2</v>
      </c>
      <c r="G32" s="466">
        <f t="shared" si="7"/>
        <v>7.8880000000000006E-2</v>
      </c>
      <c r="I32" s="344" t="s">
        <v>135</v>
      </c>
      <c r="J32" s="345">
        <v>1.633</v>
      </c>
      <c r="K32" s="345">
        <v>44.252000000000002</v>
      </c>
      <c r="L32" s="460">
        <v>108.28</v>
      </c>
      <c r="M32" s="465">
        <f t="shared" si="8"/>
        <v>47.916065600000003</v>
      </c>
      <c r="N32" s="466">
        <f t="shared" si="9"/>
        <v>45.885000000000005</v>
      </c>
      <c r="P32" s="344" t="s">
        <v>135</v>
      </c>
      <c r="Q32" s="345">
        <v>0.115</v>
      </c>
      <c r="R32" s="345">
        <v>6.4649999999999999</v>
      </c>
      <c r="S32" s="460">
        <v>108.28</v>
      </c>
      <c r="T32" s="465">
        <f t="shared" si="10"/>
        <v>7.0003020000000005</v>
      </c>
      <c r="U32" s="466">
        <f t="shared" si="11"/>
        <v>6.58</v>
      </c>
    </row>
    <row r="35" spans="2:21" ht="29.25" customHeight="1" x14ac:dyDescent="0.2">
      <c r="B35" s="802" t="s">
        <v>382</v>
      </c>
      <c r="C35" s="803"/>
      <c r="D35" s="803"/>
      <c r="E35" s="803"/>
      <c r="F35" s="803"/>
      <c r="G35" s="803"/>
      <c r="I35" s="802" t="s">
        <v>383</v>
      </c>
      <c r="J35" s="803"/>
      <c r="K35" s="803"/>
      <c r="L35" s="803"/>
      <c r="M35" s="803"/>
      <c r="N35" s="803"/>
      <c r="P35" s="802" t="s">
        <v>384</v>
      </c>
      <c r="Q35" s="803"/>
      <c r="R35" s="803"/>
      <c r="S35" s="803"/>
      <c r="T35" s="803"/>
      <c r="U35" s="803"/>
    </row>
    <row r="36" spans="2:21" ht="39" thickBot="1" x14ac:dyDescent="0.25">
      <c r="B36" s="437"/>
      <c r="C36" s="437"/>
      <c r="D36" s="437"/>
      <c r="E36" s="437"/>
      <c r="F36" s="437"/>
      <c r="G36" s="338" t="s">
        <v>477</v>
      </c>
      <c r="I36" s="437"/>
      <c r="J36" s="437"/>
      <c r="K36" s="437"/>
      <c r="L36" s="437"/>
      <c r="M36" s="437"/>
      <c r="N36" s="338" t="s">
        <v>488</v>
      </c>
      <c r="P36" s="437"/>
      <c r="Q36" s="437"/>
      <c r="R36" s="437"/>
      <c r="S36" s="437"/>
      <c r="T36" s="437"/>
      <c r="U36" s="338" t="s">
        <v>478</v>
      </c>
    </row>
    <row r="37" spans="2:21" x14ac:dyDescent="0.2">
      <c r="B37" s="340" t="s">
        <v>632</v>
      </c>
      <c r="C37" s="341"/>
      <c r="D37" s="341"/>
      <c r="E37" s="341"/>
      <c r="F37" s="341"/>
      <c r="G37" s="462">
        <f>G8</f>
        <v>5.2834500000000002</v>
      </c>
      <c r="I37" s="340" t="s">
        <v>632</v>
      </c>
      <c r="J37" s="341"/>
      <c r="K37" s="341"/>
      <c r="L37" s="341"/>
      <c r="M37" s="341"/>
      <c r="N37" s="462">
        <f>N8</f>
        <v>1527.682</v>
      </c>
      <c r="P37" s="340" t="s">
        <v>632</v>
      </c>
      <c r="Q37" s="341"/>
      <c r="R37" s="341"/>
      <c r="S37" s="341"/>
      <c r="T37" s="341"/>
      <c r="U37" s="462">
        <f>U8</f>
        <v>3801.0590000000002</v>
      </c>
    </row>
    <row r="38" spans="2:21" ht="25.5" x14ac:dyDescent="0.2">
      <c r="B38" s="346" t="s">
        <v>640</v>
      </c>
      <c r="C38" s="339"/>
      <c r="D38" s="339"/>
      <c r="E38" s="339"/>
      <c r="F38" s="339"/>
      <c r="G38" s="464">
        <f>G6-G8</f>
        <v>24.795490000000001</v>
      </c>
      <c r="I38" s="346" t="s">
        <v>640</v>
      </c>
      <c r="J38" s="339"/>
      <c r="K38" s="339"/>
      <c r="L38" s="339"/>
      <c r="M38" s="339"/>
      <c r="N38" s="464">
        <f>N6-N8</f>
        <v>10237.168999999998</v>
      </c>
      <c r="P38" s="346" t="s">
        <v>640</v>
      </c>
      <c r="Q38" s="339"/>
      <c r="R38" s="339"/>
      <c r="S38" s="339"/>
      <c r="T38" s="339"/>
      <c r="U38" s="464">
        <f>U6-U8</f>
        <v>17781.79</v>
      </c>
    </row>
    <row r="39" spans="2:21" ht="13.5" thickBot="1" x14ac:dyDescent="0.25">
      <c r="B39" s="344" t="s">
        <v>93</v>
      </c>
      <c r="C39" s="345"/>
      <c r="D39" s="345"/>
      <c r="E39" s="345"/>
      <c r="F39" s="345"/>
      <c r="G39" s="466">
        <f>G7</f>
        <v>100.96449</v>
      </c>
      <c r="I39" s="344" t="s">
        <v>93</v>
      </c>
      <c r="J39" s="345"/>
      <c r="K39" s="345"/>
      <c r="L39" s="345"/>
      <c r="M39" s="345"/>
      <c r="N39" s="466">
        <f>N7</f>
        <v>22718.856</v>
      </c>
      <c r="P39" s="344" t="s">
        <v>93</v>
      </c>
      <c r="Q39" s="345"/>
      <c r="R39" s="345"/>
      <c r="S39" s="345"/>
      <c r="T39" s="345"/>
      <c r="U39" s="466">
        <f>U7</f>
        <v>118195.003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49"/>
      <c r="C3" s="550"/>
      <c r="D3" s="551" t="s">
        <v>691</v>
      </c>
      <c r="E3" s="552" t="s">
        <v>692</v>
      </c>
      <c r="F3" s="552" t="s">
        <v>693</v>
      </c>
      <c r="G3" s="553" t="s">
        <v>694</v>
      </c>
    </row>
    <row r="4" spans="2:7" x14ac:dyDescent="0.2">
      <c r="B4" s="554"/>
      <c r="C4" s="555" t="s">
        <v>697</v>
      </c>
      <c r="D4" s="556">
        <f>SUM(D5:D18)</f>
        <v>3830</v>
      </c>
      <c r="E4" s="556">
        <f t="shared" ref="E4:F4" si="0">SUM(E5:E18)</f>
        <v>3735</v>
      </c>
      <c r="F4" s="556">
        <f t="shared" si="0"/>
        <v>2183</v>
      </c>
      <c r="G4" s="557">
        <f>SUM(G5:G18)</f>
        <v>3482</v>
      </c>
    </row>
    <row r="5" spans="2:7" x14ac:dyDescent="0.2">
      <c r="B5" s="558" t="s">
        <v>312</v>
      </c>
      <c r="C5" s="559" t="s">
        <v>285</v>
      </c>
      <c r="D5" s="560">
        <v>284</v>
      </c>
      <c r="E5" s="560">
        <v>277</v>
      </c>
      <c r="F5" s="560">
        <v>191</v>
      </c>
      <c r="G5" s="561">
        <v>243</v>
      </c>
    </row>
    <row r="6" spans="2:7" x14ac:dyDescent="0.2">
      <c r="B6" s="558" t="s">
        <v>324</v>
      </c>
      <c r="C6" s="559" t="s">
        <v>306</v>
      </c>
      <c r="D6" s="560">
        <v>321</v>
      </c>
      <c r="E6" s="560">
        <v>318</v>
      </c>
      <c r="F6" s="560">
        <v>169</v>
      </c>
      <c r="G6" s="561">
        <v>304</v>
      </c>
    </row>
    <row r="7" spans="2:7" x14ac:dyDescent="0.2">
      <c r="B7" s="558" t="s">
        <v>318</v>
      </c>
      <c r="C7" s="559" t="s">
        <v>286</v>
      </c>
      <c r="D7" s="560">
        <v>362</v>
      </c>
      <c r="E7" s="560">
        <v>352</v>
      </c>
      <c r="F7" s="560">
        <v>189</v>
      </c>
      <c r="G7" s="561">
        <v>326</v>
      </c>
    </row>
    <row r="8" spans="2:7" x14ac:dyDescent="0.2">
      <c r="B8" s="558" t="s">
        <v>316</v>
      </c>
      <c r="C8" s="559" t="s">
        <v>287</v>
      </c>
      <c r="D8" s="560">
        <v>150</v>
      </c>
      <c r="E8" s="560">
        <v>146</v>
      </c>
      <c r="F8" s="560">
        <v>68</v>
      </c>
      <c r="G8" s="561">
        <v>141</v>
      </c>
    </row>
    <row r="9" spans="2:7" x14ac:dyDescent="0.2">
      <c r="B9" s="558" t="s">
        <v>314</v>
      </c>
      <c r="C9" s="559" t="s">
        <v>304</v>
      </c>
      <c r="D9" s="560">
        <v>68</v>
      </c>
      <c r="E9" s="560">
        <v>67</v>
      </c>
      <c r="F9" s="560">
        <v>28</v>
      </c>
      <c r="G9" s="561">
        <v>61</v>
      </c>
    </row>
    <row r="10" spans="2:7" x14ac:dyDescent="0.2">
      <c r="B10" s="558" t="s">
        <v>319</v>
      </c>
      <c r="C10" s="559" t="s">
        <v>288</v>
      </c>
      <c r="D10" s="560">
        <v>105</v>
      </c>
      <c r="E10" s="560">
        <v>104</v>
      </c>
      <c r="F10" s="560">
        <v>59</v>
      </c>
      <c r="G10" s="561">
        <v>102</v>
      </c>
    </row>
    <row r="11" spans="2:7" x14ac:dyDescent="0.2">
      <c r="B11" s="558" t="s">
        <v>320</v>
      </c>
      <c r="C11" s="559" t="s">
        <v>305</v>
      </c>
      <c r="D11" s="560">
        <v>281</v>
      </c>
      <c r="E11" s="560">
        <v>273</v>
      </c>
      <c r="F11" s="560">
        <v>154</v>
      </c>
      <c r="G11" s="561">
        <v>265</v>
      </c>
    </row>
    <row r="12" spans="2:7" x14ac:dyDescent="0.2">
      <c r="B12" s="558" t="s">
        <v>317</v>
      </c>
      <c r="C12" s="559" t="s">
        <v>289</v>
      </c>
      <c r="D12" s="560">
        <v>171</v>
      </c>
      <c r="E12" s="560">
        <v>170</v>
      </c>
      <c r="F12" s="560">
        <v>80</v>
      </c>
      <c r="G12" s="561">
        <v>164</v>
      </c>
    </row>
    <row r="13" spans="2:7" x14ac:dyDescent="0.2">
      <c r="B13" s="558" t="s">
        <v>311</v>
      </c>
      <c r="C13" s="559" t="s">
        <v>290</v>
      </c>
      <c r="D13" s="560">
        <v>186</v>
      </c>
      <c r="E13" s="560">
        <v>160</v>
      </c>
      <c r="F13" s="560">
        <v>125</v>
      </c>
      <c r="G13" s="561">
        <v>128</v>
      </c>
    </row>
    <row r="14" spans="2:7" x14ac:dyDescent="0.2">
      <c r="B14" s="558" t="s">
        <v>321</v>
      </c>
      <c r="C14" s="559" t="s">
        <v>291</v>
      </c>
      <c r="D14" s="560">
        <v>374</v>
      </c>
      <c r="E14" s="560">
        <v>369</v>
      </c>
      <c r="F14" s="560">
        <v>225</v>
      </c>
      <c r="G14" s="561">
        <v>352</v>
      </c>
    </row>
    <row r="15" spans="2:7" x14ac:dyDescent="0.2">
      <c r="B15" s="558" t="s">
        <v>322</v>
      </c>
      <c r="C15" s="559" t="s">
        <v>292</v>
      </c>
      <c r="D15" s="560">
        <v>361</v>
      </c>
      <c r="E15" s="560">
        <v>354</v>
      </c>
      <c r="F15" s="560">
        <v>227</v>
      </c>
      <c r="G15" s="561">
        <v>345</v>
      </c>
    </row>
    <row r="16" spans="2:7" x14ac:dyDescent="0.2">
      <c r="B16" s="558" t="s">
        <v>323</v>
      </c>
      <c r="C16" s="559" t="s">
        <v>293</v>
      </c>
      <c r="D16" s="560">
        <v>311</v>
      </c>
      <c r="E16" s="560">
        <v>310</v>
      </c>
      <c r="F16" s="560">
        <v>174</v>
      </c>
      <c r="G16" s="561">
        <v>295</v>
      </c>
    </row>
    <row r="17" spans="2:7" x14ac:dyDescent="0.2">
      <c r="B17" s="558" t="s">
        <v>315</v>
      </c>
      <c r="C17" s="559" t="s">
        <v>294</v>
      </c>
      <c r="D17" s="560">
        <v>338</v>
      </c>
      <c r="E17" s="560">
        <v>322</v>
      </c>
      <c r="F17" s="560">
        <v>205</v>
      </c>
      <c r="G17" s="561">
        <v>299</v>
      </c>
    </row>
    <row r="18" spans="2:7" ht="13.5" thickBot="1" x14ac:dyDescent="0.25">
      <c r="B18" s="562" t="s">
        <v>313</v>
      </c>
      <c r="C18" s="563" t="s">
        <v>295</v>
      </c>
      <c r="D18" s="564">
        <v>518</v>
      </c>
      <c r="E18" s="564">
        <v>513</v>
      </c>
      <c r="F18" s="564">
        <v>289</v>
      </c>
      <c r="G18" s="565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3">
    <tabColor theme="2" tint="-0.499984740745262"/>
  </sheetPr>
  <dimension ref="B1:L576"/>
  <sheetViews>
    <sheetView topLeftCell="A41" workbookViewId="0"/>
  </sheetViews>
  <sheetFormatPr defaultRowHeight="12.75" x14ac:dyDescent="0.2"/>
  <cols>
    <col min="1" max="1" width="9" style="581"/>
    <col min="2" max="4" width="30.625" style="581" customWidth="1"/>
    <col min="5" max="5" width="21.125" style="581" customWidth="1"/>
    <col min="6" max="6" width="28.125" style="581" bestFit="1" customWidth="1"/>
    <col min="7" max="7" width="25.875" style="581" bestFit="1" customWidth="1"/>
    <col min="8" max="16384" width="9" style="581"/>
  </cols>
  <sheetData>
    <row r="1" spans="2:9" x14ac:dyDescent="0.2">
      <c r="B1" s="580"/>
    </row>
    <row r="2" spans="2:9" x14ac:dyDescent="0.2">
      <c r="B2" s="580"/>
      <c r="D2" s="582"/>
    </row>
    <row r="3" spans="2:9" x14ac:dyDescent="0.2">
      <c r="B3" s="352" t="s">
        <v>500</v>
      </c>
      <c r="C3" s="527">
        <f>SUM(C4:C7)</f>
        <v>2020.16354</v>
      </c>
    </row>
    <row r="4" spans="2:9" x14ac:dyDescent="0.2">
      <c r="B4" s="352" t="s">
        <v>501</v>
      </c>
      <c r="C4" s="353">
        <v>819.65419099999997</v>
      </c>
    </row>
    <row r="5" spans="2:9" x14ac:dyDescent="0.2">
      <c r="B5" s="352" t="s">
        <v>20</v>
      </c>
      <c r="C5" s="353">
        <v>88.668660000000003</v>
      </c>
    </row>
    <row r="6" spans="2:9" x14ac:dyDescent="0.2">
      <c r="B6" s="352" t="s">
        <v>502</v>
      </c>
      <c r="C6" s="353">
        <v>286.31142899999998</v>
      </c>
    </row>
    <row r="7" spans="2:9" x14ac:dyDescent="0.2">
      <c r="B7" s="352" t="s">
        <v>503</v>
      </c>
      <c r="C7" s="353">
        <v>825.52926000000002</v>
      </c>
    </row>
    <row r="8" spans="2:9" x14ac:dyDescent="0.2">
      <c r="B8" s="580"/>
      <c r="C8" s="583"/>
    </row>
    <row r="9" spans="2:9" x14ac:dyDescent="0.2">
      <c r="B9" s="580"/>
      <c r="C9" s="583"/>
    </row>
    <row r="10" spans="2:9" x14ac:dyDescent="0.2">
      <c r="B10" s="580" t="s">
        <v>504</v>
      </c>
      <c r="C10" s="583"/>
    </row>
    <row r="11" spans="2:9" x14ac:dyDescent="0.2">
      <c r="B11" s="580"/>
    </row>
    <row r="12" spans="2:9" x14ac:dyDescent="0.2">
      <c r="B12" s="355"/>
      <c r="C12" s="584" t="s">
        <v>505</v>
      </c>
      <c r="D12" s="585" t="s">
        <v>506</v>
      </c>
      <c r="E12" s="586" t="s">
        <v>2</v>
      </c>
    </row>
    <row r="13" spans="2:9" x14ac:dyDescent="0.2">
      <c r="B13" s="356" t="s">
        <v>501</v>
      </c>
      <c r="C13" s="587" t="s">
        <v>507</v>
      </c>
      <c r="D13" s="588">
        <v>440.099379</v>
      </c>
      <c r="E13" s="589">
        <f>IF(C$4=0,0,D13/C$4*100)</f>
        <v>53.69329942217059</v>
      </c>
    </row>
    <row r="14" spans="2:9" x14ac:dyDescent="0.2">
      <c r="B14" s="357"/>
      <c r="C14" s="580" t="s">
        <v>508</v>
      </c>
      <c r="D14" s="590">
        <v>39.884943999999997</v>
      </c>
      <c r="E14" s="591">
        <f>IF(C$4=0,0,D14/C$4*100)</f>
        <v>4.8660696715695799</v>
      </c>
    </row>
    <row r="15" spans="2:9" x14ac:dyDescent="0.2">
      <c r="B15" s="357"/>
      <c r="C15" s="580" t="s">
        <v>509</v>
      </c>
      <c r="D15" s="590">
        <v>310.30331899999999</v>
      </c>
      <c r="E15" s="591">
        <f>IF(C$4=0,0,D15/C$4*100)</f>
        <v>37.857833511644913</v>
      </c>
    </row>
    <row r="16" spans="2:9" s="582" customFormat="1" x14ac:dyDescent="0.2">
      <c r="B16" s="358"/>
      <c r="C16" s="592" t="s">
        <v>510</v>
      </c>
      <c r="D16" s="593">
        <v>29.366548999999999</v>
      </c>
      <c r="E16" s="594">
        <f>IF(C$4=0,0,D16/C$4*100)</f>
        <v>3.5827973946149201</v>
      </c>
      <c r="I16" s="581"/>
    </row>
    <row r="17" spans="2:5" x14ac:dyDescent="0.2">
      <c r="B17" s="359"/>
      <c r="C17" s="580"/>
      <c r="D17" s="590"/>
      <c r="E17" s="595"/>
    </row>
    <row r="18" spans="2:5" x14ac:dyDescent="0.2">
      <c r="B18" s="356" t="s">
        <v>20</v>
      </c>
      <c r="C18" s="587" t="s">
        <v>507</v>
      </c>
      <c r="D18" s="588">
        <v>13.354298999999999</v>
      </c>
      <c r="E18" s="589">
        <f>IF(C$5=0,0,D18/C$5*100)</f>
        <v>15.060900886513902</v>
      </c>
    </row>
    <row r="19" spans="2:5" x14ac:dyDescent="0.2">
      <c r="B19" s="357"/>
      <c r="C19" s="580" t="s">
        <v>508</v>
      </c>
      <c r="D19" s="590">
        <v>6.9832840000000003</v>
      </c>
      <c r="E19" s="591">
        <f>IF(C$5=0,0,D19/C$5*100)</f>
        <v>7.8757071551549336</v>
      </c>
    </row>
    <row r="20" spans="2:5" x14ac:dyDescent="0.2">
      <c r="B20" s="357"/>
      <c r="C20" s="580" t="s">
        <v>509</v>
      </c>
      <c r="D20" s="590">
        <v>62.882446000000002</v>
      </c>
      <c r="E20" s="591">
        <f>IF(C$5=0,0,D20/C$5*100)</f>
        <v>70.918457547458146</v>
      </c>
    </row>
    <row r="21" spans="2:5" x14ac:dyDescent="0.2">
      <c r="B21" s="358"/>
      <c r="C21" s="592" t="s">
        <v>510</v>
      </c>
      <c r="D21" s="593">
        <v>5.4486309999999998</v>
      </c>
      <c r="E21" s="594">
        <f>IF(C$5=0,0,D21/C$5*100)</f>
        <v>6.1449344108730184</v>
      </c>
    </row>
    <row r="22" spans="2:5" x14ac:dyDescent="0.2">
      <c r="B22" s="359"/>
      <c r="C22" s="580"/>
      <c r="D22" s="590"/>
      <c r="E22" s="595"/>
    </row>
    <row r="23" spans="2:5" x14ac:dyDescent="0.2">
      <c r="B23" s="356" t="s">
        <v>502</v>
      </c>
      <c r="C23" s="587" t="s">
        <v>507</v>
      </c>
      <c r="D23" s="588">
        <v>119.194048</v>
      </c>
      <c r="E23" s="589">
        <f>IF(C$6=0,0,D23/C$6*100)</f>
        <v>41.630908139541994</v>
      </c>
    </row>
    <row r="24" spans="2:5" x14ac:dyDescent="0.2">
      <c r="B24" s="357"/>
      <c r="C24" s="580" t="s">
        <v>508</v>
      </c>
      <c r="D24" s="590">
        <v>11.065009</v>
      </c>
      <c r="E24" s="591">
        <f>IF(C$6=0,0,D24/C$6*100)</f>
        <v>3.864675971422713</v>
      </c>
    </row>
    <row r="25" spans="2:5" x14ac:dyDescent="0.2">
      <c r="B25" s="357"/>
      <c r="C25" s="580" t="s">
        <v>509</v>
      </c>
      <c r="D25" s="590">
        <v>148.899317</v>
      </c>
      <c r="E25" s="591">
        <f>IF(C$6=0,0,D25/C$6*100)</f>
        <v>52.006068189474895</v>
      </c>
    </row>
    <row r="26" spans="2:5" x14ac:dyDescent="0.2">
      <c r="B26" s="358"/>
      <c r="C26" s="592" t="s">
        <v>510</v>
      </c>
      <c r="D26" s="593">
        <v>7.1530550000000002</v>
      </c>
      <c r="E26" s="594">
        <f>IF(C$6=0,0,D26/C$6*100)</f>
        <v>2.4983476995603975</v>
      </c>
    </row>
    <row r="27" spans="2:5" x14ac:dyDescent="0.2">
      <c r="B27" s="359"/>
      <c r="C27" s="580"/>
      <c r="D27" s="590"/>
      <c r="E27" s="595"/>
    </row>
    <row r="28" spans="2:5" x14ac:dyDescent="0.2">
      <c r="B28" s="596" t="s">
        <v>503</v>
      </c>
      <c r="C28" s="587" t="s">
        <v>507</v>
      </c>
      <c r="D28" s="588">
        <v>738.10847899999999</v>
      </c>
      <c r="E28" s="589">
        <f>IF(C$7=0,0,D28/C$7*100)</f>
        <v>89.410335255712198</v>
      </c>
    </row>
    <row r="29" spans="2:5" x14ac:dyDescent="0.2">
      <c r="B29" s="357"/>
      <c r="C29" s="580" t="s">
        <v>508</v>
      </c>
      <c r="D29" s="590">
        <v>33.942804000000002</v>
      </c>
      <c r="E29" s="591">
        <f>IF(C$7=0,0,D29/C$7*100)</f>
        <v>4.1116415425420536</v>
      </c>
    </row>
    <row r="30" spans="2:5" x14ac:dyDescent="0.2">
      <c r="B30" s="357"/>
      <c r="C30" s="580" t="s">
        <v>509</v>
      </c>
      <c r="D30" s="590">
        <v>45.944003000000002</v>
      </c>
      <c r="E30" s="591">
        <f>IF(C$7=0,0,D30/C$7*100)</f>
        <v>5.5653997049117319</v>
      </c>
    </row>
    <row r="31" spans="2:5" x14ac:dyDescent="0.2">
      <c r="B31" s="358"/>
      <c r="C31" s="592" t="s">
        <v>510</v>
      </c>
      <c r="D31" s="593">
        <v>7.5339739999999997</v>
      </c>
      <c r="E31" s="594">
        <f>IF(C$7=0,0,D31/C$7*100)</f>
        <v>0.912623496834019</v>
      </c>
    </row>
    <row r="32" spans="2:5" x14ac:dyDescent="0.2">
      <c r="B32" s="580"/>
      <c r="D32" s="597"/>
      <c r="E32" s="598"/>
    </row>
    <row r="34" spans="2:7" x14ac:dyDescent="0.2">
      <c r="B34" s="583" t="s">
        <v>511</v>
      </c>
    </row>
    <row r="36" spans="2:7" ht="38.25" x14ac:dyDescent="0.2">
      <c r="B36" s="599"/>
      <c r="C36" s="600" t="s">
        <v>512</v>
      </c>
      <c r="D36" s="601" t="s">
        <v>513</v>
      </c>
      <c r="E36" s="601" t="s">
        <v>514</v>
      </c>
      <c r="F36" s="601" t="s">
        <v>515</v>
      </c>
      <c r="G36" s="602" t="s">
        <v>516</v>
      </c>
    </row>
    <row r="37" spans="2:7" x14ac:dyDescent="0.2">
      <c r="B37" s="603" t="s">
        <v>501</v>
      </c>
      <c r="C37" s="604" t="s">
        <v>517</v>
      </c>
      <c r="D37" s="588">
        <v>0</v>
      </c>
      <c r="E37" s="605">
        <f>IF($C$4=0,0,D37/$C$4*100)</f>
        <v>0</v>
      </c>
      <c r="F37" s="605">
        <f>IF(SUM($D$14:$D$16)=0,0,D37/SUM($D$14:D$16)*100)</f>
        <v>0</v>
      </c>
      <c r="G37" s="589">
        <f>IF($D$14=0,0,D37/$D$14*100)</f>
        <v>0</v>
      </c>
    </row>
    <row r="38" spans="2:7" x14ac:dyDescent="0.2">
      <c r="B38" s="606"/>
      <c r="C38" s="607" t="s">
        <v>763</v>
      </c>
      <c r="D38" s="590">
        <v>0</v>
      </c>
      <c r="E38" s="608">
        <f t="shared" ref="E38:E68" si="0">IF($C$4=0,0,D38/$C$4*100)</f>
        <v>0</v>
      </c>
      <c r="F38" s="608">
        <f>IF(SUM($D$14:$D$16)=0,0,D38/SUM($D$14:D$16)*100)</f>
        <v>0</v>
      </c>
      <c r="G38" s="591">
        <f t="shared" ref="G38:G68" si="1">IF($D$14=0,0,D38/$D$14*100)</f>
        <v>0</v>
      </c>
    </row>
    <row r="39" spans="2:7" x14ac:dyDescent="0.2">
      <c r="B39" s="606"/>
      <c r="C39" s="609" t="s">
        <v>518</v>
      </c>
      <c r="D39" s="590">
        <v>2.8123800000000001</v>
      </c>
      <c r="E39" s="608">
        <f t="shared" si="0"/>
        <v>0.34311786981395426</v>
      </c>
      <c r="F39" s="608">
        <f>IF(SUM($D$14:$D$16)=0,0,D39/SUM($D$14:D$16)*100)</f>
        <v>0.74096807920327457</v>
      </c>
      <c r="G39" s="591">
        <f t="shared" si="1"/>
        <v>7.0512321641970983</v>
      </c>
    </row>
    <row r="40" spans="2:7" x14ac:dyDescent="0.2">
      <c r="B40" s="606"/>
      <c r="C40" s="609" t="s">
        <v>519</v>
      </c>
      <c r="D40" s="590">
        <v>5.4753270000000001</v>
      </c>
      <c r="E40" s="608">
        <f t="shared" si="0"/>
        <v>0.66800451460145105</v>
      </c>
      <c r="F40" s="608">
        <f>IF(SUM($D$14:$D$16)=0,0,D40/SUM($D$14:D$16)*100)</f>
        <v>1.4425655602016185</v>
      </c>
      <c r="G40" s="591">
        <f t="shared" si="1"/>
        <v>13.727804155873958</v>
      </c>
    </row>
    <row r="41" spans="2:7" x14ac:dyDescent="0.2">
      <c r="B41" s="606"/>
      <c r="C41" s="609" t="s">
        <v>520</v>
      </c>
      <c r="D41" s="590">
        <v>4.1971769999999999</v>
      </c>
      <c r="E41" s="608">
        <f t="shared" si="0"/>
        <v>0.51206680159584517</v>
      </c>
      <c r="F41" s="608">
        <f>IF(SUM($D$14:$D$16)=0,0,D41/SUM($D$14:D$16)*100)</f>
        <v>1.1058157787234166</v>
      </c>
      <c r="G41" s="591">
        <f t="shared" si="1"/>
        <v>10.523211465459248</v>
      </c>
    </row>
    <row r="42" spans="2:7" x14ac:dyDescent="0.2">
      <c r="B42" s="606"/>
      <c r="C42" s="609" t="s">
        <v>521</v>
      </c>
      <c r="D42" s="590">
        <v>0</v>
      </c>
      <c r="E42" s="608">
        <f t="shared" si="0"/>
        <v>0</v>
      </c>
      <c r="F42" s="608">
        <f>IF(SUM($D$14:$D$16)=0,0,D42/SUM($D$14:D$16)*100)</f>
        <v>0</v>
      </c>
      <c r="G42" s="591">
        <f t="shared" si="1"/>
        <v>0</v>
      </c>
    </row>
    <row r="43" spans="2:7" x14ac:dyDescent="0.2">
      <c r="B43" s="606"/>
      <c r="C43" s="609" t="s">
        <v>522</v>
      </c>
      <c r="D43" s="590">
        <v>1.1189020000000001</v>
      </c>
      <c r="E43" s="608">
        <f t="shared" si="0"/>
        <v>0.13650903177044818</v>
      </c>
      <c r="F43" s="608">
        <f>IF(SUM($D$14:$D$16)=0,0,D43/SUM($D$14:D$16)*100)</f>
        <v>0.29479325900365611</v>
      </c>
      <c r="G43" s="591">
        <f t="shared" si="1"/>
        <v>2.8053242346284857</v>
      </c>
    </row>
    <row r="44" spans="2:7" x14ac:dyDescent="0.2">
      <c r="B44" s="606"/>
      <c r="C44" s="609" t="s">
        <v>523</v>
      </c>
      <c r="D44" s="590">
        <v>0</v>
      </c>
      <c r="E44" s="608">
        <f t="shared" si="0"/>
        <v>0</v>
      </c>
      <c r="F44" s="608">
        <f>IF(SUM($D$14:$D$16)=0,0,D44/SUM($D$14:D$16)*100)</f>
        <v>0</v>
      </c>
      <c r="G44" s="591">
        <f t="shared" si="1"/>
        <v>0</v>
      </c>
    </row>
    <row r="45" spans="2:7" x14ac:dyDescent="0.2">
      <c r="B45" s="606"/>
      <c r="C45" s="609" t="s">
        <v>524</v>
      </c>
      <c r="D45" s="590">
        <v>0</v>
      </c>
      <c r="E45" s="608">
        <f t="shared" si="0"/>
        <v>0</v>
      </c>
      <c r="F45" s="608">
        <f>IF(SUM($D$14:$D$16)=0,0,D45/SUM($D$14:D$16)*100)</f>
        <v>0</v>
      </c>
      <c r="G45" s="591">
        <f t="shared" si="1"/>
        <v>0</v>
      </c>
    </row>
    <row r="46" spans="2:7" x14ac:dyDescent="0.2">
      <c r="B46" s="606"/>
      <c r="C46" s="609" t="s">
        <v>525</v>
      </c>
      <c r="D46" s="590">
        <v>0</v>
      </c>
      <c r="E46" s="608">
        <f t="shared" si="0"/>
        <v>0</v>
      </c>
      <c r="F46" s="608">
        <f>IF(SUM($D$14:$D$16)=0,0,D46/SUM($D$14:D$16)*100)</f>
        <v>0</v>
      </c>
      <c r="G46" s="591">
        <f>IF($D$14=0,0,D46/$D$14*100)</f>
        <v>0</v>
      </c>
    </row>
    <row r="47" spans="2:7" x14ac:dyDescent="0.2">
      <c r="B47" s="606"/>
      <c r="C47" s="609" t="s">
        <v>526</v>
      </c>
      <c r="D47" s="590">
        <v>1</v>
      </c>
      <c r="E47" s="608">
        <f t="shared" si="0"/>
        <v>0.12200267027000415</v>
      </c>
      <c r="F47" s="608">
        <f>IF(SUM($D$14:$D$16)=0,0,D47/SUM($D$14:D$16)*100)</f>
        <v>0.26346655828987353</v>
      </c>
      <c r="G47" s="591">
        <f t="shared" si="1"/>
        <v>2.5072117438600392</v>
      </c>
    </row>
    <row r="48" spans="2:7" x14ac:dyDescent="0.2">
      <c r="B48" s="606"/>
      <c r="C48" s="609" t="s">
        <v>527</v>
      </c>
      <c r="D48" s="590">
        <v>0</v>
      </c>
      <c r="E48" s="608">
        <f t="shared" si="0"/>
        <v>0</v>
      </c>
      <c r="F48" s="608">
        <f>IF(SUM($D$14:$D$16)=0,0,D48/SUM($D$14:D$16)*100)</f>
        <v>0</v>
      </c>
      <c r="G48" s="591">
        <f t="shared" si="1"/>
        <v>0</v>
      </c>
    </row>
    <row r="49" spans="2:7" x14ac:dyDescent="0.2">
      <c r="B49" s="606"/>
      <c r="C49" s="610" t="s">
        <v>528</v>
      </c>
      <c r="D49" s="590">
        <v>0</v>
      </c>
      <c r="E49" s="608">
        <f t="shared" si="0"/>
        <v>0</v>
      </c>
      <c r="F49" s="608">
        <f>IF(SUM($D$14:$D$16)=0,0,D49/SUM($D$14:D$16)*100)</f>
        <v>0</v>
      </c>
      <c r="G49" s="591">
        <f t="shared" si="1"/>
        <v>0</v>
      </c>
    </row>
    <row r="50" spans="2:7" x14ac:dyDescent="0.2">
      <c r="B50" s="606"/>
      <c r="C50" s="610" t="s">
        <v>529</v>
      </c>
      <c r="D50" s="590">
        <v>0</v>
      </c>
      <c r="E50" s="608">
        <f t="shared" si="0"/>
        <v>0</v>
      </c>
      <c r="F50" s="608">
        <f>IF(SUM($D$14:$D$16)=0,0,D50/SUM($D$14:D$16)*100)</f>
        <v>0</v>
      </c>
      <c r="G50" s="591">
        <f t="shared" si="1"/>
        <v>0</v>
      </c>
    </row>
    <row r="51" spans="2:7" x14ac:dyDescent="0.2">
      <c r="B51" s="606"/>
      <c r="C51" s="610" t="s">
        <v>530</v>
      </c>
      <c r="D51" s="590">
        <v>0</v>
      </c>
      <c r="E51" s="608">
        <f t="shared" si="0"/>
        <v>0</v>
      </c>
      <c r="F51" s="608">
        <f>IF(SUM($D$14:$D$16)=0,0,D51/SUM($D$14:D$16)*100)</f>
        <v>0</v>
      </c>
      <c r="G51" s="591">
        <f t="shared" si="1"/>
        <v>0</v>
      </c>
    </row>
    <row r="52" spans="2:7" x14ac:dyDescent="0.2">
      <c r="B52" s="606"/>
      <c r="C52" s="610" t="s">
        <v>531</v>
      </c>
      <c r="D52" s="590">
        <v>0</v>
      </c>
      <c r="E52" s="608">
        <f t="shared" si="0"/>
        <v>0</v>
      </c>
      <c r="F52" s="608">
        <f>IF(SUM($D$14:$D$16)=0,0,D52/SUM($D$14:D$16)*100)</f>
        <v>0</v>
      </c>
      <c r="G52" s="591">
        <f t="shared" si="1"/>
        <v>0</v>
      </c>
    </row>
    <row r="53" spans="2:7" x14ac:dyDescent="0.2">
      <c r="B53" s="606"/>
      <c r="C53" s="610" t="s">
        <v>532</v>
      </c>
      <c r="D53" s="590">
        <v>7.3132609999999998</v>
      </c>
      <c r="E53" s="608">
        <f t="shared" si="0"/>
        <v>0.89223737038148077</v>
      </c>
      <c r="F53" s="608">
        <f>IF(SUM($D$14:$D$16)=0,0,D53/SUM($D$14:D$16)*100)</f>
        <v>1.9267997055455586</v>
      </c>
      <c r="G53" s="591">
        <f t="shared" si="1"/>
        <v>18.335893865113615</v>
      </c>
    </row>
    <row r="54" spans="2:7" x14ac:dyDescent="0.2">
      <c r="B54" s="606"/>
      <c r="C54" s="610" t="s">
        <v>533</v>
      </c>
      <c r="D54" s="590">
        <v>0</v>
      </c>
      <c r="E54" s="608">
        <f t="shared" si="0"/>
        <v>0</v>
      </c>
      <c r="F54" s="608">
        <f>IF(SUM($D$14:$D$16)=0,0,D54/SUM($D$14:D$16)*100)</f>
        <v>0</v>
      </c>
      <c r="G54" s="591">
        <f t="shared" si="1"/>
        <v>0</v>
      </c>
    </row>
    <row r="55" spans="2:7" x14ac:dyDescent="0.2">
      <c r="B55" s="606"/>
      <c r="C55" s="610" t="s">
        <v>534</v>
      </c>
      <c r="D55" s="590">
        <v>4.0070509999999997</v>
      </c>
      <c r="E55" s="608">
        <f t="shared" si="0"/>
        <v>0.48887092190809034</v>
      </c>
      <c r="F55" s="608">
        <f>IF(SUM($D$14:$D$16)=0,0,D55/SUM($D$14:D$16)*100)</f>
        <v>1.0557239358619959</v>
      </c>
      <c r="G55" s="591">
        <f t="shared" si="1"/>
        <v>10.046525325446114</v>
      </c>
    </row>
    <row r="56" spans="2:7" x14ac:dyDescent="0.2">
      <c r="B56" s="606"/>
      <c r="C56" s="610" t="s">
        <v>535</v>
      </c>
      <c r="D56" s="590">
        <v>0</v>
      </c>
      <c r="E56" s="608">
        <f t="shared" si="0"/>
        <v>0</v>
      </c>
      <c r="F56" s="608">
        <f>IF(SUM($D$14:$D$16)=0,0,D56/SUM($D$14:D$16)*100)</f>
        <v>0</v>
      </c>
      <c r="G56" s="591">
        <f t="shared" si="1"/>
        <v>0</v>
      </c>
    </row>
    <row r="57" spans="2:7" x14ac:dyDescent="0.2">
      <c r="B57" s="606"/>
      <c r="C57" s="610" t="s">
        <v>536</v>
      </c>
      <c r="D57" s="590">
        <v>1</v>
      </c>
      <c r="E57" s="608">
        <f t="shared" si="0"/>
        <v>0.12200267027000415</v>
      </c>
      <c r="F57" s="608">
        <f>IF(SUM($D$14:$D$16)=0,0,D57/SUM($D$14:D$16)*100)</f>
        <v>0.26346655828987353</v>
      </c>
      <c r="G57" s="591">
        <f t="shared" si="1"/>
        <v>2.5072117438600392</v>
      </c>
    </row>
    <row r="58" spans="2:7" x14ac:dyDescent="0.2">
      <c r="B58" s="606"/>
      <c r="C58" s="610" t="s">
        <v>537</v>
      </c>
      <c r="D58" s="590">
        <v>0</v>
      </c>
      <c r="E58" s="608">
        <f t="shared" si="0"/>
        <v>0</v>
      </c>
      <c r="F58" s="608">
        <f>IF(SUM($D$14:$D$16)=0,0,D58/SUM($D$14:D$16)*100)</f>
        <v>0</v>
      </c>
      <c r="G58" s="591">
        <f t="shared" si="1"/>
        <v>0</v>
      </c>
    </row>
    <row r="59" spans="2:7" x14ac:dyDescent="0.2">
      <c r="B59" s="606"/>
      <c r="C59" s="610" t="s">
        <v>538</v>
      </c>
      <c r="D59" s="590">
        <v>12.037478999999999</v>
      </c>
      <c r="E59" s="608">
        <f t="shared" si="0"/>
        <v>1.4686045813190991</v>
      </c>
      <c r="F59" s="608">
        <f>IF(SUM($D$14:$D$16)=0,0,D59/SUM($D$14:D$16)*100)</f>
        <v>3.1714731626166284</v>
      </c>
      <c r="G59" s="591">
        <f t="shared" si="1"/>
        <v>30.180508715268601</v>
      </c>
    </row>
    <row r="60" spans="2:7" x14ac:dyDescent="0.2">
      <c r="B60" s="606"/>
      <c r="C60" s="610" t="s">
        <v>539</v>
      </c>
      <c r="D60" s="590">
        <v>0</v>
      </c>
      <c r="E60" s="608">
        <f t="shared" si="0"/>
        <v>0</v>
      </c>
      <c r="F60" s="608">
        <f>IF(SUM($D$14:$D$16)=0,0,D60/SUM($D$14:D$16)*100)</f>
        <v>0</v>
      </c>
      <c r="G60" s="591">
        <f t="shared" si="1"/>
        <v>0</v>
      </c>
    </row>
    <row r="61" spans="2:7" x14ac:dyDescent="0.2">
      <c r="B61" s="606"/>
      <c r="C61" s="610" t="s">
        <v>540</v>
      </c>
      <c r="D61" s="590">
        <v>0</v>
      </c>
      <c r="E61" s="608">
        <f t="shared" si="0"/>
        <v>0</v>
      </c>
      <c r="F61" s="608">
        <f>IF(SUM($D$14:$D$16)=0,0,D61/SUM($D$14:D$16)*100)</f>
        <v>0</v>
      </c>
      <c r="G61" s="591">
        <f t="shared" si="1"/>
        <v>0</v>
      </c>
    </row>
    <row r="62" spans="2:7" x14ac:dyDescent="0.2">
      <c r="B62" s="606"/>
      <c r="C62" s="610" t="s">
        <v>541</v>
      </c>
      <c r="D62" s="590">
        <v>0</v>
      </c>
      <c r="E62" s="608">
        <f t="shared" si="0"/>
        <v>0</v>
      </c>
      <c r="F62" s="608">
        <f>IF(SUM($D$14:$D$16)=0,0,D62/SUM($D$14:D$16)*100)</f>
        <v>0</v>
      </c>
      <c r="G62" s="591">
        <f t="shared" si="1"/>
        <v>0</v>
      </c>
    </row>
    <row r="63" spans="2:7" x14ac:dyDescent="0.2">
      <c r="B63" s="606"/>
      <c r="C63" s="610" t="s">
        <v>542</v>
      </c>
      <c r="D63" s="590">
        <v>0</v>
      </c>
      <c r="E63" s="608">
        <f t="shared" si="0"/>
        <v>0</v>
      </c>
      <c r="F63" s="608">
        <f>IF(SUM($D$14:$D$16)=0,0,D63/SUM($D$14:D$16)*100)</f>
        <v>0</v>
      </c>
      <c r="G63" s="591">
        <f t="shared" si="1"/>
        <v>0</v>
      </c>
    </row>
    <row r="64" spans="2:7" x14ac:dyDescent="0.2">
      <c r="B64" s="606"/>
      <c r="C64" s="610" t="s">
        <v>543</v>
      </c>
      <c r="D64" s="590">
        <v>4.074668</v>
      </c>
      <c r="E64" s="608">
        <f t="shared" si="0"/>
        <v>0.4971203764637373</v>
      </c>
      <c r="F64" s="608">
        <f>IF(SUM($D$14:$D$16)=0,0,D64/SUM($D$14:D$16)*100)</f>
        <v>1.0735387541338823</v>
      </c>
      <c r="G64" s="591">
        <f t="shared" si="1"/>
        <v>10.216055461930699</v>
      </c>
    </row>
    <row r="65" spans="2:7" x14ac:dyDescent="0.2">
      <c r="B65" s="606"/>
      <c r="C65" s="610" t="s">
        <v>544</v>
      </c>
      <c r="D65" s="590">
        <v>8.5116449999999997</v>
      </c>
      <c r="E65" s="608">
        <f t="shared" si="0"/>
        <v>1.0384434183903295</v>
      </c>
      <c r="F65" s="608">
        <f>IF(SUM($D$14:$D$16)=0,0,D65/SUM($D$14:D$16)*100)</f>
        <v>2.2425338135352106</v>
      </c>
      <c r="G65" s="591">
        <f t="shared" si="1"/>
        <v>21.340496303567583</v>
      </c>
    </row>
    <row r="66" spans="2:7" x14ac:dyDescent="0.2">
      <c r="B66" s="606"/>
      <c r="C66" s="610" t="s">
        <v>545</v>
      </c>
      <c r="D66" s="590">
        <v>0</v>
      </c>
      <c r="E66" s="608">
        <f t="shared" si="0"/>
        <v>0</v>
      </c>
      <c r="F66" s="608">
        <f>IF(SUM($D$14:$D$16)=0,0,D66/SUM($D$14:D$16)*100)</f>
        <v>0</v>
      </c>
      <c r="G66" s="591">
        <f t="shared" si="1"/>
        <v>0</v>
      </c>
    </row>
    <row r="67" spans="2:7" x14ac:dyDescent="0.2">
      <c r="B67" s="606"/>
      <c r="C67" s="610" t="s">
        <v>546</v>
      </c>
      <c r="D67" s="590">
        <v>0</v>
      </c>
      <c r="E67" s="608">
        <f t="shared" si="0"/>
        <v>0</v>
      </c>
      <c r="F67" s="608">
        <f>IF(SUM($D$14:$D$16)=0,0,D67/SUM($D$14:D$16)*100)</f>
        <v>0</v>
      </c>
      <c r="G67" s="591">
        <f t="shared" si="1"/>
        <v>0</v>
      </c>
    </row>
    <row r="68" spans="2:7" x14ac:dyDescent="0.2">
      <c r="B68" s="611"/>
      <c r="C68" s="612" t="s">
        <v>547</v>
      </c>
      <c r="D68" s="613">
        <v>0</v>
      </c>
      <c r="E68" s="614">
        <f t="shared" si="0"/>
        <v>0</v>
      </c>
      <c r="F68" s="614">
        <f>IF(SUM($D$14:$D$16)=0,0,D68/SUM($D$14:D$16)*100)</f>
        <v>0</v>
      </c>
      <c r="G68" s="594">
        <f t="shared" si="1"/>
        <v>0</v>
      </c>
    </row>
    <row r="69" spans="2:7" x14ac:dyDescent="0.2">
      <c r="D69" s="597"/>
      <c r="E69" s="598"/>
      <c r="F69" s="598"/>
      <c r="G69" s="598"/>
    </row>
    <row r="70" spans="2:7" x14ac:dyDescent="0.2">
      <c r="B70" s="603" t="s">
        <v>20</v>
      </c>
      <c r="C70" s="604" t="s">
        <v>517</v>
      </c>
      <c r="D70" s="588">
        <v>0</v>
      </c>
      <c r="E70" s="605">
        <f>IF($C$5=0,0,D70/$C$5*100)</f>
        <v>0</v>
      </c>
      <c r="F70" s="605">
        <f>IF(SUM($D$19:$D$21)=0,0,D70/SUM($D$19:D$21)*100)</f>
        <v>0</v>
      </c>
      <c r="G70" s="589">
        <f>IF($D$19=0,0,D70/$D$19*100)</f>
        <v>0</v>
      </c>
    </row>
    <row r="71" spans="2:7" x14ac:dyDescent="0.2">
      <c r="B71" s="606"/>
      <c r="C71" s="607" t="s">
        <v>763</v>
      </c>
      <c r="D71" s="590">
        <v>0</v>
      </c>
      <c r="E71" s="608">
        <f t="shared" ref="E71:E101" si="2">IF($C$5=0,0,D71/$C$5*100)</f>
        <v>0</v>
      </c>
      <c r="F71" s="608">
        <f>IF(SUM($D$19:$D$21)=0,0,D71/SUM($D$19:D$21)*100)</f>
        <v>0</v>
      </c>
      <c r="G71" s="591">
        <f t="shared" ref="G71:G101" si="3">IF($D$19=0,0,D71/$D$19*100)</f>
        <v>0</v>
      </c>
    </row>
    <row r="72" spans="2:7" x14ac:dyDescent="0.2">
      <c r="B72" s="606"/>
      <c r="C72" s="609" t="s">
        <v>518</v>
      </c>
      <c r="D72" s="590">
        <v>0</v>
      </c>
      <c r="E72" s="608">
        <f t="shared" si="2"/>
        <v>0</v>
      </c>
      <c r="F72" s="608">
        <f>IF(SUM($D$19:$D$21)=0,0,D72/SUM($D$19:D$21)*100)</f>
        <v>0</v>
      </c>
      <c r="G72" s="591">
        <f t="shared" si="3"/>
        <v>0</v>
      </c>
    </row>
    <row r="73" spans="2:7" x14ac:dyDescent="0.2">
      <c r="B73" s="606"/>
      <c r="C73" s="609" t="s">
        <v>519</v>
      </c>
      <c r="D73" s="590">
        <v>1.060459</v>
      </c>
      <c r="E73" s="608">
        <f t="shared" si="2"/>
        <v>1.1959795039194232</v>
      </c>
      <c r="F73" s="608">
        <f>IF(SUM($D$19:$D$21)=0,0,D73/SUM($D$19:D$21)*100)</f>
        <v>1.4080435469670918</v>
      </c>
      <c r="G73" s="591">
        <f t="shared" si="3"/>
        <v>15.185677684023736</v>
      </c>
    </row>
    <row r="74" spans="2:7" x14ac:dyDescent="0.2">
      <c r="B74" s="606"/>
      <c r="C74" s="609" t="s">
        <v>520</v>
      </c>
      <c r="D74" s="590">
        <v>0</v>
      </c>
      <c r="E74" s="608">
        <f t="shared" si="2"/>
        <v>0</v>
      </c>
      <c r="F74" s="608">
        <f>IF(SUM($D$19:$D$21)=0,0,D74/SUM($D$19:D$21)*100)</f>
        <v>0</v>
      </c>
      <c r="G74" s="591">
        <f t="shared" si="3"/>
        <v>0</v>
      </c>
    </row>
    <row r="75" spans="2:7" x14ac:dyDescent="0.2">
      <c r="B75" s="606"/>
      <c r="C75" s="609" t="s">
        <v>521</v>
      </c>
      <c r="D75" s="590">
        <v>0</v>
      </c>
      <c r="E75" s="608">
        <f t="shared" si="2"/>
        <v>0</v>
      </c>
      <c r="F75" s="608">
        <f>IF(SUM($D$19:$D$21)=0,0,D75/SUM($D$19:D$21)*100)</f>
        <v>0</v>
      </c>
      <c r="G75" s="591">
        <f t="shared" si="3"/>
        <v>0</v>
      </c>
    </row>
    <row r="76" spans="2:7" x14ac:dyDescent="0.2">
      <c r="B76" s="606"/>
      <c r="C76" s="609" t="s">
        <v>522</v>
      </c>
      <c r="D76" s="590">
        <v>0</v>
      </c>
      <c r="E76" s="608">
        <f t="shared" si="2"/>
        <v>0</v>
      </c>
      <c r="F76" s="608">
        <f>IF(SUM($D$19:$D$21)=0,0,D76/SUM($D$19:D$21)*100)</f>
        <v>0</v>
      </c>
      <c r="G76" s="591">
        <f t="shared" si="3"/>
        <v>0</v>
      </c>
    </row>
    <row r="77" spans="2:7" x14ac:dyDescent="0.2">
      <c r="B77" s="606"/>
      <c r="C77" s="609" t="s">
        <v>523</v>
      </c>
      <c r="D77" s="590">
        <v>0</v>
      </c>
      <c r="E77" s="608">
        <f t="shared" si="2"/>
        <v>0</v>
      </c>
      <c r="F77" s="608">
        <f>IF(SUM($D$19:$D$21)=0,0,D77/SUM($D$19:D$21)*100)</f>
        <v>0</v>
      </c>
      <c r="G77" s="591">
        <f t="shared" si="3"/>
        <v>0</v>
      </c>
    </row>
    <row r="78" spans="2:7" x14ac:dyDescent="0.2">
      <c r="B78" s="606"/>
      <c r="C78" s="609" t="s">
        <v>524</v>
      </c>
      <c r="D78" s="590">
        <v>0</v>
      </c>
      <c r="E78" s="608">
        <f t="shared" si="2"/>
        <v>0</v>
      </c>
      <c r="F78" s="608">
        <f>IF(SUM($D$19:$D$21)=0,0,D78/SUM($D$19:D$21)*100)</f>
        <v>0</v>
      </c>
      <c r="G78" s="591">
        <f t="shared" si="3"/>
        <v>0</v>
      </c>
    </row>
    <row r="79" spans="2:7" x14ac:dyDescent="0.2">
      <c r="B79" s="606"/>
      <c r="C79" s="609" t="s">
        <v>525</v>
      </c>
      <c r="D79" s="590">
        <v>0</v>
      </c>
      <c r="E79" s="608">
        <f t="shared" si="2"/>
        <v>0</v>
      </c>
      <c r="F79" s="608">
        <f>IF(SUM($D$19:$D$21)=0,0,D79/SUM($D$19:D$21)*100)</f>
        <v>0</v>
      </c>
      <c r="G79" s="591">
        <f t="shared" si="3"/>
        <v>0</v>
      </c>
    </row>
    <row r="80" spans="2:7" x14ac:dyDescent="0.2">
      <c r="B80" s="606"/>
      <c r="C80" s="609" t="s">
        <v>526</v>
      </c>
      <c r="D80" s="590">
        <v>0</v>
      </c>
      <c r="E80" s="608">
        <f t="shared" si="2"/>
        <v>0</v>
      </c>
      <c r="F80" s="608">
        <f>IF(SUM($D$19:$D$21)=0,0,D80/SUM($D$19:D$21)*100)</f>
        <v>0</v>
      </c>
      <c r="G80" s="591">
        <f t="shared" si="3"/>
        <v>0</v>
      </c>
    </row>
    <row r="81" spans="2:9" x14ac:dyDescent="0.2">
      <c r="B81" s="606"/>
      <c r="C81" s="609" t="s">
        <v>527</v>
      </c>
      <c r="D81" s="590">
        <v>0</v>
      </c>
      <c r="E81" s="608">
        <f t="shared" si="2"/>
        <v>0</v>
      </c>
      <c r="F81" s="608">
        <f>IF(SUM($D$19:$D$21)=0,0,D81/SUM($D$19:D$21)*100)</f>
        <v>0</v>
      </c>
      <c r="G81" s="591">
        <f t="shared" si="3"/>
        <v>0</v>
      </c>
    </row>
    <row r="82" spans="2:9" x14ac:dyDescent="0.2">
      <c r="B82" s="606"/>
      <c r="C82" s="610" t="s">
        <v>528</v>
      </c>
      <c r="D82" s="590">
        <v>0</v>
      </c>
      <c r="E82" s="608">
        <f t="shared" si="2"/>
        <v>0</v>
      </c>
      <c r="F82" s="608">
        <f>IF(SUM($D$19:$D$21)=0,0,D82/SUM($D$19:D$21)*100)</f>
        <v>0</v>
      </c>
      <c r="G82" s="591">
        <f t="shared" si="3"/>
        <v>0</v>
      </c>
    </row>
    <row r="83" spans="2:9" x14ac:dyDescent="0.2">
      <c r="B83" s="606"/>
      <c r="C83" s="610" t="s">
        <v>529</v>
      </c>
      <c r="D83" s="590">
        <v>0</v>
      </c>
      <c r="E83" s="608">
        <f t="shared" si="2"/>
        <v>0</v>
      </c>
      <c r="F83" s="608">
        <f>IF(SUM($D$19:$D$21)=0,0,D83/SUM($D$19:D$21)*100)</f>
        <v>0</v>
      </c>
      <c r="G83" s="591">
        <f t="shared" si="3"/>
        <v>0</v>
      </c>
    </row>
    <row r="84" spans="2:9" x14ac:dyDescent="0.2">
      <c r="B84" s="606"/>
      <c r="C84" s="610" t="s">
        <v>530</v>
      </c>
      <c r="D84" s="590">
        <v>0</v>
      </c>
      <c r="E84" s="608">
        <f t="shared" si="2"/>
        <v>0</v>
      </c>
      <c r="F84" s="608">
        <f>IF(SUM($D$19:$D$21)=0,0,D84/SUM($D$19:D$21)*100)</f>
        <v>0</v>
      </c>
      <c r="G84" s="591">
        <f t="shared" si="3"/>
        <v>0</v>
      </c>
    </row>
    <row r="85" spans="2:9" x14ac:dyDescent="0.2">
      <c r="B85" s="606"/>
      <c r="C85" s="610" t="s">
        <v>531</v>
      </c>
      <c r="D85" s="590">
        <v>0</v>
      </c>
      <c r="E85" s="608">
        <f t="shared" si="2"/>
        <v>0</v>
      </c>
      <c r="F85" s="608">
        <f>IF(SUM($D$19:$D$21)=0,0,D85/SUM($D$19:D$21)*100)</f>
        <v>0</v>
      </c>
      <c r="G85" s="591">
        <f t="shared" si="3"/>
        <v>0</v>
      </c>
    </row>
    <row r="86" spans="2:9" x14ac:dyDescent="0.2">
      <c r="B86" s="606"/>
      <c r="C86" s="610" t="s">
        <v>532</v>
      </c>
      <c r="D86" s="590">
        <v>1.922644</v>
      </c>
      <c r="E86" s="608">
        <f t="shared" si="2"/>
        <v>2.1683467416785143</v>
      </c>
      <c r="F86" s="608">
        <f>IF(SUM($D$19:$D$21)=0,0,D86/SUM($D$19:D$21)*100)</f>
        <v>2.5528252174907253</v>
      </c>
      <c r="G86" s="591">
        <f t="shared" si="3"/>
        <v>27.532089486837425</v>
      </c>
    </row>
    <row r="87" spans="2:9" x14ac:dyDescent="0.2">
      <c r="B87" s="606"/>
      <c r="C87" s="610" t="s">
        <v>533</v>
      </c>
      <c r="D87" s="590">
        <v>0</v>
      </c>
      <c r="E87" s="608">
        <f t="shared" si="2"/>
        <v>0</v>
      </c>
      <c r="F87" s="608">
        <f>IF(SUM($D$19:$D$21)=0,0,D87/SUM($D$19:D$21)*100)</f>
        <v>0</v>
      </c>
      <c r="G87" s="591">
        <f t="shared" si="3"/>
        <v>0</v>
      </c>
    </row>
    <row r="88" spans="2:9" x14ac:dyDescent="0.2">
      <c r="B88" s="606"/>
      <c r="C88" s="610" t="s">
        <v>534</v>
      </c>
      <c r="D88" s="590">
        <v>0</v>
      </c>
      <c r="E88" s="608">
        <f t="shared" si="2"/>
        <v>0</v>
      </c>
      <c r="F88" s="608">
        <f>IF(SUM($D$19:$D$21)=0,0,D88/SUM($D$19:D$21)*100)</f>
        <v>0</v>
      </c>
      <c r="G88" s="591">
        <f t="shared" si="3"/>
        <v>0</v>
      </c>
      <c r="I88" s="615"/>
    </row>
    <row r="89" spans="2:9" x14ac:dyDescent="0.2">
      <c r="B89" s="606"/>
      <c r="C89" s="610" t="s">
        <v>535</v>
      </c>
      <c r="D89" s="590">
        <v>0</v>
      </c>
      <c r="E89" s="608">
        <f t="shared" si="2"/>
        <v>0</v>
      </c>
      <c r="F89" s="608">
        <f>IF(SUM($D$19:$D$21)=0,0,D89/SUM($D$19:D$21)*100)</f>
        <v>0</v>
      </c>
      <c r="G89" s="591">
        <f t="shared" si="3"/>
        <v>0</v>
      </c>
      <c r="I89" s="615"/>
    </row>
    <row r="90" spans="2:9" x14ac:dyDescent="0.2">
      <c r="B90" s="606"/>
      <c r="C90" s="610" t="s">
        <v>536</v>
      </c>
      <c r="D90" s="590">
        <v>0</v>
      </c>
      <c r="E90" s="608">
        <f t="shared" si="2"/>
        <v>0</v>
      </c>
      <c r="F90" s="608">
        <f>IF(SUM($D$19:$D$21)=0,0,D90/SUM($D$19:D$21)*100)</f>
        <v>0</v>
      </c>
      <c r="G90" s="591">
        <f t="shared" si="3"/>
        <v>0</v>
      </c>
      <c r="I90" s="615"/>
    </row>
    <row r="91" spans="2:9" x14ac:dyDescent="0.2">
      <c r="B91" s="606"/>
      <c r="C91" s="610" t="s">
        <v>537</v>
      </c>
      <c r="D91" s="590">
        <v>0</v>
      </c>
      <c r="E91" s="608">
        <f t="shared" si="2"/>
        <v>0</v>
      </c>
      <c r="F91" s="608">
        <f>IF(SUM($D$19:$D$21)=0,0,D91/SUM($D$19:D$21)*100)</f>
        <v>0</v>
      </c>
      <c r="G91" s="591">
        <f t="shared" si="3"/>
        <v>0</v>
      </c>
      <c r="I91" s="615"/>
    </row>
    <row r="92" spans="2:9" x14ac:dyDescent="0.2">
      <c r="B92" s="606"/>
      <c r="C92" s="610" t="s">
        <v>538</v>
      </c>
      <c r="D92" s="590">
        <v>0</v>
      </c>
      <c r="E92" s="608">
        <f t="shared" si="2"/>
        <v>0</v>
      </c>
      <c r="F92" s="608">
        <f>IF(SUM($D$19:$D$21)=0,0,D92/SUM($D$19:D$21)*100)</f>
        <v>0</v>
      </c>
      <c r="G92" s="591">
        <f t="shared" si="3"/>
        <v>0</v>
      </c>
      <c r="I92" s="615"/>
    </row>
    <row r="93" spans="2:9" x14ac:dyDescent="0.2">
      <c r="B93" s="606"/>
      <c r="C93" s="610" t="s">
        <v>539</v>
      </c>
      <c r="D93" s="590">
        <v>0</v>
      </c>
      <c r="E93" s="608">
        <f t="shared" si="2"/>
        <v>0</v>
      </c>
      <c r="F93" s="608">
        <f>IF(SUM($D$19:$D$21)=0,0,D93/SUM($D$19:D$21)*100)</f>
        <v>0</v>
      </c>
      <c r="G93" s="591">
        <f t="shared" si="3"/>
        <v>0</v>
      </c>
      <c r="I93" s="615"/>
    </row>
    <row r="94" spans="2:9" x14ac:dyDescent="0.2">
      <c r="B94" s="606"/>
      <c r="C94" s="610" t="s">
        <v>540</v>
      </c>
      <c r="D94" s="590">
        <v>0</v>
      </c>
      <c r="E94" s="608">
        <f t="shared" si="2"/>
        <v>0</v>
      </c>
      <c r="F94" s="608">
        <f>IF(SUM($D$19:$D$21)=0,0,D94/SUM($D$19:D$21)*100)</f>
        <v>0</v>
      </c>
      <c r="G94" s="591">
        <f t="shared" si="3"/>
        <v>0</v>
      </c>
      <c r="I94" s="615"/>
    </row>
    <row r="95" spans="2:9" x14ac:dyDescent="0.2">
      <c r="B95" s="606"/>
      <c r="C95" s="610" t="s">
        <v>541</v>
      </c>
      <c r="D95" s="590">
        <v>0</v>
      </c>
      <c r="E95" s="608">
        <f t="shared" si="2"/>
        <v>0</v>
      </c>
      <c r="F95" s="608">
        <f>IF(SUM($D$19:$D$21)=0,0,D95/SUM($D$19:D$21)*100)</f>
        <v>0</v>
      </c>
      <c r="G95" s="591">
        <f t="shared" si="3"/>
        <v>0</v>
      </c>
      <c r="I95" s="615"/>
    </row>
    <row r="96" spans="2:9" x14ac:dyDescent="0.2">
      <c r="B96" s="606"/>
      <c r="C96" s="610" t="s">
        <v>542</v>
      </c>
      <c r="D96" s="590">
        <v>0</v>
      </c>
      <c r="E96" s="608">
        <f t="shared" si="2"/>
        <v>0</v>
      </c>
      <c r="F96" s="608">
        <f>IF(SUM($D$19:$D$21)=0,0,D96/SUM($D$19:D$21)*100)</f>
        <v>0</v>
      </c>
      <c r="G96" s="591">
        <f t="shared" si="3"/>
        <v>0</v>
      </c>
      <c r="I96" s="615"/>
    </row>
    <row r="97" spans="2:9" x14ac:dyDescent="0.2">
      <c r="B97" s="606"/>
      <c r="C97" s="610" t="s">
        <v>543</v>
      </c>
      <c r="D97" s="590">
        <v>1</v>
      </c>
      <c r="E97" s="608">
        <f t="shared" si="2"/>
        <v>1.1277941947019385</v>
      </c>
      <c r="F97" s="608">
        <f>IF(SUM($D$19:$D$21)=0,0,D97/SUM($D$19:D$21)*100)</f>
        <v>1.3277680202318918</v>
      </c>
      <c r="G97" s="591">
        <f t="shared" si="3"/>
        <v>14.319910231346741</v>
      </c>
      <c r="I97" s="615"/>
    </row>
    <row r="98" spans="2:9" x14ac:dyDescent="0.2">
      <c r="B98" s="606"/>
      <c r="C98" s="610" t="s">
        <v>544</v>
      </c>
      <c r="D98" s="590">
        <v>3.000181</v>
      </c>
      <c r="E98" s="608">
        <f t="shared" si="2"/>
        <v>3.3835867148550567</v>
      </c>
      <c r="F98" s="608">
        <f>IF(SUM($D$19:$D$21)=0,0,D98/SUM($D$19:D$21)*100)</f>
        <v>3.983544386707337</v>
      </c>
      <c r="G98" s="591">
        <f t="shared" si="3"/>
        <v>42.962322597792095</v>
      </c>
      <c r="I98" s="615"/>
    </row>
    <row r="99" spans="2:9" x14ac:dyDescent="0.2">
      <c r="B99" s="606"/>
      <c r="C99" s="610" t="s">
        <v>545</v>
      </c>
      <c r="D99" s="590">
        <v>0</v>
      </c>
      <c r="E99" s="608">
        <f t="shared" si="2"/>
        <v>0</v>
      </c>
      <c r="F99" s="608">
        <f>IF(SUM($D$19:$D$21)=0,0,D99/SUM($D$19:D$21)*100)</f>
        <v>0</v>
      </c>
      <c r="G99" s="591">
        <f t="shared" si="3"/>
        <v>0</v>
      </c>
    </row>
    <row r="100" spans="2:9" x14ac:dyDescent="0.2">
      <c r="B100" s="606"/>
      <c r="C100" s="610" t="s">
        <v>546</v>
      </c>
      <c r="D100" s="590">
        <v>0</v>
      </c>
      <c r="E100" s="608">
        <f t="shared" si="2"/>
        <v>0</v>
      </c>
      <c r="F100" s="608">
        <f>IF(SUM($D$19:$D$21)=0,0,D100/SUM($D$19:D$21)*100)</f>
        <v>0</v>
      </c>
      <c r="G100" s="591">
        <f t="shared" si="3"/>
        <v>0</v>
      </c>
    </row>
    <row r="101" spans="2:9" x14ac:dyDescent="0.2">
      <c r="B101" s="611"/>
      <c r="C101" s="612" t="s">
        <v>547</v>
      </c>
      <c r="D101" s="613">
        <v>0</v>
      </c>
      <c r="E101" s="614">
        <f t="shared" si="2"/>
        <v>0</v>
      </c>
      <c r="F101" s="614">
        <f>IF(SUM($D$19:$D$21)=0,0,D101/SUM($D$19:D$21)*100)</f>
        <v>0</v>
      </c>
      <c r="G101" s="594">
        <f t="shared" si="3"/>
        <v>0</v>
      </c>
    </row>
    <row r="102" spans="2:9" x14ac:dyDescent="0.2">
      <c r="D102" s="597"/>
      <c r="E102" s="598"/>
      <c r="F102" s="598"/>
      <c r="G102" s="598"/>
    </row>
    <row r="103" spans="2:9" x14ac:dyDescent="0.2">
      <c r="B103" s="603" t="s">
        <v>502</v>
      </c>
      <c r="C103" s="604" t="s">
        <v>517</v>
      </c>
      <c r="D103" s="588">
        <v>0</v>
      </c>
      <c r="E103" s="605">
        <f>IF($C$6=0,0,D103/$C$6*100)</f>
        <v>0</v>
      </c>
      <c r="F103" s="605">
        <f>IF(SUM($D$24:$D$26)=0,0,D103/SUM($D$24:D$26)*100)</f>
        <v>0</v>
      </c>
      <c r="G103" s="589">
        <f>IF($D$24=0,0,D103/$D$24*100)</f>
        <v>0</v>
      </c>
    </row>
    <row r="104" spans="2:9" x14ac:dyDescent="0.2">
      <c r="B104" s="606"/>
      <c r="C104" s="607" t="s">
        <v>763</v>
      </c>
      <c r="D104" s="590">
        <v>0</v>
      </c>
      <c r="E104" s="608">
        <f t="shared" ref="E104:E134" si="4">IF($C$6=0,0,D104/$C$6*100)</f>
        <v>0</v>
      </c>
      <c r="F104" s="608">
        <f>IF(SUM($D$24:$D$26)=0,0,D104/SUM($D$24:D$26)*100)</f>
        <v>0</v>
      </c>
      <c r="G104" s="591">
        <f t="shared" ref="G104:G134" si="5">IF($D$24=0,0,D104/$D$24*100)</f>
        <v>0</v>
      </c>
    </row>
    <row r="105" spans="2:9" x14ac:dyDescent="0.2">
      <c r="B105" s="606"/>
      <c r="C105" s="609" t="s">
        <v>518</v>
      </c>
      <c r="D105" s="590">
        <v>1</v>
      </c>
      <c r="E105" s="608">
        <f t="shared" si="4"/>
        <v>0.34927002512358668</v>
      </c>
      <c r="F105" s="608">
        <f>IF(SUM($D$24:$D$26)=0,0,D105/SUM($D$24:D$26)*100)</f>
        <v>0.59838180446353451</v>
      </c>
      <c r="G105" s="591">
        <f t="shared" si="5"/>
        <v>9.0374982975612586</v>
      </c>
    </row>
    <row r="106" spans="2:9" x14ac:dyDescent="0.2">
      <c r="B106" s="606"/>
      <c r="C106" s="609" t="s">
        <v>519</v>
      </c>
      <c r="D106" s="590">
        <v>0</v>
      </c>
      <c r="E106" s="608">
        <f t="shared" si="4"/>
        <v>0</v>
      </c>
      <c r="F106" s="608">
        <f>IF(SUM($D$24:$D$26)=0,0,D106/SUM($D$24:D$26)*100)</f>
        <v>0</v>
      </c>
      <c r="G106" s="591">
        <f t="shared" si="5"/>
        <v>0</v>
      </c>
    </row>
    <row r="107" spans="2:9" x14ac:dyDescent="0.2">
      <c r="B107" s="606"/>
      <c r="C107" s="609" t="s">
        <v>520</v>
      </c>
      <c r="D107" s="590">
        <v>1</v>
      </c>
      <c r="E107" s="608">
        <f t="shared" si="4"/>
        <v>0.34927002512358668</v>
      </c>
      <c r="F107" s="608">
        <f>IF(SUM($D$24:$D$26)=0,0,D107/SUM($D$24:D$26)*100)</f>
        <v>0.59838180446353451</v>
      </c>
      <c r="G107" s="591">
        <f t="shared" si="5"/>
        <v>9.0374982975612586</v>
      </c>
    </row>
    <row r="108" spans="2:9" x14ac:dyDescent="0.2">
      <c r="B108" s="606"/>
      <c r="C108" s="609" t="s">
        <v>521</v>
      </c>
      <c r="D108" s="590">
        <v>0</v>
      </c>
      <c r="E108" s="608">
        <f t="shared" si="4"/>
        <v>0</v>
      </c>
      <c r="F108" s="608">
        <f>IF(SUM($D$24:$D$26)=0,0,D108/SUM($D$24:D$26)*100)</f>
        <v>0</v>
      </c>
      <c r="G108" s="591">
        <f t="shared" si="5"/>
        <v>0</v>
      </c>
    </row>
    <row r="109" spans="2:9" x14ac:dyDescent="0.2">
      <c r="B109" s="606"/>
      <c r="C109" s="609" t="s">
        <v>522</v>
      </c>
      <c r="D109" s="590">
        <v>0</v>
      </c>
      <c r="E109" s="608">
        <f t="shared" si="4"/>
        <v>0</v>
      </c>
      <c r="F109" s="608">
        <f>IF(SUM($D$24:$D$26)=0,0,D109/SUM($D$24:D$26)*100)</f>
        <v>0</v>
      </c>
      <c r="G109" s="591">
        <f t="shared" si="5"/>
        <v>0</v>
      </c>
    </row>
    <row r="110" spans="2:9" x14ac:dyDescent="0.2">
      <c r="B110" s="606"/>
      <c r="C110" s="609" t="s">
        <v>523</v>
      </c>
      <c r="D110" s="590">
        <v>0</v>
      </c>
      <c r="E110" s="608">
        <f t="shared" si="4"/>
        <v>0</v>
      </c>
      <c r="F110" s="608">
        <f>IF(SUM($D$24:$D$26)=0,0,D110/SUM($D$24:D$26)*100)</f>
        <v>0</v>
      </c>
      <c r="G110" s="591">
        <f t="shared" si="5"/>
        <v>0</v>
      </c>
    </row>
    <row r="111" spans="2:9" x14ac:dyDescent="0.2">
      <c r="B111" s="606"/>
      <c r="C111" s="609" t="s">
        <v>524</v>
      </c>
      <c r="D111" s="590">
        <v>0</v>
      </c>
      <c r="E111" s="608">
        <f t="shared" si="4"/>
        <v>0</v>
      </c>
      <c r="F111" s="608">
        <f>IF(SUM($D$24:$D$26)=0,0,D111/SUM($D$24:D$26)*100)</f>
        <v>0</v>
      </c>
      <c r="G111" s="591">
        <f t="shared" si="5"/>
        <v>0</v>
      </c>
    </row>
    <row r="112" spans="2:9" x14ac:dyDescent="0.2">
      <c r="B112" s="606"/>
      <c r="C112" s="609" t="s">
        <v>525</v>
      </c>
      <c r="D112" s="590">
        <v>0</v>
      </c>
      <c r="E112" s="608">
        <f t="shared" si="4"/>
        <v>0</v>
      </c>
      <c r="F112" s="608">
        <f>IF(SUM($D$24:$D$26)=0,0,D112/SUM($D$24:D$26)*100)</f>
        <v>0</v>
      </c>
      <c r="G112" s="591">
        <f t="shared" si="5"/>
        <v>0</v>
      </c>
    </row>
    <row r="113" spans="2:9" x14ac:dyDescent="0.2">
      <c r="B113" s="606"/>
      <c r="C113" s="609" t="s">
        <v>526</v>
      </c>
      <c r="D113" s="590">
        <v>0</v>
      </c>
      <c r="E113" s="608">
        <f t="shared" si="4"/>
        <v>0</v>
      </c>
      <c r="F113" s="608">
        <f>IF(SUM($D$24:$D$26)=0,0,D113/SUM($D$24:D$26)*100)</f>
        <v>0</v>
      </c>
      <c r="G113" s="591">
        <f t="shared" si="5"/>
        <v>0</v>
      </c>
    </row>
    <row r="114" spans="2:9" x14ac:dyDescent="0.2">
      <c r="B114" s="606"/>
      <c r="C114" s="609" t="s">
        <v>527</v>
      </c>
      <c r="D114" s="590">
        <v>0</v>
      </c>
      <c r="E114" s="608">
        <f t="shared" si="4"/>
        <v>0</v>
      </c>
      <c r="F114" s="608">
        <f>IF(SUM($D$24:$D$26)=0,0,D114/SUM($D$24:D$26)*100)</f>
        <v>0</v>
      </c>
      <c r="G114" s="591">
        <f t="shared" si="5"/>
        <v>0</v>
      </c>
    </row>
    <row r="115" spans="2:9" x14ac:dyDescent="0.2">
      <c r="B115" s="606"/>
      <c r="C115" s="610" t="s">
        <v>528</v>
      </c>
      <c r="D115" s="590">
        <v>0</v>
      </c>
      <c r="E115" s="608">
        <f t="shared" si="4"/>
        <v>0</v>
      </c>
      <c r="F115" s="608">
        <f>IF(SUM($D$24:$D$26)=0,0,D115/SUM($D$24:D$26)*100)</f>
        <v>0</v>
      </c>
      <c r="G115" s="591">
        <f t="shared" si="5"/>
        <v>0</v>
      </c>
    </row>
    <row r="116" spans="2:9" x14ac:dyDescent="0.2">
      <c r="B116" s="606"/>
      <c r="C116" s="610" t="s">
        <v>529</v>
      </c>
      <c r="D116" s="590">
        <v>0</v>
      </c>
      <c r="E116" s="608">
        <f t="shared" si="4"/>
        <v>0</v>
      </c>
      <c r="F116" s="608">
        <f>IF(SUM($D$24:$D$26)=0,0,D116/SUM($D$24:D$26)*100)</f>
        <v>0</v>
      </c>
      <c r="G116" s="591">
        <f t="shared" si="5"/>
        <v>0</v>
      </c>
    </row>
    <row r="117" spans="2:9" x14ac:dyDescent="0.2">
      <c r="B117" s="606"/>
      <c r="C117" s="610" t="s">
        <v>530</v>
      </c>
      <c r="D117" s="590">
        <v>0</v>
      </c>
      <c r="E117" s="608">
        <f t="shared" si="4"/>
        <v>0</v>
      </c>
      <c r="F117" s="608">
        <f>IF(SUM($D$24:$D$26)=0,0,D117/SUM($D$24:D$26)*100)</f>
        <v>0</v>
      </c>
      <c r="G117" s="591">
        <f t="shared" si="5"/>
        <v>0</v>
      </c>
    </row>
    <row r="118" spans="2:9" x14ac:dyDescent="0.2">
      <c r="B118" s="606"/>
      <c r="C118" s="610" t="s">
        <v>531</v>
      </c>
      <c r="D118" s="590">
        <v>0</v>
      </c>
      <c r="E118" s="608">
        <f t="shared" si="4"/>
        <v>0</v>
      </c>
      <c r="F118" s="608">
        <f>IF(SUM($D$24:$D$26)=0,0,D118/SUM($D$24:D$26)*100)</f>
        <v>0</v>
      </c>
      <c r="G118" s="591">
        <f t="shared" si="5"/>
        <v>0</v>
      </c>
    </row>
    <row r="119" spans="2:9" x14ac:dyDescent="0.2">
      <c r="B119" s="606"/>
      <c r="C119" s="610" t="s">
        <v>532</v>
      </c>
      <c r="D119" s="590">
        <v>3.0295730000000001</v>
      </c>
      <c r="E119" s="608">
        <f t="shared" si="4"/>
        <v>1.0581390378237399</v>
      </c>
      <c r="F119" s="608">
        <f>IF(SUM($D$24:$D$26)=0,0,D119/SUM($D$24:D$26)*100)</f>
        <v>1.8128413584940037</v>
      </c>
      <c r="G119" s="591">
        <f t="shared" si="5"/>
        <v>27.379760829837558</v>
      </c>
    </row>
    <row r="120" spans="2:9" x14ac:dyDescent="0.2">
      <c r="B120" s="606"/>
      <c r="C120" s="610" t="s">
        <v>533</v>
      </c>
      <c r="D120" s="590">
        <v>0</v>
      </c>
      <c r="E120" s="608">
        <f t="shared" si="4"/>
        <v>0</v>
      </c>
      <c r="F120" s="608">
        <f>IF(SUM($D$24:$D$26)=0,0,D120/SUM($D$24:D$26)*100)</f>
        <v>0</v>
      </c>
      <c r="G120" s="591">
        <f t="shared" si="5"/>
        <v>0</v>
      </c>
    </row>
    <row r="121" spans="2:9" x14ac:dyDescent="0.2">
      <c r="B121" s="606"/>
      <c r="C121" s="610" t="s">
        <v>534</v>
      </c>
      <c r="D121" s="590">
        <v>1</v>
      </c>
      <c r="E121" s="608">
        <f t="shared" si="4"/>
        <v>0.34927002512358668</v>
      </c>
      <c r="F121" s="608">
        <f>IF(SUM($D$24:$D$26)=0,0,D121/SUM($D$24:D$26)*100)</f>
        <v>0.59838180446353451</v>
      </c>
      <c r="G121" s="591">
        <f t="shared" si="5"/>
        <v>9.0374982975612586</v>
      </c>
      <c r="I121" s="615"/>
    </row>
    <row r="122" spans="2:9" x14ac:dyDescent="0.2">
      <c r="B122" s="606"/>
      <c r="C122" s="610" t="s">
        <v>535</v>
      </c>
      <c r="D122" s="590">
        <v>0</v>
      </c>
      <c r="E122" s="608">
        <f t="shared" si="4"/>
        <v>0</v>
      </c>
      <c r="F122" s="608">
        <f>IF(SUM($D$24:$D$26)=0,0,D122/SUM($D$24:D$26)*100)</f>
        <v>0</v>
      </c>
      <c r="G122" s="591">
        <f t="shared" si="5"/>
        <v>0</v>
      </c>
      <c r="I122" s="615"/>
    </row>
    <row r="123" spans="2:9" x14ac:dyDescent="0.2">
      <c r="B123" s="606"/>
      <c r="C123" s="610" t="s">
        <v>536</v>
      </c>
      <c r="D123" s="590">
        <v>0</v>
      </c>
      <c r="E123" s="608">
        <f t="shared" si="4"/>
        <v>0</v>
      </c>
      <c r="F123" s="608">
        <f>IF(SUM($D$24:$D$26)=0,0,D123/SUM($D$24:D$26)*100)</f>
        <v>0</v>
      </c>
      <c r="G123" s="591">
        <f t="shared" si="5"/>
        <v>0</v>
      </c>
      <c r="I123" s="615"/>
    </row>
    <row r="124" spans="2:9" x14ac:dyDescent="0.2">
      <c r="B124" s="606"/>
      <c r="C124" s="610" t="s">
        <v>537</v>
      </c>
      <c r="D124" s="590">
        <v>0</v>
      </c>
      <c r="E124" s="608">
        <f t="shared" si="4"/>
        <v>0</v>
      </c>
      <c r="F124" s="608">
        <f>IF(SUM($D$24:$D$26)=0,0,D124/SUM($D$24:D$26)*100)</f>
        <v>0</v>
      </c>
      <c r="G124" s="591">
        <f t="shared" si="5"/>
        <v>0</v>
      </c>
      <c r="I124" s="615"/>
    </row>
    <row r="125" spans="2:9" x14ac:dyDescent="0.2">
      <c r="B125" s="606"/>
      <c r="C125" s="610" t="s">
        <v>538</v>
      </c>
      <c r="D125" s="590">
        <v>0</v>
      </c>
      <c r="E125" s="608">
        <f t="shared" si="4"/>
        <v>0</v>
      </c>
      <c r="F125" s="608">
        <f>IF(SUM($D$24:$D$26)=0,0,D125/SUM($D$24:D$26)*100)</f>
        <v>0</v>
      </c>
      <c r="G125" s="591">
        <f t="shared" si="5"/>
        <v>0</v>
      </c>
      <c r="I125" s="615"/>
    </row>
    <row r="126" spans="2:9" x14ac:dyDescent="0.2">
      <c r="B126" s="606"/>
      <c r="C126" s="610" t="s">
        <v>539</v>
      </c>
      <c r="D126" s="590">
        <v>0</v>
      </c>
      <c r="E126" s="608">
        <f t="shared" si="4"/>
        <v>0</v>
      </c>
      <c r="F126" s="608">
        <f>IF(SUM($D$24:$D$26)=0,0,D126/SUM($D$24:D$26)*100)</f>
        <v>0</v>
      </c>
      <c r="G126" s="591">
        <f t="shared" si="5"/>
        <v>0</v>
      </c>
      <c r="I126" s="615"/>
    </row>
    <row r="127" spans="2:9" x14ac:dyDescent="0.2">
      <c r="B127" s="606"/>
      <c r="C127" s="610" t="s">
        <v>540</v>
      </c>
      <c r="D127" s="590">
        <v>0</v>
      </c>
      <c r="E127" s="608">
        <f t="shared" si="4"/>
        <v>0</v>
      </c>
      <c r="F127" s="608">
        <f>IF(SUM($D$24:$D$26)=0,0,D127/SUM($D$24:D$26)*100)</f>
        <v>0</v>
      </c>
      <c r="G127" s="591">
        <f t="shared" si="5"/>
        <v>0</v>
      </c>
      <c r="I127" s="615"/>
    </row>
    <row r="128" spans="2:9" x14ac:dyDescent="0.2">
      <c r="B128" s="606"/>
      <c r="C128" s="610" t="s">
        <v>541</v>
      </c>
      <c r="D128" s="590">
        <v>0</v>
      </c>
      <c r="E128" s="608">
        <f t="shared" si="4"/>
        <v>0</v>
      </c>
      <c r="F128" s="608">
        <f>IF(SUM($D$24:$D$26)=0,0,D128/SUM($D$24:D$26)*100)</f>
        <v>0</v>
      </c>
      <c r="G128" s="591">
        <f t="shared" si="5"/>
        <v>0</v>
      </c>
      <c r="I128" s="615"/>
    </row>
    <row r="129" spans="2:9" x14ac:dyDescent="0.2">
      <c r="B129" s="606"/>
      <c r="C129" s="610" t="s">
        <v>542</v>
      </c>
      <c r="D129" s="590">
        <v>0</v>
      </c>
      <c r="E129" s="608">
        <f t="shared" si="4"/>
        <v>0</v>
      </c>
      <c r="F129" s="608">
        <f>IF(SUM($D$24:$D$26)=0,0,D129/SUM($D$24:D$26)*100)</f>
        <v>0</v>
      </c>
      <c r="G129" s="591">
        <f t="shared" si="5"/>
        <v>0</v>
      </c>
      <c r="I129" s="615"/>
    </row>
    <row r="130" spans="2:9" x14ac:dyDescent="0.2">
      <c r="B130" s="606"/>
      <c r="C130" s="610" t="s">
        <v>543</v>
      </c>
      <c r="D130" s="590">
        <v>1.441773</v>
      </c>
      <c r="E130" s="608">
        <f t="shared" si="4"/>
        <v>0.50356809193250895</v>
      </c>
      <c r="F130" s="608">
        <f>IF(SUM($D$24:$D$26)=0,0,D130/SUM($D$24:D$26)*100)</f>
        <v>0.86273072936680351</v>
      </c>
      <c r="G130" s="591">
        <f t="shared" si="5"/>
        <v>13.030021032969788</v>
      </c>
      <c r="I130" s="615"/>
    </row>
    <row r="131" spans="2:9" x14ac:dyDescent="0.2">
      <c r="B131" s="606"/>
      <c r="C131" s="610" t="s">
        <v>544</v>
      </c>
      <c r="D131" s="590">
        <v>3.5936629999999998</v>
      </c>
      <c r="E131" s="608">
        <f t="shared" si="4"/>
        <v>1.255158766295704</v>
      </c>
      <c r="F131" s="608">
        <f>IF(SUM($D$24:$D$26)=0,0,D131/SUM($D$24:D$26)*100)</f>
        <v>2.150382550573839</v>
      </c>
      <c r="G131" s="591">
        <f t="shared" si="5"/>
        <v>32.47772324450888</v>
      </c>
      <c r="I131" s="615"/>
    </row>
    <row r="132" spans="2:9" x14ac:dyDescent="0.2">
      <c r="B132" s="606"/>
      <c r="C132" s="610" t="s">
        <v>545</v>
      </c>
      <c r="D132" s="590">
        <v>0</v>
      </c>
      <c r="E132" s="608">
        <f t="shared" si="4"/>
        <v>0</v>
      </c>
      <c r="F132" s="608">
        <f>IF(SUM($D$24:$D$26)=0,0,D132/SUM($D$24:D$26)*100)</f>
        <v>0</v>
      </c>
      <c r="G132" s="591">
        <f t="shared" si="5"/>
        <v>0</v>
      </c>
    </row>
    <row r="133" spans="2:9" x14ac:dyDescent="0.2">
      <c r="B133" s="606"/>
      <c r="C133" s="610" t="s">
        <v>546</v>
      </c>
      <c r="D133" s="590">
        <v>0</v>
      </c>
      <c r="E133" s="608">
        <f t="shared" si="4"/>
        <v>0</v>
      </c>
      <c r="F133" s="608">
        <f>IF(SUM($D$24:$D$26)=0,0,D133/SUM($D$24:D$26)*100)</f>
        <v>0</v>
      </c>
      <c r="G133" s="591">
        <f t="shared" si="5"/>
        <v>0</v>
      </c>
    </row>
    <row r="134" spans="2:9" x14ac:dyDescent="0.2">
      <c r="B134" s="611"/>
      <c r="C134" s="612" t="s">
        <v>547</v>
      </c>
      <c r="D134" s="613">
        <v>0</v>
      </c>
      <c r="E134" s="614">
        <f t="shared" si="4"/>
        <v>0</v>
      </c>
      <c r="F134" s="614">
        <f>IF(SUM($D$24:$D$26)=0,0,D134/SUM($D$24:D$26)*100)</f>
        <v>0</v>
      </c>
      <c r="G134" s="594">
        <f t="shared" si="5"/>
        <v>0</v>
      </c>
    </row>
    <row r="135" spans="2:9" x14ac:dyDescent="0.2">
      <c r="D135" s="597"/>
      <c r="E135" s="598"/>
      <c r="F135" s="598"/>
      <c r="G135" s="598"/>
    </row>
    <row r="136" spans="2:9" x14ac:dyDescent="0.2">
      <c r="B136" s="603" t="s">
        <v>503</v>
      </c>
      <c r="C136" s="604" t="s">
        <v>517</v>
      </c>
      <c r="D136" s="588">
        <v>0</v>
      </c>
      <c r="E136" s="605">
        <f>IF($C$7=0,0,D136/$C$7*100)</f>
        <v>0</v>
      </c>
      <c r="F136" s="605">
        <f>IF(SUM($D$29:$D$31)=0,0,D136/SUM($D$29:D$31)*100)</f>
        <v>0</v>
      </c>
      <c r="G136" s="589">
        <f>IF($D$29=0,0,D136/$D$29*100)</f>
        <v>0</v>
      </c>
    </row>
    <row r="137" spans="2:9" x14ac:dyDescent="0.2">
      <c r="B137" s="606"/>
      <c r="C137" s="607" t="s">
        <v>763</v>
      </c>
      <c r="D137" s="590">
        <v>0</v>
      </c>
      <c r="E137" s="608">
        <f t="shared" ref="E137:E167" si="6">IF($C$7=0,0,D137/$C$7*100)</f>
        <v>0</v>
      </c>
      <c r="F137" s="608">
        <f>IF(SUM($D$29:$D$31)=0,0,D137/SUM($D$29:D$31)*100)</f>
        <v>0</v>
      </c>
      <c r="G137" s="591">
        <f t="shared" ref="G137:G167" si="7">IF($D$29=0,0,D137/$D$29*100)</f>
        <v>0</v>
      </c>
    </row>
    <row r="138" spans="2:9" x14ac:dyDescent="0.2">
      <c r="B138" s="606"/>
      <c r="C138" s="609" t="s">
        <v>518</v>
      </c>
      <c r="D138" s="590">
        <v>0</v>
      </c>
      <c r="E138" s="608">
        <f t="shared" si="6"/>
        <v>0</v>
      </c>
      <c r="F138" s="608">
        <f>IF(SUM($D$29:$D$31)=0,0,D138/SUM($D$29:D$31)*100)</f>
        <v>0</v>
      </c>
      <c r="G138" s="591">
        <f t="shared" si="7"/>
        <v>0</v>
      </c>
    </row>
    <row r="139" spans="2:9" x14ac:dyDescent="0.2">
      <c r="B139" s="606"/>
      <c r="C139" s="609" t="s">
        <v>519</v>
      </c>
      <c r="D139" s="590">
        <v>1.6318969999999999</v>
      </c>
      <c r="E139" s="608">
        <f t="shared" si="6"/>
        <v>0.19767888057656488</v>
      </c>
      <c r="F139" s="608">
        <f>IF(SUM($D$29:$D$31)=0,0,D139/SUM($D$29:D$31)*100)</f>
        <v>1.8667151921234835</v>
      </c>
      <c r="G139" s="591">
        <f t="shared" si="7"/>
        <v>4.8077848842423272</v>
      </c>
    </row>
    <row r="140" spans="2:9" x14ac:dyDescent="0.2">
      <c r="B140" s="606"/>
      <c r="C140" s="609" t="s">
        <v>520</v>
      </c>
      <c r="D140" s="590">
        <v>1.0000849999999999</v>
      </c>
      <c r="E140" s="608">
        <f t="shared" si="6"/>
        <v>0.1211447066091879</v>
      </c>
      <c r="F140" s="608">
        <f>IF(SUM($D$29:$D$31)=0,0,D140/SUM($D$29:D$31)*100)</f>
        <v>1.1439900085083887</v>
      </c>
      <c r="G140" s="591">
        <f t="shared" si="7"/>
        <v>2.9463829800272241</v>
      </c>
    </row>
    <row r="141" spans="2:9" x14ac:dyDescent="0.2">
      <c r="B141" s="606"/>
      <c r="C141" s="609" t="s">
        <v>521</v>
      </c>
      <c r="D141" s="590">
        <v>0</v>
      </c>
      <c r="E141" s="608">
        <f t="shared" si="6"/>
        <v>0</v>
      </c>
      <c r="F141" s="608">
        <f>IF(SUM($D$29:$D$31)=0,0,D141/SUM($D$29:D$31)*100)</f>
        <v>0</v>
      </c>
      <c r="G141" s="591">
        <f t="shared" si="7"/>
        <v>0</v>
      </c>
    </row>
    <row r="142" spans="2:9" x14ac:dyDescent="0.2">
      <c r="B142" s="606"/>
      <c r="C142" s="609" t="s">
        <v>522</v>
      </c>
      <c r="D142" s="590">
        <v>0</v>
      </c>
      <c r="E142" s="608">
        <f t="shared" si="6"/>
        <v>0</v>
      </c>
      <c r="F142" s="608">
        <f>IF(SUM($D$29:$D$31)=0,0,D142/SUM($D$29:D$31)*100)</f>
        <v>0</v>
      </c>
      <c r="G142" s="591">
        <f t="shared" si="7"/>
        <v>0</v>
      </c>
    </row>
    <row r="143" spans="2:9" x14ac:dyDescent="0.2">
      <c r="B143" s="606"/>
      <c r="C143" s="609" t="s">
        <v>523</v>
      </c>
      <c r="D143" s="590">
        <v>0</v>
      </c>
      <c r="E143" s="608">
        <f t="shared" si="6"/>
        <v>0</v>
      </c>
      <c r="F143" s="608">
        <f>IF(SUM($D$29:$D$31)=0,0,D143/SUM($D$29:D$31)*100)</f>
        <v>0</v>
      </c>
      <c r="G143" s="591">
        <f t="shared" si="7"/>
        <v>0</v>
      </c>
    </row>
    <row r="144" spans="2:9" x14ac:dyDescent="0.2">
      <c r="B144" s="606"/>
      <c r="C144" s="609" t="s">
        <v>524</v>
      </c>
      <c r="D144" s="590">
        <v>0</v>
      </c>
      <c r="E144" s="608">
        <f t="shared" si="6"/>
        <v>0</v>
      </c>
      <c r="F144" s="608">
        <f>IF(SUM($D$29:$D$31)=0,0,D144/SUM($D$29:D$31)*100)</f>
        <v>0</v>
      </c>
      <c r="G144" s="591">
        <f t="shared" si="7"/>
        <v>0</v>
      </c>
    </row>
    <row r="145" spans="2:9" x14ac:dyDescent="0.2">
      <c r="B145" s="606"/>
      <c r="C145" s="609" t="s">
        <v>525</v>
      </c>
      <c r="D145" s="590">
        <v>0</v>
      </c>
      <c r="E145" s="608">
        <f t="shared" si="6"/>
        <v>0</v>
      </c>
      <c r="F145" s="608">
        <f>IF(SUM($D$29:$D$31)=0,0,D145/SUM($D$29:D$31)*100)</f>
        <v>0</v>
      </c>
      <c r="G145" s="591">
        <f t="shared" si="7"/>
        <v>0</v>
      </c>
    </row>
    <row r="146" spans="2:9" x14ac:dyDescent="0.2">
      <c r="B146" s="606"/>
      <c r="C146" s="609" t="s">
        <v>526</v>
      </c>
      <c r="D146" s="590">
        <v>0</v>
      </c>
      <c r="E146" s="608">
        <f t="shared" si="6"/>
        <v>0</v>
      </c>
      <c r="F146" s="608">
        <f>IF(SUM($D$29:$D$31)=0,0,D146/SUM($D$29:D$31)*100)</f>
        <v>0</v>
      </c>
      <c r="G146" s="591">
        <f t="shared" si="7"/>
        <v>0</v>
      </c>
    </row>
    <row r="147" spans="2:9" x14ac:dyDescent="0.2">
      <c r="B147" s="606"/>
      <c r="C147" s="609" t="s">
        <v>527</v>
      </c>
      <c r="D147" s="590">
        <v>0</v>
      </c>
      <c r="E147" s="608">
        <f t="shared" si="6"/>
        <v>0</v>
      </c>
      <c r="F147" s="608">
        <f>IF(SUM($D$29:$D$31)=0,0,D147/SUM($D$29:D$31)*100)</f>
        <v>0</v>
      </c>
      <c r="G147" s="591">
        <f t="shared" si="7"/>
        <v>0</v>
      </c>
    </row>
    <row r="148" spans="2:9" x14ac:dyDescent="0.2">
      <c r="B148" s="606"/>
      <c r="C148" s="610" t="s">
        <v>528</v>
      </c>
      <c r="D148" s="590">
        <v>0</v>
      </c>
      <c r="E148" s="608">
        <f t="shared" si="6"/>
        <v>0</v>
      </c>
      <c r="F148" s="608">
        <f>IF(SUM($D$29:$D$31)=0,0,D148/SUM($D$29:D$31)*100)</f>
        <v>0</v>
      </c>
      <c r="G148" s="591">
        <f t="shared" si="7"/>
        <v>0</v>
      </c>
    </row>
    <row r="149" spans="2:9" x14ac:dyDescent="0.2">
      <c r="B149" s="606"/>
      <c r="C149" s="610" t="s">
        <v>529</v>
      </c>
      <c r="D149" s="590">
        <v>0</v>
      </c>
      <c r="E149" s="608">
        <f t="shared" si="6"/>
        <v>0</v>
      </c>
      <c r="F149" s="608">
        <f>IF(SUM($D$29:$D$31)=0,0,D149/SUM($D$29:D$31)*100)</f>
        <v>0</v>
      </c>
      <c r="G149" s="591">
        <f t="shared" si="7"/>
        <v>0</v>
      </c>
    </row>
    <row r="150" spans="2:9" x14ac:dyDescent="0.2">
      <c r="B150" s="606"/>
      <c r="C150" s="610" t="s">
        <v>530</v>
      </c>
      <c r="D150" s="590">
        <v>0</v>
      </c>
      <c r="E150" s="608">
        <f t="shared" si="6"/>
        <v>0</v>
      </c>
      <c r="F150" s="608">
        <f>IF(SUM($D$29:$D$31)=0,0,D150/SUM($D$29:D$31)*100)</f>
        <v>0</v>
      </c>
      <c r="G150" s="591">
        <f t="shared" si="7"/>
        <v>0</v>
      </c>
    </row>
    <row r="151" spans="2:9" x14ac:dyDescent="0.2">
      <c r="B151" s="606"/>
      <c r="C151" s="610" t="s">
        <v>531</v>
      </c>
      <c r="D151" s="590">
        <v>0</v>
      </c>
      <c r="E151" s="608">
        <f t="shared" si="6"/>
        <v>0</v>
      </c>
      <c r="F151" s="608">
        <f>IF(SUM($D$29:$D$31)=0,0,D151/SUM($D$29:D$31)*100)</f>
        <v>0</v>
      </c>
      <c r="G151" s="591">
        <f t="shared" si="7"/>
        <v>0</v>
      </c>
    </row>
    <row r="152" spans="2:9" x14ac:dyDescent="0.2">
      <c r="B152" s="606"/>
      <c r="C152" s="610" t="s">
        <v>532</v>
      </c>
      <c r="D152" s="590">
        <v>30.157406000000002</v>
      </c>
      <c r="E152" s="608">
        <f t="shared" si="6"/>
        <v>3.6530995884991402</v>
      </c>
      <c r="F152" s="608">
        <f>IF(SUM($D$29:$D$31)=0,0,D152/SUM($D$29:D$31)*100)</f>
        <v>34.496838915223144</v>
      </c>
      <c r="G152" s="591">
        <f t="shared" si="7"/>
        <v>88.847715704336039</v>
      </c>
    </row>
    <row r="153" spans="2:9" x14ac:dyDescent="0.2">
      <c r="B153" s="606"/>
      <c r="C153" s="610" t="s">
        <v>533</v>
      </c>
      <c r="D153" s="590">
        <v>0</v>
      </c>
      <c r="E153" s="608">
        <f t="shared" si="6"/>
        <v>0</v>
      </c>
      <c r="F153" s="608">
        <f>IF(SUM($D$29:$D$31)=0,0,D153/SUM($D$29:D$31)*100)</f>
        <v>0</v>
      </c>
      <c r="G153" s="591">
        <f t="shared" si="7"/>
        <v>0</v>
      </c>
    </row>
    <row r="154" spans="2:9" x14ac:dyDescent="0.2">
      <c r="B154" s="606"/>
      <c r="C154" s="610" t="s">
        <v>534</v>
      </c>
      <c r="D154" s="590">
        <v>0</v>
      </c>
      <c r="E154" s="608">
        <f t="shared" si="6"/>
        <v>0</v>
      </c>
      <c r="F154" s="608">
        <f>IF(SUM($D$29:$D$31)=0,0,D154/SUM($D$29:D$31)*100)</f>
        <v>0</v>
      </c>
      <c r="G154" s="591">
        <f t="shared" si="7"/>
        <v>0</v>
      </c>
      <c r="I154" s="615"/>
    </row>
    <row r="155" spans="2:9" x14ac:dyDescent="0.2">
      <c r="B155" s="606"/>
      <c r="C155" s="610" t="s">
        <v>535</v>
      </c>
      <c r="D155" s="590">
        <v>0</v>
      </c>
      <c r="E155" s="608">
        <f t="shared" si="6"/>
        <v>0</v>
      </c>
      <c r="F155" s="608">
        <f>IF(SUM($D$29:$D$31)=0,0,D155/SUM($D$29:D$31)*100)</f>
        <v>0</v>
      </c>
      <c r="G155" s="591">
        <f t="shared" si="7"/>
        <v>0</v>
      </c>
      <c r="I155" s="615"/>
    </row>
    <row r="156" spans="2:9" x14ac:dyDescent="0.2">
      <c r="B156" s="606"/>
      <c r="C156" s="610" t="s">
        <v>536</v>
      </c>
      <c r="D156" s="590">
        <v>0</v>
      </c>
      <c r="E156" s="608">
        <f t="shared" si="6"/>
        <v>0</v>
      </c>
      <c r="F156" s="608">
        <f>IF(SUM($D$29:$D$31)=0,0,D156/SUM($D$29:D$31)*100)</f>
        <v>0</v>
      </c>
      <c r="G156" s="591">
        <f t="shared" si="7"/>
        <v>0</v>
      </c>
      <c r="I156" s="615"/>
    </row>
    <row r="157" spans="2:9" x14ac:dyDescent="0.2">
      <c r="B157" s="606"/>
      <c r="C157" s="610" t="s">
        <v>537</v>
      </c>
      <c r="D157" s="590">
        <v>0</v>
      </c>
      <c r="E157" s="608">
        <f t="shared" si="6"/>
        <v>0</v>
      </c>
      <c r="F157" s="608">
        <f>IF(SUM($D$29:$D$31)=0,0,D157/SUM($D$29:D$31)*100)</f>
        <v>0</v>
      </c>
      <c r="G157" s="591">
        <f t="shared" si="7"/>
        <v>0</v>
      </c>
      <c r="I157" s="615"/>
    </row>
    <row r="158" spans="2:9" x14ac:dyDescent="0.2">
      <c r="B158" s="606"/>
      <c r="C158" s="610" t="s">
        <v>538</v>
      </c>
      <c r="D158" s="590">
        <v>1.153416</v>
      </c>
      <c r="E158" s="608">
        <f t="shared" si="6"/>
        <v>0.13971836685716021</v>
      </c>
      <c r="F158" s="608">
        <f>IF(SUM($D$29:$D$31)=0,0,D158/SUM($D$29:D$31)*100)</f>
        <v>1.3193842319939924</v>
      </c>
      <c r="G158" s="591">
        <f t="shared" si="7"/>
        <v>3.398116431394413</v>
      </c>
      <c r="I158" s="615"/>
    </row>
    <row r="159" spans="2:9" x14ac:dyDescent="0.2">
      <c r="B159" s="606"/>
      <c r="C159" s="610" t="s">
        <v>539</v>
      </c>
      <c r="D159" s="590">
        <v>0</v>
      </c>
      <c r="E159" s="608">
        <f t="shared" si="6"/>
        <v>0</v>
      </c>
      <c r="F159" s="608">
        <f>IF(SUM($D$29:$D$31)=0,0,D159/SUM($D$29:D$31)*100)</f>
        <v>0</v>
      </c>
      <c r="G159" s="591">
        <f t="shared" si="7"/>
        <v>0</v>
      </c>
      <c r="I159" s="615"/>
    </row>
    <row r="160" spans="2:9" x14ac:dyDescent="0.2">
      <c r="B160" s="606"/>
      <c r="C160" s="610" t="s">
        <v>540</v>
      </c>
      <c r="D160" s="590">
        <v>0</v>
      </c>
      <c r="E160" s="608">
        <f t="shared" si="6"/>
        <v>0</v>
      </c>
      <c r="F160" s="608">
        <f>IF(SUM($D$29:$D$31)=0,0,D160/SUM($D$29:D$31)*100)</f>
        <v>0</v>
      </c>
      <c r="G160" s="591">
        <f t="shared" si="7"/>
        <v>0</v>
      </c>
      <c r="I160" s="615"/>
    </row>
    <row r="161" spans="2:9" x14ac:dyDescent="0.2">
      <c r="B161" s="606"/>
      <c r="C161" s="610" t="s">
        <v>541</v>
      </c>
      <c r="D161" s="590">
        <v>0</v>
      </c>
      <c r="E161" s="608">
        <f t="shared" si="6"/>
        <v>0</v>
      </c>
      <c r="F161" s="608">
        <f>IF(SUM($D$29:$D$31)=0,0,D161/SUM($D$29:D$31)*100)</f>
        <v>0</v>
      </c>
      <c r="G161" s="591">
        <f t="shared" si="7"/>
        <v>0</v>
      </c>
      <c r="I161" s="615"/>
    </row>
    <row r="162" spans="2:9" x14ac:dyDescent="0.2">
      <c r="B162" s="606"/>
      <c r="C162" s="610" t="s">
        <v>542</v>
      </c>
      <c r="D162" s="590">
        <v>0</v>
      </c>
      <c r="E162" s="608">
        <f t="shared" si="6"/>
        <v>0</v>
      </c>
      <c r="F162" s="608">
        <f>IF(SUM($D$29:$D$31)=0,0,D162/SUM($D$29:D$31)*100)</f>
        <v>0</v>
      </c>
      <c r="G162" s="591">
        <f t="shared" si="7"/>
        <v>0</v>
      </c>
      <c r="I162" s="615"/>
    </row>
    <row r="163" spans="2:9" x14ac:dyDescent="0.2">
      <c r="B163" s="606"/>
      <c r="C163" s="610" t="s">
        <v>543</v>
      </c>
      <c r="D163" s="590">
        <v>0</v>
      </c>
      <c r="E163" s="608">
        <f t="shared" si="6"/>
        <v>0</v>
      </c>
      <c r="F163" s="608">
        <f>IF(SUM($D$29:$D$31)=0,0,D163/SUM($D$29:D$31)*100)</f>
        <v>0</v>
      </c>
      <c r="G163" s="591">
        <f t="shared" si="7"/>
        <v>0</v>
      </c>
      <c r="I163" s="615"/>
    </row>
    <row r="164" spans="2:9" x14ac:dyDescent="0.2">
      <c r="B164" s="606"/>
      <c r="C164" s="610" t="s">
        <v>544</v>
      </c>
      <c r="D164" s="590">
        <v>0</v>
      </c>
      <c r="E164" s="608">
        <f t="shared" si="6"/>
        <v>0</v>
      </c>
      <c r="F164" s="608">
        <f>IF(SUM($D$29:$D$31)=0,0,D164/SUM($D$29:D$31)*100)</f>
        <v>0</v>
      </c>
      <c r="G164" s="591">
        <f t="shared" si="7"/>
        <v>0</v>
      </c>
      <c r="I164" s="615"/>
    </row>
    <row r="165" spans="2:9" x14ac:dyDescent="0.2">
      <c r="B165" s="606"/>
      <c r="C165" s="610" t="s">
        <v>545</v>
      </c>
      <c r="D165" s="590">
        <v>0</v>
      </c>
      <c r="E165" s="608">
        <f t="shared" si="6"/>
        <v>0</v>
      </c>
      <c r="F165" s="608">
        <f>IF(SUM($D$29:$D$31)=0,0,D165/SUM($D$29:D$31)*100)</f>
        <v>0</v>
      </c>
      <c r="G165" s="591">
        <f t="shared" si="7"/>
        <v>0</v>
      </c>
    </row>
    <row r="166" spans="2:9" x14ac:dyDescent="0.2">
      <c r="B166" s="606"/>
      <c r="C166" s="610" t="s">
        <v>546</v>
      </c>
      <c r="D166" s="590">
        <v>0</v>
      </c>
      <c r="E166" s="608">
        <f t="shared" si="6"/>
        <v>0</v>
      </c>
      <c r="F166" s="608">
        <f>IF(SUM($D$29:$D$31)=0,0,D166/SUM($D$29:D$31)*100)</f>
        <v>0</v>
      </c>
      <c r="G166" s="591">
        <f t="shared" si="7"/>
        <v>0</v>
      </c>
    </row>
    <row r="167" spans="2:9" x14ac:dyDescent="0.2">
      <c r="B167" s="611"/>
      <c r="C167" s="612" t="s">
        <v>547</v>
      </c>
      <c r="D167" s="613">
        <v>0</v>
      </c>
      <c r="E167" s="614">
        <f t="shared" si="6"/>
        <v>0</v>
      </c>
      <c r="F167" s="614">
        <f>IF(SUM($D$29:$D$31)=0,0,D167/SUM($D$29:D$31)*100)</f>
        <v>0</v>
      </c>
      <c r="G167" s="594">
        <f t="shared" si="7"/>
        <v>0</v>
      </c>
    </row>
    <row r="168" spans="2:9" x14ac:dyDescent="0.2">
      <c r="D168" s="597"/>
    </row>
    <row r="169" spans="2:9" x14ac:dyDescent="0.2">
      <c r="D169" s="597"/>
    </row>
    <row r="170" spans="2:9" x14ac:dyDescent="0.2">
      <c r="B170" s="583" t="s">
        <v>548</v>
      </c>
      <c r="D170" s="597"/>
    </row>
    <row r="171" spans="2:9" x14ac:dyDescent="0.2">
      <c r="B171" s="583"/>
      <c r="D171" s="597"/>
    </row>
    <row r="172" spans="2:9" ht="38.25" x14ac:dyDescent="0.2">
      <c r="B172" s="599"/>
      <c r="C172" s="600" t="s">
        <v>512</v>
      </c>
      <c r="D172" s="601" t="s">
        <v>513</v>
      </c>
      <c r="E172" s="601" t="s">
        <v>514</v>
      </c>
      <c r="F172" s="601" t="s">
        <v>515</v>
      </c>
      <c r="G172" s="602" t="s">
        <v>516</v>
      </c>
    </row>
    <row r="173" spans="2:9" x14ac:dyDescent="0.2">
      <c r="B173" s="603" t="s">
        <v>501</v>
      </c>
      <c r="C173" s="604" t="s">
        <v>517</v>
      </c>
      <c r="D173" s="588">
        <v>0</v>
      </c>
      <c r="E173" s="605">
        <f>IF($C$4=0,0,D173/$C$4*100)</f>
        <v>0</v>
      </c>
      <c r="F173" s="605">
        <f>IF(SUM($D$14:$D$16)=0,0,D173/SUM($D$14:D$16)*100)</f>
        <v>0</v>
      </c>
      <c r="G173" s="589">
        <f>IF($D$15=0,0,D173/$D$15*100)</f>
        <v>0</v>
      </c>
    </row>
    <row r="174" spans="2:9" x14ac:dyDescent="0.2">
      <c r="B174" s="606"/>
      <c r="C174" s="607" t="s">
        <v>763</v>
      </c>
      <c r="D174" s="590">
        <v>0</v>
      </c>
      <c r="E174" s="608">
        <f t="shared" ref="E174:E204" si="8">IF($C$4=0,0,D174/$C$4*100)</f>
        <v>0</v>
      </c>
      <c r="F174" s="608">
        <f>IF(SUM($D$14:$D$16)=0,0,D174/SUM($D$14:D$16)*100)</f>
        <v>0</v>
      </c>
      <c r="G174" s="591">
        <f t="shared" ref="G174:G204" si="9">IF($D$15=0,0,D174/$D$15*100)</f>
        <v>0</v>
      </c>
    </row>
    <row r="175" spans="2:9" x14ac:dyDescent="0.2">
      <c r="B175" s="606"/>
      <c r="C175" s="609" t="s">
        <v>518</v>
      </c>
      <c r="D175" s="590">
        <v>0</v>
      </c>
      <c r="E175" s="608">
        <f t="shared" si="8"/>
        <v>0</v>
      </c>
      <c r="F175" s="608">
        <f>IF(SUM($D$14:$D$16)=0,0,D175/SUM($D$14:D$16)*100)</f>
        <v>0</v>
      </c>
      <c r="G175" s="591">
        <f t="shared" si="9"/>
        <v>0</v>
      </c>
    </row>
    <row r="176" spans="2:9" x14ac:dyDescent="0.2">
      <c r="B176" s="606"/>
      <c r="C176" s="609" t="s">
        <v>519</v>
      </c>
      <c r="D176" s="590">
        <v>3.0663290000000001</v>
      </c>
      <c r="E176" s="608">
        <f t="shared" si="8"/>
        <v>0.37410032592635156</v>
      </c>
      <c r="F176" s="608">
        <f>IF(SUM($D$14:$D$16)=0,0,D176/SUM($D$14:D$16)*100)</f>
        <v>0.80787514821442974</v>
      </c>
      <c r="G176" s="591">
        <f t="shared" si="9"/>
        <v>0.98817151227441435</v>
      </c>
    </row>
    <row r="177" spans="2:7" x14ac:dyDescent="0.2">
      <c r="B177" s="606"/>
      <c r="C177" s="609" t="s">
        <v>520</v>
      </c>
      <c r="D177" s="590">
        <v>71.920592999999997</v>
      </c>
      <c r="E177" s="608">
        <f t="shared" si="8"/>
        <v>8.774504393402168</v>
      </c>
      <c r="F177" s="608">
        <f>IF(SUM($D$14:$D$16)=0,0,D177/SUM($D$14:D$16)*100)</f>
        <v>18.94867110787677</v>
      </c>
      <c r="G177" s="591">
        <f t="shared" si="9"/>
        <v>23.177513289827235</v>
      </c>
    </row>
    <row r="178" spans="2:7" x14ac:dyDescent="0.2">
      <c r="B178" s="606"/>
      <c r="C178" s="609" t="s">
        <v>521</v>
      </c>
      <c r="D178" s="590">
        <v>0</v>
      </c>
      <c r="E178" s="608">
        <f t="shared" si="8"/>
        <v>0</v>
      </c>
      <c r="F178" s="608">
        <f>IF(SUM($D$14:$D$16)=0,0,D178/SUM($D$14:D$16)*100)</f>
        <v>0</v>
      </c>
      <c r="G178" s="591">
        <f t="shared" si="9"/>
        <v>0</v>
      </c>
    </row>
    <row r="179" spans="2:7" x14ac:dyDescent="0.2">
      <c r="B179" s="606"/>
      <c r="C179" s="609" t="s">
        <v>522</v>
      </c>
      <c r="D179" s="590">
        <v>29.177336</v>
      </c>
      <c r="E179" s="608">
        <f t="shared" si="8"/>
        <v>3.559712903365122</v>
      </c>
      <c r="F179" s="608">
        <f>IF(SUM($D$14:$D$16)=0,0,D179/SUM($D$14:D$16)*100)</f>
        <v>7.6872522959872267</v>
      </c>
      <c r="G179" s="591">
        <f t="shared" si="9"/>
        <v>9.4028436737410477</v>
      </c>
    </row>
    <row r="180" spans="2:7" x14ac:dyDescent="0.2">
      <c r="B180" s="606"/>
      <c r="C180" s="609" t="s">
        <v>523</v>
      </c>
      <c r="D180" s="590">
        <v>0</v>
      </c>
      <c r="E180" s="608">
        <f t="shared" si="8"/>
        <v>0</v>
      </c>
      <c r="F180" s="608">
        <f>IF(SUM($D$14:$D$16)=0,0,D180/SUM($D$14:D$16)*100)</f>
        <v>0</v>
      </c>
      <c r="G180" s="591">
        <f t="shared" si="9"/>
        <v>0</v>
      </c>
    </row>
    <row r="181" spans="2:7" x14ac:dyDescent="0.2">
      <c r="B181" s="606"/>
      <c r="C181" s="609" t="s">
        <v>524</v>
      </c>
      <c r="D181" s="590">
        <v>5.7628219999999999</v>
      </c>
      <c r="E181" s="608">
        <f t="shared" si="8"/>
        <v>0.70307967229072577</v>
      </c>
      <c r="F181" s="608">
        <f>IF(SUM($D$14:$D$16)=0,0,D181/SUM($D$14:D$16)*100)</f>
        <v>1.5183108783771655</v>
      </c>
      <c r="G181" s="591">
        <f t="shared" si="9"/>
        <v>1.8571577057479041</v>
      </c>
    </row>
    <row r="182" spans="2:7" x14ac:dyDescent="0.2">
      <c r="B182" s="606"/>
      <c r="C182" s="609" t="s">
        <v>525</v>
      </c>
      <c r="D182" s="590">
        <v>44.841093000000001</v>
      </c>
      <c r="E182" s="608">
        <f t="shared" si="8"/>
        <v>5.4707330838255919</v>
      </c>
      <c r="F182" s="608">
        <f>IF(SUM($D$14:$D$16)=0,0,D182/SUM($D$14:D$16)*100)</f>
        <v>11.81412844266614</v>
      </c>
      <c r="G182" s="591">
        <f t="shared" si="9"/>
        <v>14.450729416787192</v>
      </c>
    </row>
    <row r="183" spans="2:7" x14ac:dyDescent="0.2">
      <c r="B183" s="606"/>
      <c r="C183" s="609" t="s">
        <v>526</v>
      </c>
      <c r="D183" s="590">
        <v>1.0302960000000001</v>
      </c>
      <c r="E183" s="608">
        <f t="shared" si="8"/>
        <v>0.1256988631685042</v>
      </c>
      <c r="F183" s="608">
        <f>IF(SUM($D$14:$D$16)=0,0,D183/SUM($D$14:D$16)*100)</f>
        <v>0.27144854113982358</v>
      </c>
      <c r="G183" s="591">
        <f t="shared" si="9"/>
        <v>0.33202867546511811</v>
      </c>
    </row>
    <row r="184" spans="2:7" x14ac:dyDescent="0.2">
      <c r="B184" s="606"/>
      <c r="C184" s="609" t="s">
        <v>527</v>
      </c>
      <c r="D184" s="590">
        <v>0</v>
      </c>
      <c r="E184" s="608">
        <f t="shared" si="8"/>
        <v>0</v>
      </c>
      <c r="F184" s="608">
        <f>IF(SUM($D$14:$D$16)=0,0,D184/SUM($D$14:D$16)*100)</f>
        <v>0</v>
      </c>
      <c r="G184" s="591">
        <f t="shared" si="9"/>
        <v>0</v>
      </c>
    </row>
    <row r="185" spans="2:7" x14ac:dyDescent="0.2">
      <c r="B185" s="606"/>
      <c r="C185" s="610" t="s">
        <v>528</v>
      </c>
      <c r="D185" s="590">
        <v>0</v>
      </c>
      <c r="E185" s="608">
        <f t="shared" si="8"/>
        <v>0</v>
      </c>
      <c r="F185" s="608">
        <f>IF(SUM($D$14:$D$16)=0,0,D185/SUM($D$14:D$16)*100)</f>
        <v>0</v>
      </c>
      <c r="G185" s="591">
        <f t="shared" si="9"/>
        <v>0</v>
      </c>
    </row>
    <row r="186" spans="2:7" x14ac:dyDescent="0.2">
      <c r="B186" s="606"/>
      <c r="C186" s="610" t="s">
        <v>529</v>
      </c>
      <c r="D186" s="590">
        <v>0</v>
      </c>
      <c r="E186" s="608">
        <f t="shared" si="8"/>
        <v>0</v>
      </c>
      <c r="F186" s="608">
        <f>IF(SUM($D$14:$D$16)=0,0,D186/SUM($D$14:D$16)*100)</f>
        <v>0</v>
      </c>
      <c r="G186" s="591">
        <f t="shared" si="9"/>
        <v>0</v>
      </c>
    </row>
    <row r="187" spans="2:7" x14ac:dyDescent="0.2">
      <c r="B187" s="606"/>
      <c r="C187" s="610" t="s">
        <v>530</v>
      </c>
      <c r="D187" s="590">
        <v>0</v>
      </c>
      <c r="E187" s="608">
        <f t="shared" si="8"/>
        <v>0</v>
      </c>
      <c r="F187" s="608">
        <f>IF(SUM($D$14:$D$16)=0,0,D187/SUM($D$14:D$16)*100)</f>
        <v>0</v>
      </c>
      <c r="G187" s="591">
        <f t="shared" si="9"/>
        <v>0</v>
      </c>
    </row>
    <row r="188" spans="2:7" x14ac:dyDescent="0.2">
      <c r="B188" s="606"/>
      <c r="C188" s="610" t="s">
        <v>531</v>
      </c>
      <c r="D188" s="590">
        <v>0</v>
      </c>
      <c r="E188" s="608">
        <f t="shared" si="8"/>
        <v>0</v>
      </c>
      <c r="F188" s="608">
        <f>IF(SUM($D$14:$D$16)=0,0,D188/SUM($D$14:D$16)*100)</f>
        <v>0</v>
      </c>
      <c r="G188" s="591">
        <f t="shared" si="9"/>
        <v>0</v>
      </c>
    </row>
    <row r="189" spans="2:7" x14ac:dyDescent="0.2">
      <c r="B189" s="606"/>
      <c r="C189" s="610" t="s">
        <v>532</v>
      </c>
      <c r="D189" s="590">
        <v>8.1027920000000009</v>
      </c>
      <c r="E189" s="608">
        <f t="shared" si="8"/>
        <v>0.98856226064242758</v>
      </c>
      <c r="F189" s="608">
        <f>IF(SUM($D$14:$D$16)=0,0,D189/SUM($D$14:D$16)*100)</f>
        <v>2.1348147207787211</v>
      </c>
      <c r="G189" s="591">
        <f t="shared" si="9"/>
        <v>2.6112488986945062</v>
      </c>
    </row>
    <row r="190" spans="2:7" x14ac:dyDescent="0.2">
      <c r="B190" s="606"/>
      <c r="C190" s="610" t="s">
        <v>533</v>
      </c>
      <c r="D190" s="590">
        <v>0</v>
      </c>
      <c r="E190" s="608">
        <f t="shared" si="8"/>
        <v>0</v>
      </c>
      <c r="F190" s="608">
        <f>IF(SUM($D$14:$D$16)=0,0,D190/SUM($D$14:D$16)*100)</f>
        <v>0</v>
      </c>
      <c r="G190" s="591">
        <f t="shared" si="9"/>
        <v>0</v>
      </c>
    </row>
    <row r="191" spans="2:7" x14ac:dyDescent="0.2">
      <c r="B191" s="606"/>
      <c r="C191" s="610" t="s">
        <v>534</v>
      </c>
      <c r="D191" s="590">
        <v>87.277123000000003</v>
      </c>
      <c r="E191" s="608">
        <f t="shared" si="8"/>
        <v>10.648042059483597</v>
      </c>
      <c r="F191" s="608">
        <f>IF(SUM($D$14:$D$16)=0,0,D191/SUM($D$14:D$16)*100)</f>
        <v>22.994603214251963</v>
      </c>
      <c r="G191" s="591">
        <f t="shared" si="9"/>
        <v>28.126390423816254</v>
      </c>
    </row>
    <row r="192" spans="2:7" x14ac:dyDescent="0.2">
      <c r="B192" s="606"/>
      <c r="C192" s="610" t="s">
        <v>535</v>
      </c>
      <c r="D192" s="590">
        <v>0</v>
      </c>
      <c r="E192" s="608">
        <f t="shared" si="8"/>
        <v>0</v>
      </c>
      <c r="F192" s="608">
        <f>IF(SUM($D$14:$D$16)=0,0,D192/SUM($D$14:D$16)*100)</f>
        <v>0</v>
      </c>
      <c r="G192" s="591">
        <f t="shared" si="9"/>
        <v>0</v>
      </c>
    </row>
    <row r="193" spans="2:7" x14ac:dyDescent="0.2">
      <c r="B193" s="606"/>
      <c r="C193" s="610" t="s">
        <v>536</v>
      </c>
      <c r="D193" s="590">
        <v>1</v>
      </c>
      <c r="E193" s="608">
        <f t="shared" si="8"/>
        <v>0.12200267027000415</v>
      </c>
      <c r="F193" s="608">
        <f>IF(SUM($D$14:$D$16)=0,0,D193/SUM($D$14:D$16)*100)</f>
        <v>0.26346655828987353</v>
      </c>
      <c r="G193" s="591">
        <f t="shared" si="9"/>
        <v>0.32226532517365691</v>
      </c>
    </row>
    <row r="194" spans="2:7" x14ac:dyDescent="0.2">
      <c r="B194" s="606"/>
      <c r="C194" s="610" t="s">
        <v>537</v>
      </c>
      <c r="D194" s="590">
        <v>3.2769599999999999</v>
      </c>
      <c r="E194" s="608">
        <f t="shared" si="8"/>
        <v>0.3997978703679928</v>
      </c>
      <c r="F194" s="608">
        <f>IF(SUM($D$14:$D$16)=0,0,D194/SUM($D$14:D$16)*100)</f>
        <v>0.86336937285358384</v>
      </c>
      <c r="G194" s="591">
        <f t="shared" si="9"/>
        <v>1.0560505799810669</v>
      </c>
    </row>
    <row r="195" spans="2:7" x14ac:dyDescent="0.2">
      <c r="B195" s="606"/>
      <c r="C195" s="610" t="s">
        <v>538</v>
      </c>
      <c r="D195" s="590">
        <v>22.637312000000001</v>
      </c>
      <c r="E195" s="608">
        <f t="shared" si="8"/>
        <v>2.7618125117352084</v>
      </c>
      <c r="F195" s="608">
        <f>IF(SUM($D$14:$D$16)=0,0,D195/SUM($D$14:D$16)*100)</f>
        <v>5.9641746815740539</v>
      </c>
      <c r="G195" s="591">
        <f t="shared" si="9"/>
        <v>7.2952207127375264</v>
      </c>
    </row>
    <row r="196" spans="2:7" x14ac:dyDescent="0.2">
      <c r="B196" s="606"/>
      <c r="C196" s="610" t="s">
        <v>539</v>
      </c>
      <c r="D196" s="590">
        <v>0</v>
      </c>
      <c r="E196" s="608">
        <f t="shared" si="8"/>
        <v>0</v>
      </c>
      <c r="F196" s="608">
        <f>IF(SUM($D$14:$D$16)=0,0,D196/SUM($D$14:D$16)*100)</f>
        <v>0</v>
      </c>
      <c r="G196" s="591">
        <f t="shared" si="9"/>
        <v>0</v>
      </c>
    </row>
    <row r="197" spans="2:7" x14ac:dyDescent="0.2">
      <c r="B197" s="606"/>
      <c r="C197" s="610" t="s">
        <v>540</v>
      </c>
      <c r="D197" s="590">
        <v>0</v>
      </c>
      <c r="E197" s="608">
        <f t="shared" si="8"/>
        <v>0</v>
      </c>
      <c r="F197" s="608">
        <f>IF(SUM($D$14:$D$16)=0,0,D197/SUM($D$14:D$16)*100)</f>
        <v>0</v>
      </c>
      <c r="G197" s="591">
        <f t="shared" si="9"/>
        <v>0</v>
      </c>
    </row>
    <row r="198" spans="2:7" x14ac:dyDescent="0.2">
      <c r="B198" s="606"/>
      <c r="C198" s="610" t="s">
        <v>541</v>
      </c>
      <c r="D198" s="590">
        <v>1.1016570000000001</v>
      </c>
      <c r="E198" s="608">
        <f t="shared" si="8"/>
        <v>0.13440509572164197</v>
      </c>
      <c r="F198" s="608">
        <f>IF(SUM($D$14:$D$16)=0,0,D198/SUM($D$14:D$16)*100)</f>
        <v>0.29024977820594722</v>
      </c>
      <c r="G198" s="591">
        <f t="shared" si="9"/>
        <v>0.35502585133483544</v>
      </c>
    </row>
    <row r="199" spans="2:7" x14ac:dyDescent="0.2">
      <c r="B199" s="606"/>
      <c r="C199" s="610" t="s">
        <v>542</v>
      </c>
      <c r="D199" s="590">
        <v>0</v>
      </c>
      <c r="E199" s="608">
        <f t="shared" si="8"/>
        <v>0</v>
      </c>
      <c r="F199" s="608">
        <f>IF(SUM($D$14:$D$16)=0,0,D199/SUM($D$14:D$16)*100)</f>
        <v>0</v>
      </c>
      <c r="G199" s="591">
        <f t="shared" si="9"/>
        <v>0</v>
      </c>
    </row>
    <row r="200" spans="2:7" x14ac:dyDescent="0.2">
      <c r="B200" s="606"/>
      <c r="C200" s="610" t="s">
        <v>543</v>
      </c>
      <c r="D200" s="590">
        <v>28.572246</v>
      </c>
      <c r="E200" s="608">
        <f t="shared" si="8"/>
        <v>3.4858903076114451</v>
      </c>
      <c r="F200" s="608">
        <f>IF(SUM($D$14:$D$16)=0,0,D200/SUM($D$14:D$16)*100)</f>
        <v>7.5278313162316062</v>
      </c>
      <c r="G200" s="591">
        <f t="shared" si="9"/>
        <v>9.2078441481317199</v>
      </c>
    </row>
    <row r="201" spans="2:7" x14ac:dyDescent="0.2">
      <c r="B201" s="606"/>
      <c r="C201" s="610" t="s">
        <v>544</v>
      </c>
      <c r="D201" s="590">
        <v>89.150538999999995</v>
      </c>
      <c r="E201" s="608">
        <f t="shared" si="8"/>
        <v>10.876603814010146</v>
      </c>
      <c r="F201" s="608">
        <f>IF(SUM($D$14:$D$16)=0,0,D201/SUM($D$14:D$16)*100)</f>
        <v>23.488185680017143</v>
      </c>
      <c r="G201" s="591">
        <f t="shared" si="9"/>
        <v>28.73012744024178</v>
      </c>
    </row>
    <row r="202" spans="2:7" x14ac:dyDescent="0.2">
      <c r="B202" s="606"/>
      <c r="C202" s="610" t="s">
        <v>545</v>
      </c>
      <c r="D202" s="590">
        <v>0</v>
      </c>
      <c r="E202" s="608">
        <f t="shared" si="8"/>
        <v>0</v>
      </c>
      <c r="F202" s="608">
        <f>IF(SUM($D$14:$D$16)=0,0,D202/SUM($D$14:D$16)*100)</f>
        <v>0</v>
      </c>
      <c r="G202" s="591">
        <f t="shared" si="9"/>
        <v>0</v>
      </c>
    </row>
    <row r="203" spans="2:7" x14ac:dyDescent="0.2">
      <c r="B203" s="606"/>
      <c r="C203" s="610" t="s">
        <v>546</v>
      </c>
      <c r="D203" s="590">
        <v>0</v>
      </c>
      <c r="E203" s="608">
        <f t="shared" si="8"/>
        <v>0</v>
      </c>
      <c r="F203" s="608">
        <f>IF(SUM($D$14:$D$16)=0,0,D203/SUM($D$14:D$16)*100)</f>
        <v>0</v>
      </c>
      <c r="G203" s="591">
        <f t="shared" si="9"/>
        <v>0</v>
      </c>
    </row>
    <row r="204" spans="2:7" x14ac:dyDescent="0.2">
      <c r="B204" s="611"/>
      <c r="C204" s="612" t="s">
        <v>547</v>
      </c>
      <c r="D204" s="613">
        <v>0</v>
      </c>
      <c r="E204" s="614">
        <f t="shared" si="8"/>
        <v>0</v>
      </c>
      <c r="F204" s="614">
        <f>IF(SUM($D$14:$D$16)=0,0,D204/SUM($D$14:D$16)*100)</f>
        <v>0</v>
      </c>
      <c r="G204" s="594">
        <f t="shared" si="9"/>
        <v>0</v>
      </c>
    </row>
    <row r="205" spans="2:7" x14ac:dyDescent="0.2">
      <c r="D205" s="597"/>
      <c r="E205" s="598"/>
      <c r="F205" s="598"/>
      <c r="G205" s="598"/>
    </row>
    <row r="206" spans="2:7" x14ac:dyDescent="0.2">
      <c r="B206" s="603" t="s">
        <v>20</v>
      </c>
      <c r="C206" s="604" t="s">
        <v>517</v>
      </c>
      <c r="D206" s="588">
        <v>0</v>
      </c>
      <c r="E206" s="605">
        <f>IF($C$5=0,0,D206/$C$5*100)</f>
        <v>0</v>
      </c>
      <c r="F206" s="605">
        <f>IF(SUM($D$19:$D$21)=0,0,D206/SUM($D$19:D$21)*100)</f>
        <v>0</v>
      </c>
      <c r="G206" s="589">
        <f>IF($D$20=0,0,D206/$D$20*100)</f>
        <v>0</v>
      </c>
    </row>
    <row r="207" spans="2:7" x14ac:dyDescent="0.2">
      <c r="B207" s="606"/>
      <c r="C207" s="607" t="s">
        <v>763</v>
      </c>
      <c r="D207" s="590">
        <v>0</v>
      </c>
      <c r="E207" s="608">
        <f t="shared" ref="E207:E237" si="10">IF($C$5=0,0,D207/$C$5*100)</f>
        <v>0</v>
      </c>
      <c r="F207" s="608">
        <f>IF(SUM($D$19:$D$21)=0,0,D207/SUM($D$19:D$21)*100)</f>
        <v>0</v>
      </c>
      <c r="G207" s="591">
        <f t="shared" ref="G207:G237" si="11">IF($D$20=0,0,D207/$D$20*100)</f>
        <v>0</v>
      </c>
    </row>
    <row r="208" spans="2:7" x14ac:dyDescent="0.2">
      <c r="B208" s="606"/>
      <c r="C208" s="609" t="s">
        <v>518</v>
      </c>
      <c r="D208" s="590">
        <v>2</v>
      </c>
      <c r="E208" s="608">
        <f t="shared" si="10"/>
        <v>2.2555883894038771</v>
      </c>
      <c r="F208" s="608">
        <f>IF(SUM($D$19:$D$21)=0,0,D208/SUM($D$19:D$21)*100)</f>
        <v>2.6555360404637836</v>
      </c>
      <c r="G208" s="591">
        <f t="shared" si="11"/>
        <v>3.180537856304126</v>
      </c>
    </row>
    <row r="209" spans="2:7" x14ac:dyDescent="0.2">
      <c r="B209" s="606"/>
      <c r="C209" s="609" t="s">
        <v>519</v>
      </c>
      <c r="D209" s="590">
        <v>2</v>
      </c>
      <c r="E209" s="608">
        <f t="shared" si="10"/>
        <v>2.2555883894038771</v>
      </c>
      <c r="F209" s="608">
        <f>IF(SUM($D$19:$D$21)=0,0,D209/SUM($D$19:D$21)*100)</f>
        <v>2.6555360404637836</v>
      </c>
      <c r="G209" s="591">
        <f t="shared" si="11"/>
        <v>3.180537856304126</v>
      </c>
    </row>
    <row r="210" spans="2:7" x14ac:dyDescent="0.2">
      <c r="B210" s="606"/>
      <c r="C210" s="609" t="s">
        <v>520</v>
      </c>
      <c r="D210" s="590">
        <v>7.3630789999999999</v>
      </c>
      <c r="E210" s="608">
        <f t="shared" si="10"/>
        <v>8.3040377513317551</v>
      </c>
      <c r="F210" s="608">
        <f>IF(SUM($D$19:$D$21)=0,0,D210/SUM($D$19:D$21)*100)</f>
        <v>9.7764608266410153</v>
      </c>
      <c r="G210" s="591">
        <f t="shared" si="11"/>
        <v>11.709275749228967</v>
      </c>
    </row>
    <row r="211" spans="2:7" x14ac:dyDescent="0.2">
      <c r="B211" s="606"/>
      <c r="C211" s="609" t="s">
        <v>521</v>
      </c>
      <c r="D211" s="590">
        <v>0</v>
      </c>
      <c r="E211" s="608">
        <f t="shared" si="10"/>
        <v>0</v>
      </c>
      <c r="F211" s="608">
        <f>IF(SUM($D$19:$D$21)=0,0,D211/SUM($D$19:D$21)*100)</f>
        <v>0</v>
      </c>
      <c r="G211" s="591">
        <f t="shared" si="11"/>
        <v>0</v>
      </c>
    </row>
    <row r="212" spans="2:7" x14ac:dyDescent="0.2">
      <c r="B212" s="606"/>
      <c r="C212" s="609" t="s">
        <v>522</v>
      </c>
      <c r="D212" s="590">
        <v>0</v>
      </c>
      <c r="E212" s="608">
        <f t="shared" si="10"/>
        <v>0</v>
      </c>
      <c r="F212" s="608">
        <f>IF(SUM($D$19:$D$21)=0,0,D212/SUM($D$19:D$21)*100)</f>
        <v>0</v>
      </c>
      <c r="G212" s="591">
        <f t="shared" si="11"/>
        <v>0</v>
      </c>
    </row>
    <row r="213" spans="2:7" x14ac:dyDescent="0.2">
      <c r="B213" s="606"/>
      <c r="C213" s="609" t="s">
        <v>523</v>
      </c>
      <c r="D213" s="590">
        <v>0</v>
      </c>
      <c r="E213" s="608">
        <f t="shared" si="10"/>
        <v>0</v>
      </c>
      <c r="F213" s="608">
        <f>IF(SUM($D$19:$D$21)=0,0,D213/SUM($D$19:D$21)*100)</f>
        <v>0</v>
      </c>
      <c r="G213" s="591">
        <f t="shared" si="11"/>
        <v>0</v>
      </c>
    </row>
    <row r="214" spans="2:7" x14ac:dyDescent="0.2">
      <c r="B214" s="606"/>
      <c r="C214" s="609" t="s">
        <v>524</v>
      </c>
      <c r="D214" s="590">
        <v>1.158587</v>
      </c>
      <c r="E214" s="608">
        <f t="shared" si="10"/>
        <v>1.3066476926571349</v>
      </c>
      <c r="F214" s="608">
        <f>IF(SUM($D$19:$D$21)=0,0,D214/SUM($D$19:D$21)*100)</f>
        <v>1.5383347672564067</v>
      </c>
      <c r="G214" s="591">
        <f t="shared" si="11"/>
        <v>1.8424649066609147</v>
      </c>
    </row>
    <row r="215" spans="2:7" x14ac:dyDescent="0.2">
      <c r="B215" s="606"/>
      <c r="C215" s="609" t="s">
        <v>525</v>
      </c>
      <c r="D215" s="590">
        <v>0</v>
      </c>
      <c r="E215" s="608">
        <f t="shared" si="10"/>
        <v>0</v>
      </c>
      <c r="F215" s="608">
        <f>IF(SUM($D$19:$D$21)=0,0,D215/SUM($D$19:D$21)*100)</f>
        <v>0</v>
      </c>
      <c r="G215" s="591">
        <f t="shared" si="11"/>
        <v>0</v>
      </c>
    </row>
    <row r="216" spans="2:7" x14ac:dyDescent="0.2">
      <c r="B216" s="606"/>
      <c r="C216" s="609" t="s">
        <v>526</v>
      </c>
      <c r="D216" s="590">
        <v>0</v>
      </c>
      <c r="E216" s="608">
        <f t="shared" si="10"/>
        <v>0</v>
      </c>
      <c r="F216" s="608">
        <f>IF(SUM($D$19:$D$21)=0,0,D216/SUM($D$19:D$21)*100)</f>
        <v>0</v>
      </c>
      <c r="G216" s="591">
        <f t="shared" si="11"/>
        <v>0</v>
      </c>
    </row>
    <row r="217" spans="2:7" x14ac:dyDescent="0.2">
      <c r="B217" s="606"/>
      <c r="C217" s="609" t="s">
        <v>527</v>
      </c>
      <c r="D217" s="590">
        <v>0</v>
      </c>
      <c r="E217" s="608">
        <f t="shared" si="10"/>
        <v>0</v>
      </c>
      <c r="F217" s="608">
        <f>IF(SUM($D$19:$D$21)=0,0,D217/SUM($D$19:D$21)*100)</f>
        <v>0</v>
      </c>
      <c r="G217" s="591">
        <f t="shared" si="11"/>
        <v>0</v>
      </c>
    </row>
    <row r="218" spans="2:7" x14ac:dyDescent="0.2">
      <c r="B218" s="606"/>
      <c r="C218" s="610" t="s">
        <v>528</v>
      </c>
      <c r="D218" s="590">
        <v>0</v>
      </c>
      <c r="E218" s="608">
        <f t="shared" si="10"/>
        <v>0</v>
      </c>
      <c r="F218" s="608">
        <f>IF(SUM($D$19:$D$21)=0,0,D218/SUM($D$19:D$21)*100)</f>
        <v>0</v>
      </c>
      <c r="G218" s="591">
        <f t="shared" si="11"/>
        <v>0</v>
      </c>
    </row>
    <row r="219" spans="2:7" x14ac:dyDescent="0.2">
      <c r="B219" s="606"/>
      <c r="C219" s="610" t="s">
        <v>529</v>
      </c>
      <c r="D219" s="590">
        <v>0</v>
      </c>
      <c r="E219" s="608">
        <f t="shared" si="10"/>
        <v>0</v>
      </c>
      <c r="F219" s="608">
        <f>IF(SUM($D$19:$D$21)=0,0,D219/SUM($D$19:D$21)*100)</f>
        <v>0</v>
      </c>
      <c r="G219" s="591">
        <f t="shared" si="11"/>
        <v>0</v>
      </c>
    </row>
    <row r="220" spans="2:7" x14ac:dyDescent="0.2">
      <c r="B220" s="606"/>
      <c r="C220" s="610" t="s">
        <v>530</v>
      </c>
      <c r="D220" s="590">
        <v>0</v>
      </c>
      <c r="E220" s="608">
        <f t="shared" si="10"/>
        <v>0</v>
      </c>
      <c r="F220" s="608">
        <f>IF(SUM($D$19:$D$21)=0,0,D220/SUM($D$19:D$21)*100)</f>
        <v>0</v>
      </c>
      <c r="G220" s="591">
        <f t="shared" si="11"/>
        <v>0</v>
      </c>
    </row>
    <row r="221" spans="2:7" x14ac:dyDescent="0.2">
      <c r="B221" s="606"/>
      <c r="C221" s="610" t="s">
        <v>531</v>
      </c>
      <c r="D221" s="590">
        <v>0</v>
      </c>
      <c r="E221" s="608">
        <f t="shared" si="10"/>
        <v>0</v>
      </c>
      <c r="F221" s="608">
        <f>IF(SUM($D$19:$D$21)=0,0,D221/SUM($D$19:D$21)*100)</f>
        <v>0</v>
      </c>
      <c r="G221" s="591">
        <f t="shared" si="11"/>
        <v>0</v>
      </c>
    </row>
    <row r="222" spans="2:7" x14ac:dyDescent="0.2">
      <c r="B222" s="606"/>
      <c r="C222" s="610" t="s">
        <v>532</v>
      </c>
      <c r="D222" s="590">
        <v>0</v>
      </c>
      <c r="E222" s="608">
        <f t="shared" si="10"/>
        <v>0</v>
      </c>
      <c r="F222" s="608">
        <f>IF(SUM($D$19:$D$21)=0,0,D222/SUM($D$19:D$21)*100)</f>
        <v>0</v>
      </c>
      <c r="G222" s="591">
        <f t="shared" si="11"/>
        <v>0</v>
      </c>
    </row>
    <row r="223" spans="2:7" x14ac:dyDescent="0.2">
      <c r="B223" s="606"/>
      <c r="C223" s="610" t="s">
        <v>533</v>
      </c>
      <c r="D223" s="590">
        <v>0</v>
      </c>
      <c r="E223" s="608">
        <f t="shared" si="10"/>
        <v>0</v>
      </c>
      <c r="F223" s="608">
        <f>IF(SUM($D$19:$D$21)=0,0,D223/SUM($D$19:D$21)*100)</f>
        <v>0</v>
      </c>
      <c r="G223" s="591">
        <f t="shared" si="11"/>
        <v>0</v>
      </c>
    </row>
    <row r="224" spans="2:7" x14ac:dyDescent="0.2">
      <c r="B224" s="606"/>
      <c r="C224" s="610" t="s">
        <v>534</v>
      </c>
      <c r="D224" s="590">
        <v>11.872183</v>
      </c>
      <c r="E224" s="608">
        <f t="shared" si="10"/>
        <v>13.389379065839046</v>
      </c>
      <c r="F224" s="608">
        <f>IF(SUM($D$19:$D$21)=0,0,D224/SUM($D$19:D$21)*100)</f>
        <v>15.76350491774072</v>
      </c>
      <c r="G224" s="591">
        <f t="shared" si="11"/>
        <v>18.879963734235147</v>
      </c>
    </row>
    <row r="225" spans="2:7" x14ac:dyDescent="0.2">
      <c r="B225" s="606"/>
      <c r="C225" s="610" t="s">
        <v>535</v>
      </c>
      <c r="D225" s="590">
        <v>0</v>
      </c>
      <c r="E225" s="608">
        <f t="shared" si="10"/>
        <v>0</v>
      </c>
      <c r="F225" s="608">
        <f>IF(SUM($D$19:$D$21)=0,0,D225/SUM($D$19:D$21)*100)</f>
        <v>0</v>
      </c>
      <c r="G225" s="591">
        <f t="shared" si="11"/>
        <v>0</v>
      </c>
    </row>
    <row r="226" spans="2:7" x14ac:dyDescent="0.2">
      <c r="B226" s="606"/>
      <c r="C226" s="610" t="s">
        <v>536</v>
      </c>
      <c r="D226" s="590">
        <v>1</v>
      </c>
      <c r="E226" s="608">
        <f t="shared" si="10"/>
        <v>1.1277941947019385</v>
      </c>
      <c r="F226" s="608">
        <f>IF(SUM($D$19:$D$21)=0,0,D226/SUM($D$19:D$21)*100)</f>
        <v>1.3277680202318918</v>
      </c>
      <c r="G226" s="591">
        <f t="shared" si="11"/>
        <v>1.590268928152063</v>
      </c>
    </row>
    <row r="227" spans="2:7" x14ac:dyDescent="0.2">
      <c r="B227" s="606"/>
      <c r="C227" s="610" t="s">
        <v>537</v>
      </c>
      <c r="D227" s="590">
        <v>0</v>
      </c>
      <c r="E227" s="608">
        <f t="shared" si="10"/>
        <v>0</v>
      </c>
      <c r="F227" s="608">
        <f>IF(SUM($D$19:$D$21)=0,0,D227/SUM($D$19:D$21)*100)</f>
        <v>0</v>
      </c>
      <c r="G227" s="591">
        <f t="shared" si="11"/>
        <v>0</v>
      </c>
    </row>
    <row r="228" spans="2:7" x14ac:dyDescent="0.2">
      <c r="B228" s="606"/>
      <c r="C228" s="610" t="s">
        <v>538</v>
      </c>
      <c r="D228" s="590">
        <v>0</v>
      </c>
      <c r="E228" s="608">
        <f t="shared" si="10"/>
        <v>0</v>
      </c>
      <c r="F228" s="608">
        <f>IF(SUM($D$19:$D$21)=0,0,D228/SUM($D$19:D$21)*100)</f>
        <v>0</v>
      </c>
      <c r="G228" s="591">
        <f t="shared" si="11"/>
        <v>0</v>
      </c>
    </row>
    <row r="229" spans="2:7" x14ac:dyDescent="0.2">
      <c r="B229" s="606"/>
      <c r="C229" s="610" t="s">
        <v>539</v>
      </c>
      <c r="D229" s="590">
        <v>0</v>
      </c>
      <c r="E229" s="608">
        <f t="shared" si="10"/>
        <v>0</v>
      </c>
      <c r="F229" s="608">
        <f>IF(SUM($D$19:$D$21)=0,0,D229/SUM($D$19:D$21)*100)</f>
        <v>0</v>
      </c>
      <c r="G229" s="591">
        <f t="shared" si="11"/>
        <v>0</v>
      </c>
    </row>
    <row r="230" spans="2:7" x14ac:dyDescent="0.2">
      <c r="B230" s="606"/>
      <c r="C230" s="610" t="s">
        <v>540</v>
      </c>
      <c r="D230" s="590">
        <v>0</v>
      </c>
      <c r="E230" s="608">
        <f t="shared" si="10"/>
        <v>0</v>
      </c>
      <c r="F230" s="608">
        <f>IF(SUM($D$19:$D$21)=0,0,D230/SUM($D$19:D$21)*100)</f>
        <v>0</v>
      </c>
      <c r="G230" s="591">
        <f t="shared" si="11"/>
        <v>0</v>
      </c>
    </row>
    <row r="231" spans="2:7" x14ac:dyDescent="0.2">
      <c r="B231" s="606"/>
      <c r="C231" s="610" t="s">
        <v>541</v>
      </c>
      <c r="D231" s="590">
        <v>0</v>
      </c>
      <c r="E231" s="608">
        <f t="shared" si="10"/>
        <v>0</v>
      </c>
      <c r="F231" s="608">
        <f>IF(SUM($D$19:$D$21)=0,0,D231/SUM($D$19:D$21)*100)</f>
        <v>0</v>
      </c>
      <c r="G231" s="591">
        <f t="shared" si="11"/>
        <v>0</v>
      </c>
    </row>
    <row r="232" spans="2:7" x14ac:dyDescent="0.2">
      <c r="B232" s="606"/>
      <c r="C232" s="610" t="s">
        <v>542</v>
      </c>
      <c r="D232" s="590">
        <v>0</v>
      </c>
      <c r="E232" s="608">
        <f t="shared" si="10"/>
        <v>0</v>
      </c>
      <c r="F232" s="608">
        <f>IF(SUM($D$19:$D$21)=0,0,D232/SUM($D$19:D$21)*100)</f>
        <v>0</v>
      </c>
      <c r="G232" s="591">
        <f t="shared" si="11"/>
        <v>0</v>
      </c>
    </row>
    <row r="233" spans="2:7" x14ac:dyDescent="0.2">
      <c r="B233" s="606"/>
      <c r="C233" s="610" t="s">
        <v>543</v>
      </c>
      <c r="D233" s="590">
        <v>31.205029</v>
      </c>
      <c r="E233" s="608">
        <f t="shared" si="10"/>
        <v>35.192850551705639</v>
      </c>
      <c r="F233" s="608">
        <f>IF(SUM($D$19:$D$21)=0,0,D233/SUM($D$19:D$21)*100)</f>
        <v>41.433039576608763</v>
      </c>
      <c r="G233" s="591">
        <f t="shared" si="11"/>
        <v>49.624388020784046</v>
      </c>
    </row>
    <row r="234" spans="2:7" x14ac:dyDescent="0.2">
      <c r="B234" s="606"/>
      <c r="C234" s="610" t="s">
        <v>544</v>
      </c>
      <c r="D234" s="590">
        <v>25.630275000000001</v>
      </c>
      <c r="E234" s="608">
        <f t="shared" si="10"/>
        <v>28.905675353614228</v>
      </c>
      <c r="F234" s="608">
        <f>IF(SUM($D$19:$D$21)=0,0,D234/SUM($D$19:D$21)*100)</f>
        <v>34.031059494748952</v>
      </c>
      <c r="G234" s="591">
        <f t="shared" si="11"/>
        <v>40.759029952492625</v>
      </c>
    </row>
    <row r="235" spans="2:7" x14ac:dyDescent="0.2">
      <c r="B235" s="606"/>
      <c r="C235" s="610" t="s">
        <v>545</v>
      </c>
      <c r="D235" s="590">
        <v>0</v>
      </c>
      <c r="E235" s="608">
        <f t="shared" si="10"/>
        <v>0</v>
      </c>
      <c r="F235" s="608">
        <f>IF(SUM($D$19:$D$21)=0,0,D235/SUM($D$19:D$21)*100)</f>
        <v>0</v>
      </c>
      <c r="G235" s="591">
        <f t="shared" si="11"/>
        <v>0</v>
      </c>
    </row>
    <row r="236" spans="2:7" x14ac:dyDescent="0.2">
      <c r="B236" s="606"/>
      <c r="C236" s="610" t="s">
        <v>546</v>
      </c>
      <c r="D236" s="590">
        <v>0</v>
      </c>
      <c r="E236" s="608">
        <f t="shared" si="10"/>
        <v>0</v>
      </c>
      <c r="F236" s="608">
        <f>IF(SUM($D$19:$D$21)=0,0,D236/SUM($D$19:D$21)*100)</f>
        <v>0</v>
      </c>
      <c r="G236" s="591">
        <f t="shared" si="11"/>
        <v>0</v>
      </c>
    </row>
    <row r="237" spans="2:7" x14ac:dyDescent="0.2">
      <c r="B237" s="611"/>
      <c r="C237" s="612" t="s">
        <v>547</v>
      </c>
      <c r="D237" s="613">
        <v>0</v>
      </c>
      <c r="E237" s="614">
        <f t="shared" si="10"/>
        <v>0</v>
      </c>
      <c r="F237" s="614">
        <f>IF(SUM($D$19:$D$21)=0,0,D237/SUM($D$19:D$21)*100)</f>
        <v>0</v>
      </c>
      <c r="G237" s="594">
        <f t="shared" si="11"/>
        <v>0</v>
      </c>
    </row>
    <row r="238" spans="2:7" x14ac:dyDescent="0.2">
      <c r="D238" s="597"/>
      <c r="E238" s="598"/>
      <c r="F238" s="598"/>
      <c r="G238" s="598"/>
    </row>
    <row r="239" spans="2:7" x14ac:dyDescent="0.2">
      <c r="B239" s="603" t="s">
        <v>502</v>
      </c>
      <c r="C239" s="604" t="s">
        <v>517</v>
      </c>
      <c r="D239" s="588">
        <v>0</v>
      </c>
      <c r="E239" s="605">
        <f>IF($C$6=0,0,D239/$C$6*100)</f>
        <v>0</v>
      </c>
      <c r="F239" s="605">
        <f>IF(SUM($D$24:$D$26)=0,0,D239/SUM($D$24:D$26)*100)</f>
        <v>0</v>
      </c>
      <c r="G239" s="589">
        <f>IF($D$25=0,0,D239/$D$25*100)</f>
        <v>0</v>
      </c>
    </row>
    <row r="240" spans="2:7" x14ac:dyDescent="0.2">
      <c r="B240" s="606"/>
      <c r="C240" s="607" t="s">
        <v>763</v>
      </c>
      <c r="D240" s="590">
        <v>1</v>
      </c>
      <c r="E240" s="608">
        <f t="shared" ref="E240:E270" si="12">IF($C$6=0,0,D240/$C$6*100)</f>
        <v>0.34927002512358668</v>
      </c>
      <c r="F240" s="608">
        <f>IF(SUM($D$24:$D$26)=0,0,D240/SUM($D$24:D$26)*100)</f>
        <v>0.59838180446353451</v>
      </c>
      <c r="G240" s="591">
        <f t="shared" ref="G240:G270" si="13">IF($D$25=0,0,D240/$D$25*100)</f>
        <v>0.67159475284900072</v>
      </c>
    </row>
    <row r="241" spans="2:7" x14ac:dyDescent="0.2">
      <c r="B241" s="606"/>
      <c r="C241" s="609" t="s">
        <v>518</v>
      </c>
      <c r="D241" s="590">
        <v>1.0094639999999999</v>
      </c>
      <c r="E241" s="608">
        <f t="shared" si="12"/>
        <v>0.35257551664135628</v>
      </c>
      <c r="F241" s="608">
        <f>IF(SUM($D$24:$D$26)=0,0,D241/SUM($D$24:D$26)*100)</f>
        <v>0.60404488986097737</v>
      </c>
      <c r="G241" s="591">
        <f t="shared" si="13"/>
        <v>0.6779507255899635</v>
      </c>
    </row>
    <row r="242" spans="2:7" x14ac:dyDescent="0.2">
      <c r="B242" s="606"/>
      <c r="C242" s="609" t="s">
        <v>519</v>
      </c>
      <c r="D242" s="590">
        <v>2</v>
      </c>
      <c r="E242" s="608">
        <f t="shared" si="12"/>
        <v>0.69854005024717336</v>
      </c>
      <c r="F242" s="608">
        <f>IF(SUM($D$24:$D$26)=0,0,D242/SUM($D$24:D$26)*100)</f>
        <v>1.196763608927069</v>
      </c>
      <c r="G242" s="591">
        <f t="shared" si="13"/>
        <v>1.3431895056980014</v>
      </c>
    </row>
    <row r="243" spans="2:7" x14ac:dyDescent="0.2">
      <c r="B243" s="606"/>
      <c r="C243" s="609" t="s">
        <v>520</v>
      </c>
      <c r="D243" s="590">
        <v>13.580092</v>
      </c>
      <c r="E243" s="608">
        <f t="shared" si="12"/>
        <v>4.7431190740206191</v>
      </c>
      <c r="F243" s="608">
        <f>IF(SUM($D$24:$D$26)=0,0,D243/SUM($D$24:D$26)*100)</f>
        <v>8.1260799557408099</v>
      </c>
      <c r="G243" s="591">
        <f t="shared" si="13"/>
        <v>9.120318530406692</v>
      </c>
    </row>
    <row r="244" spans="2:7" x14ac:dyDescent="0.2">
      <c r="B244" s="606"/>
      <c r="C244" s="609" t="s">
        <v>521</v>
      </c>
      <c r="D244" s="590">
        <v>0</v>
      </c>
      <c r="E244" s="608">
        <f t="shared" si="12"/>
        <v>0</v>
      </c>
      <c r="F244" s="608">
        <f>IF(SUM($D$24:$D$26)=0,0,D244/SUM($D$24:D$26)*100)</f>
        <v>0</v>
      </c>
      <c r="G244" s="591">
        <f t="shared" si="13"/>
        <v>0</v>
      </c>
    </row>
    <row r="245" spans="2:7" x14ac:dyDescent="0.2">
      <c r="B245" s="606"/>
      <c r="C245" s="609" t="s">
        <v>522</v>
      </c>
      <c r="D245" s="590">
        <v>4.153416</v>
      </c>
      <c r="E245" s="608">
        <f t="shared" si="12"/>
        <v>1.450663710668707</v>
      </c>
      <c r="F245" s="608">
        <f>IF(SUM($D$24:$D$26)=0,0,D245/SUM($D$24:D$26)*100)</f>
        <v>2.4853285607677158</v>
      </c>
      <c r="G245" s="591">
        <f t="shared" si="13"/>
        <v>2.7894123919990852</v>
      </c>
    </row>
    <row r="246" spans="2:7" x14ac:dyDescent="0.2">
      <c r="B246" s="606"/>
      <c r="C246" s="609" t="s">
        <v>523</v>
      </c>
      <c r="D246" s="590">
        <v>0</v>
      </c>
      <c r="E246" s="608">
        <f t="shared" si="12"/>
        <v>0</v>
      </c>
      <c r="F246" s="608">
        <f>IF(SUM($D$24:$D$26)=0,0,D246/SUM($D$24:D$26)*100)</f>
        <v>0</v>
      </c>
      <c r="G246" s="591">
        <f t="shared" si="13"/>
        <v>0</v>
      </c>
    </row>
    <row r="247" spans="2:7" x14ac:dyDescent="0.2">
      <c r="B247" s="606"/>
      <c r="C247" s="609" t="s">
        <v>524</v>
      </c>
      <c r="D247" s="590">
        <v>8.3497140000000005</v>
      </c>
      <c r="E247" s="608">
        <f t="shared" si="12"/>
        <v>2.9163048185547638</v>
      </c>
      <c r="F247" s="608">
        <f>IF(SUM($D$24:$D$26)=0,0,D247/SUM($D$24:D$26)*100)</f>
        <v>4.9963169300744372</v>
      </c>
      <c r="G247" s="591">
        <f t="shared" si="13"/>
        <v>5.6076241101898416</v>
      </c>
    </row>
    <row r="248" spans="2:7" x14ac:dyDescent="0.2">
      <c r="B248" s="606"/>
      <c r="C248" s="609" t="s">
        <v>525</v>
      </c>
      <c r="D248" s="590">
        <v>20.371570999999999</v>
      </c>
      <c r="E248" s="608">
        <f t="shared" si="12"/>
        <v>7.1151791149769297</v>
      </c>
      <c r="F248" s="608">
        <f>IF(SUM($D$24:$D$26)=0,0,D248/SUM($D$24:D$26)*100)</f>
        <v>12.18997741473701</v>
      </c>
      <c r="G248" s="591">
        <f t="shared" si="13"/>
        <v>13.68144019089087</v>
      </c>
    </row>
    <row r="249" spans="2:7" x14ac:dyDescent="0.2">
      <c r="B249" s="606"/>
      <c r="C249" s="609" t="s">
        <v>526</v>
      </c>
      <c r="D249" s="590">
        <v>8.6832399999999996</v>
      </c>
      <c r="E249" s="608">
        <f t="shared" si="12"/>
        <v>3.032795452954133</v>
      </c>
      <c r="F249" s="608">
        <f>IF(SUM($D$24:$D$26)=0,0,D249/SUM($D$24:D$26)*100)</f>
        <v>5.1958928197899414</v>
      </c>
      <c r="G249" s="591">
        <f t="shared" si="13"/>
        <v>5.8316184217285567</v>
      </c>
    </row>
    <row r="250" spans="2:7" x14ac:dyDescent="0.2">
      <c r="B250" s="606"/>
      <c r="C250" s="609" t="s">
        <v>527</v>
      </c>
      <c r="D250" s="590">
        <v>0</v>
      </c>
      <c r="E250" s="608">
        <f t="shared" si="12"/>
        <v>0</v>
      </c>
      <c r="F250" s="608">
        <f>IF(SUM($D$24:$D$26)=0,0,D250/SUM($D$24:D$26)*100)</f>
        <v>0</v>
      </c>
      <c r="G250" s="591">
        <f t="shared" si="13"/>
        <v>0</v>
      </c>
    </row>
    <row r="251" spans="2:7" x14ac:dyDescent="0.2">
      <c r="B251" s="606"/>
      <c r="C251" s="610" t="s">
        <v>528</v>
      </c>
      <c r="D251" s="590">
        <v>0</v>
      </c>
      <c r="E251" s="608">
        <f t="shared" si="12"/>
        <v>0</v>
      </c>
      <c r="F251" s="608">
        <f>IF(SUM($D$24:$D$26)=0,0,D251/SUM($D$24:D$26)*100)</f>
        <v>0</v>
      </c>
      <c r="G251" s="591">
        <f t="shared" si="13"/>
        <v>0</v>
      </c>
    </row>
    <row r="252" spans="2:7" x14ac:dyDescent="0.2">
      <c r="B252" s="606"/>
      <c r="C252" s="610" t="s">
        <v>529</v>
      </c>
      <c r="D252" s="590">
        <v>0</v>
      </c>
      <c r="E252" s="608">
        <f t="shared" si="12"/>
        <v>0</v>
      </c>
      <c r="F252" s="608">
        <f>IF(SUM($D$24:$D$26)=0,0,D252/SUM($D$24:D$26)*100)</f>
        <v>0</v>
      </c>
      <c r="G252" s="591">
        <f t="shared" si="13"/>
        <v>0</v>
      </c>
    </row>
    <row r="253" spans="2:7" x14ac:dyDescent="0.2">
      <c r="B253" s="606"/>
      <c r="C253" s="610" t="s">
        <v>530</v>
      </c>
      <c r="D253" s="590">
        <v>0</v>
      </c>
      <c r="E253" s="608">
        <f t="shared" si="12"/>
        <v>0</v>
      </c>
      <c r="F253" s="608">
        <f>IF(SUM($D$24:$D$26)=0,0,D253/SUM($D$24:D$26)*100)</f>
        <v>0</v>
      </c>
      <c r="G253" s="591">
        <f t="shared" si="13"/>
        <v>0</v>
      </c>
    </row>
    <row r="254" spans="2:7" x14ac:dyDescent="0.2">
      <c r="B254" s="606"/>
      <c r="C254" s="610" t="s">
        <v>531</v>
      </c>
      <c r="D254" s="590">
        <v>0</v>
      </c>
      <c r="E254" s="608">
        <f t="shared" si="12"/>
        <v>0</v>
      </c>
      <c r="F254" s="608">
        <f>IF(SUM($D$24:$D$26)=0,0,D254/SUM($D$24:D$26)*100)</f>
        <v>0</v>
      </c>
      <c r="G254" s="591">
        <f t="shared" si="13"/>
        <v>0</v>
      </c>
    </row>
    <row r="255" spans="2:7" x14ac:dyDescent="0.2">
      <c r="B255" s="606"/>
      <c r="C255" s="610" t="s">
        <v>532</v>
      </c>
      <c r="D255" s="590">
        <v>6.3026540000000004</v>
      </c>
      <c r="E255" s="608">
        <f t="shared" si="12"/>
        <v>2.2013281209252744</v>
      </c>
      <c r="F255" s="608">
        <f>IF(SUM($D$24:$D$26)=0,0,D255/SUM($D$24:D$26)*100)</f>
        <v>3.7713934734293137</v>
      </c>
      <c r="G255" s="591">
        <f t="shared" si="13"/>
        <v>4.2328293554227656</v>
      </c>
    </row>
    <row r="256" spans="2:7" x14ac:dyDescent="0.2">
      <c r="B256" s="606"/>
      <c r="C256" s="610" t="s">
        <v>533</v>
      </c>
      <c r="D256" s="590">
        <v>0</v>
      </c>
      <c r="E256" s="608">
        <f t="shared" si="12"/>
        <v>0</v>
      </c>
      <c r="F256" s="608">
        <f>IF(SUM($D$24:$D$26)=0,0,D256/SUM($D$24:D$26)*100)</f>
        <v>0</v>
      </c>
      <c r="G256" s="591">
        <f t="shared" si="13"/>
        <v>0</v>
      </c>
    </row>
    <row r="257" spans="2:12" x14ac:dyDescent="0.2">
      <c r="B257" s="606"/>
      <c r="C257" s="610" t="s">
        <v>534</v>
      </c>
      <c r="D257" s="590">
        <v>28.786148000000001</v>
      </c>
      <c r="E257" s="608">
        <f t="shared" si="12"/>
        <v>10.054138635171284</v>
      </c>
      <c r="F257" s="608">
        <f>IF(SUM($D$24:$D$26)=0,0,D257/SUM($D$24:D$26)*100)</f>
        <v>17.225107183794368</v>
      </c>
      <c r="G257" s="591">
        <f t="shared" si="13"/>
        <v>19.332625951534755</v>
      </c>
    </row>
    <row r="258" spans="2:12" x14ac:dyDescent="0.2">
      <c r="B258" s="606"/>
      <c r="C258" s="610" t="s">
        <v>535</v>
      </c>
      <c r="D258" s="590">
        <v>0</v>
      </c>
      <c r="E258" s="608">
        <f t="shared" si="12"/>
        <v>0</v>
      </c>
      <c r="F258" s="608">
        <f>IF(SUM($D$24:$D$26)=0,0,D258/SUM($D$24:D$26)*100)</f>
        <v>0</v>
      </c>
      <c r="G258" s="591">
        <f t="shared" si="13"/>
        <v>0</v>
      </c>
    </row>
    <row r="259" spans="2:12" x14ac:dyDescent="0.2">
      <c r="B259" s="606"/>
      <c r="C259" s="610" t="s">
        <v>536</v>
      </c>
      <c r="D259" s="590">
        <v>0</v>
      </c>
      <c r="E259" s="608">
        <f t="shared" si="12"/>
        <v>0</v>
      </c>
      <c r="F259" s="608">
        <f>IF(SUM($D$24:$D$26)=0,0,D259/SUM($D$24:D$26)*100)</f>
        <v>0</v>
      </c>
      <c r="G259" s="591">
        <f t="shared" si="13"/>
        <v>0</v>
      </c>
    </row>
    <row r="260" spans="2:12" x14ac:dyDescent="0.2">
      <c r="B260" s="606"/>
      <c r="C260" s="610" t="s">
        <v>537</v>
      </c>
      <c r="D260" s="590">
        <v>0</v>
      </c>
      <c r="E260" s="608">
        <f t="shared" si="12"/>
        <v>0</v>
      </c>
      <c r="F260" s="608">
        <f>IF(SUM($D$24:$D$26)=0,0,D260/SUM($D$24:D$26)*100)</f>
        <v>0</v>
      </c>
      <c r="G260" s="591">
        <f t="shared" si="13"/>
        <v>0</v>
      </c>
    </row>
    <row r="261" spans="2:12" x14ac:dyDescent="0.2">
      <c r="B261" s="606"/>
      <c r="C261" s="610" t="s">
        <v>538</v>
      </c>
      <c r="D261" s="590">
        <v>19.711027000000001</v>
      </c>
      <c r="E261" s="608">
        <f t="shared" si="12"/>
        <v>6.8844708955016962</v>
      </c>
      <c r="F261" s="608">
        <f>IF(SUM($D$24:$D$26)=0,0,D261/SUM($D$24:D$26)*100)</f>
        <v>11.794719904089451</v>
      </c>
      <c r="G261" s="591">
        <f t="shared" si="13"/>
        <v>13.237822306464981</v>
      </c>
      <c r="H261" s="616"/>
      <c r="I261" s="616"/>
      <c r="J261" s="616"/>
      <c r="K261" s="616"/>
      <c r="L261" s="616"/>
    </row>
    <row r="262" spans="2:12" x14ac:dyDescent="0.2">
      <c r="B262" s="606"/>
      <c r="C262" s="610" t="s">
        <v>539</v>
      </c>
      <c r="D262" s="590">
        <v>0</v>
      </c>
      <c r="E262" s="608">
        <f t="shared" si="12"/>
        <v>0</v>
      </c>
      <c r="F262" s="608">
        <f>IF(SUM($D$24:$D$26)=0,0,D262/SUM($D$24:D$26)*100)</f>
        <v>0</v>
      </c>
      <c r="G262" s="591">
        <f t="shared" si="13"/>
        <v>0</v>
      </c>
      <c r="H262" s="616"/>
      <c r="I262" s="616"/>
      <c r="J262" s="616"/>
      <c r="K262" s="616"/>
      <c r="L262" s="616"/>
    </row>
    <row r="263" spans="2:12" x14ac:dyDescent="0.2">
      <c r="B263" s="606"/>
      <c r="C263" s="610" t="s">
        <v>540</v>
      </c>
      <c r="D263" s="590">
        <v>0</v>
      </c>
      <c r="E263" s="608">
        <f t="shared" si="12"/>
        <v>0</v>
      </c>
      <c r="F263" s="608">
        <f>IF(SUM($D$24:$D$26)=0,0,D263/SUM($D$24:D$26)*100)</f>
        <v>0</v>
      </c>
      <c r="G263" s="591">
        <f t="shared" si="13"/>
        <v>0</v>
      </c>
      <c r="H263" s="616"/>
      <c r="I263" s="616"/>
      <c r="J263" s="616"/>
      <c r="K263" s="616"/>
      <c r="L263" s="616"/>
    </row>
    <row r="264" spans="2:12" x14ac:dyDescent="0.2">
      <c r="B264" s="606"/>
      <c r="C264" s="610" t="s">
        <v>541</v>
      </c>
      <c r="D264" s="590">
        <v>0</v>
      </c>
      <c r="E264" s="608">
        <f t="shared" si="12"/>
        <v>0</v>
      </c>
      <c r="F264" s="608">
        <f>IF(SUM($D$24:$D$26)=0,0,D264/SUM($D$24:D$26)*100)</f>
        <v>0</v>
      </c>
      <c r="G264" s="591">
        <f t="shared" si="13"/>
        <v>0</v>
      </c>
      <c r="H264" s="616"/>
      <c r="I264" s="616"/>
      <c r="J264" s="616"/>
      <c r="K264" s="616"/>
      <c r="L264" s="616"/>
    </row>
    <row r="265" spans="2:12" x14ac:dyDescent="0.2">
      <c r="B265" s="606"/>
      <c r="C265" s="610" t="s">
        <v>542</v>
      </c>
      <c r="D265" s="590">
        <v>0</v>
      </c>
      <c r="E265" s="608">
        <f t="shared" si="12"/>
        <v>0</v>
      </c>
      <c r="F265" s="608">
        <f>IF(SUM($D$24:$D$26)=0,0,D265/SUM($D$24:D$26)*100)</f>
        <v>0</v>
      </c>
      <c r="G265" s="591">
        <f t="shared" si="13"/>
        <v>0</v>
      </c>
      <c r="H265" s="616"/>
      <c r="I265" s="616"/>
      <c r="J265" s="616"/>
      <c r="K265" s="616"/>
      <c r="L265" s="616"/>
    </row>
    <row r="266" spans="2:12" x14ac:dyDescent="0.2">
      <c r="B266" s="606"/>
      <c r="C266" s="610" t="s">
        <v>543</v>
      </c>
      <c r="D266" s="590">
        <v>39.067785999999998</v>
      </c>
      <c r="E266" s="608">
        <f t="shared" si="12"/>
        <v>13.645206597742906</v>
      </c>
      <c r="F266" s="608">
        <f>IF(SUM($D$24:$D$26)=0,0,D266/SUM($D$24:D$26)*100)</f>
        <v>23.377452283075211</v>
      </c>
      <c r="G266" s="591">
        <f t="shared" si="13"/>
        <v>26.23772008302765</v>
      </c>
      <c r="H266" s="616"/>
      <c r="I266" s="616"/>
      <c r="J266" s="616"/>
      <c r="K266" s="616"/>
      <c r="L266" s="616"/>
    </row>
    <row r="267" spans="2:12" x14ac:dyDescent="0.2">
      <c r="B267" s="606"/>
      <c r="C267" s="610" t="s">
        <v>544</v>
      </c>
      <c r="D267" s="590">
        <v>48.160150999999999</v>
      </c>
      <c r="E267" s="608">
        <f t="shared" si="12"/>
        <v>16.820897149725727</v>
      </c>
      <c r="F267" s="608">
        <f>IF(SUM($D$24:$D$26)=0,0,D267/SUM($D$24:D$26)*100)</f>
        <v>28.818158058616294</v>
      </c>
      <c r="G267" s="591">
        <f t="shared" si="13"/>
        <v>32.34410470801555</v>
      </c>
      <c r="H267" s="616"/>
      <c r="I267" s="616"/>
      <c r="J267" s="616"/>
      <c r="K267" s="616"/>
      <c r="L267" s="616"/>
    </row>
    <row r="268" spans="2:12" x14ac:dyDescent="0.2">
      <c r="B268" s="606"/>
      <c r="C268" s="610" t="s">
        <v>545</v>
      </c>
      <c r="D268" s="590">
        <v>0</v>
      </c>
      <c r="E268" s="608">
        <f t="shared" si="12"/>
        <v>0</v>
      </c>
      <c r="F268" s="608">
        <f>IF(SUM($D$24:$D$26)=0,0,D268/SUM($D$24:D$26)*100)</f>
        <v>0</v>
      </c>
      <c r="G268" s="591">
        <f t="shared" si="13"/>
        <v>0</v>
      </c>
      <c r="H268" s="616"/>
      <c r="I268" s="616"/>
      <c r="J268" s="616"/>
      <c r="K268" s="616"/>
      <c r="L268" s="616"/>
    </row>
    <row r="269" spans="2:12" x14ac:dyDescent="0.2">
      <c r="B269" s="606"/>
      <c r="C269" s="610" t="s">
        <v>546</v>
      </c>
      <c r="D269" s="590">
        <v>0</v>
      </c>
      <c r="E269" s="608">
        <f t="shared" si="12"/>
        <v>0</v>
      </c>
      <c r="F269" s="608">
        <f>IF(SUM($D$24:$D$26)=0,0,D269/SUM($D$24:D$26)*100)</f>
        <v>0</v>
      </c>
      <c r="G269" s="591">
        <f t="shared" si="13"/>
        <v>0</v>
      </c>
      <c r="H269" s="616"/>
      <c r="I269" s="616"/>
      <c r="J269" s="616"/>
      <c r="K269" s="616"/>
      <c r="L269" s="616"/>
    </row>
    <row r="270" spans="2:12" x14ac:dyDescent="0.2">
      <c r="B270" s="611"/>
      <c r="C270" s="612" t="s">
        <v>547</v>
      </c>
      <c r="D270" s="613">
        <v>0</v>
      </c>
      <c r="E270" s="614">
        <f t="shared" si="12"/>
        <v>0</v>
      </c>
      <c r="F270" s="614">
        <f>IF(SUM($D$24:$D$26)=0,0,D270/SUM($D$24:D$26)*100)</f>
        <v>0</v>
      </c>
      <c r="G270" s="594">
        <f t="shared" si="13"/>
        <v>0</v>
      </c>
      <c r="H270" s="616"/>
      <c r="I270" s="616"/>
      <c r="J270" s="616"/>
      <c r="K270" s="616"/>
      <c r="L270" s="616"/>
    </row>
    <row r="271" spans="2:12" x14ac:dyDescent="0.2">
      <c r="D271" s="597"/>
      <c r="E271" s="598"/>
      <c r="F271" s="598"/>
      <c r="G271" s="598"/>
      <c r="H271" s="616"/>
      <c r="I271" s="616"/>
      <c r="J271" s="616"/>
      <c r="K271" s="616"/>
      <c r="L271" s="616"/>
    </row>
    <row r="272" spans="2:12" x14ac:dyDescent="0.2">
      <c r="B272" s="603" t="s">
        <v>503</v>
      </c>
      <c r="C272" s="604" t="s">
        <v>517</v>
      </c>
      <c r="D272" s="588">
        <v>0</v>
      </c>
      <c r="E272" s="605">
        <f>IF($C$7=0,0,D272/$C$7*100)</f>
        <v>0</v>
      </c>
      <c r="F272" s="605">
        <f>IF(SUM($D$29:$D$31)=0,0,D272/SUM($D$29:D$31)*100)</f>
        <v>0</v>
      </c>
      <c r="G272" s="589">
        <f>IF($D$30=0,0,D272/$D$30*100)</f>
        <v>0</v>
      </c>
      <c r="H272" s="616"/>
      <c r="I272" s="616"/>
      <c r="J272" s="616"/>
      <c r="K272" s="616"/>
      <c r="L272" s="616"/>
    </row>
    <row r="273" spans="2:12" x14ac:dyDescent="0.2">
      <c r="B273" s="606"/>
      <c r="C273" s="607" t="s">
        <v>763</v>
      </c>
      <c r="D273" s="590">
        <v>0</v>
      </c>
      <c r="E273" s="608">
        <f t="shared" ref="E273:E303" si="14">IF($C$7=0,0,D273/$C$7*100)</f>
        <v>0</v>
      </c>
      <c r="F273" s="608">
        <f>IF(SUM($D$29:$D$31)=0,0,D273/SUM($D$29:D$31)*100)</f>
        <v>0</v>
      </c>
      <c r="G273" s="591">
        <f t="shared" ref="G273:G303" si="15">IF($D$30=0,0,D273/$D$30*100)</f>
        <v>0</v>
      </c>
      <c r="H273" s="616"/>
      <c r="I273" s="616"/>
      <c r="J273" s="616"/>
      <c r="K273" s="616"/>
      <c r="L273" s="616"/>
    </row>
    <row r="274" spans="2:12" x14ac:dyDescent="0.2">
      <c r="B274" s="606"/>
      <c r="C274" s="609" t="s">
        <v>518</v>
      </c>
      <c r="D274" s="590">
        <v>0</v>
      </c>
      <c r="E274" s="608">
        <f t="shared" si="14"/>
        <v>0</v>
      </c>
      <c r="F274" s="608">
        <f>IF(SUM($D$29:$D$31)=0,0,D274/SUM($D$29:D$31)*100)</f>
        <v>0</v>
      </c>
      <c r="G274" s="591">
        <f t="shared" si="15"/>
        <v>0</v>
      </c>
      <c r="H274" s="616"/>
      <c r="I274" s="616"/>
      <c r="J274" s="616"/>
      <c r="K274" s="616"/>
      <c r="L274" s="616"/>
    </row>
    <row r="275" spans="2:12" x14ac:dyDescent="0.2">
      <c r="B275" s="606"/>
      <c r="C275" s="609" t="s">
        <v>519</v>
      </c>
      <c r="D275" s="590">
        <v>0</v>
      </c>
      <c r="E275" s="608">
        <f t="shared" si="14"/>
        <v>0</v>
      </c>
      <c r="F275" s="608">
        <f>IF(SUM($D$29:$D$31)=0,0,D275/SUM($D$29:D$31)*100)</f>
        <v>0</v>
      </c>
      <c r="G275" s="591">
        <f t="shared" si="15"/>
        <v>0</v>
      </c>
      <c r="H275" s="616"/>
      <c r="I275" s="616"/>
      <c r="J275" s="616"/>
      <c r="K275" s="616"/>
      <c r="L275" s="616"/>
    </row>
    <row r="276" spans="2:12" x14ac:dyDescent="0.2">
      <c r="B276" s="606"/>
      <c r="C276" s="609" t="s">
        <v>520</v>
      </c>
      <c r="D276" s="590">
        <v>34.548619000000002</v>
      </c>
      <c r="E276" s="608">
        <f t="shared" si="14"/>
        <v>4.1850265852478685</v>
      </c>
      <c r="F276" s="608">
        <f>IF(SUM($D$29:$D$31)=0,0,D276/SUM($D$29:D$31)*100)</f>
        <v>39.519915750924255</v>
      </c>
      <c r="G276" s="591">
        <f t="shared" si="15"/>
        <v>75.197233031697309</v>
      </c>
      <c r="H276" s="616"/>
      <c r="I276" s="616"/>
      <c r="J276" s="616"/>
      <c r="K276" s="616"/>
      <c r="L276" s="616"/>
    </row>
    <row r="277" spans="2:12" x14ac:dyDescent="0.2">
      <c r="B277" s="606"/>
      <c r="C277" s="609" t="s">
        <v>521</v>
      </c>
      <c r="D277" s="590">
        <v>0</v>
      </c>
      <c r="E277" s="608">
        <f t="shared" si="14"/>
        <v>0</v>
      </c>
      <c r="F277" s="608">
        <f>IF(SUM($D$29:$D$31)=0,0,D277/SUM($D$29:D$31)*100)</f>
        <v>0</v>
      </c>
      <c r="G277" s="591">
        <f t="shared" si="15"/>
        <v>0</v>
      </c>
      <c r="H277" s="616"/>
      <c r="I277" s="616"/>
      <c r="J277" s="616"/>
      <c r="K277" s="616"/>
      <c r="L277" s="616"/>
    </row>
    <row r="278" spans="2:12" x14ac:dyDescent="0.2">
      <c r="B278" s="606"/>
      <c r="C278" s="609" t="s">
        <v>522</v>
      </c>
      <c r="D278" s="590">
        <v>0</v>
      </c>
      <c r="E278" s="608">
        <f t="shared" si="14"/>
        <v>0</v>
      </c>
      <c r="F278" s="608">
        <f>IF(SUM($D$29:$D$31)=0,0,D278/SUM($D$29:D$31)*100)</f>
        <v>0</v>
      </c>
      <c r="G278" s="591">
        <f t="shared" si="15"/>
        <v>0</v>
      </c>
      <c r="H278" s="616"/>
      <c r="I278" s="616"/>
      <c r="J278" s="616"/>
      <c r="K278" s="616"/>
      <c r="L278" s="616"/>
    </row>
    <row r="279" spans="2:12" x14ac:dyDescent="0.2">
      <c r="B279" s="606"/>
      <c r="C279" s="609" t="s">
        <v>523</v>
      </c>
      <c r="D279" s="590">
        <v>0</v>
      </c>
      <c r="E279" s="608">
        <f t="shared" si="14"/>
        <v>0</v>
      </c>
      <c r="F279" s="608">
        <f>IF(SUM($D$29:$D$31)=0,0,D279/SUM($D$29:D$31)*100)</f>
        <v>0</v>
      </c>
      <c r="G279" s="591">
        <f t="shared" si="15"/>
        <v>0</v>
      </c>
      <c r="H279" s="616"/>
      <c r="I279" s="616"/>
      <c r="J279" s="616"/>
      <c r="K279" s="616"/>
      <c r="L279" s="616"/>
    </row>
    <row r="280" spans="2:12" x14ac:dyDescent="0.2">
      <c r="B280" s="606"/>
      <c r="C280" s="609" t="s">
        <v>524</v>
      </c>
      <c r="D280" s="590">
        <v>4.4405260000000002</v>
      </c>
      <c r="E280" s="608">
        <f t="shared" si="14"/>
        <v>0.53790049791814765</v>
      </c>
      <c r="F280" s="608">
        <f>IF(SUM($D$29:$D$31)=0,0,D280/SUM($D$29:D$31)*100)</f>
        <v>5.0794856202440011</v>
      </c>
      <c r="G280" s="591">
        <f t="shared" si="15"/>
        <v>9.6650829489106549</v>
      </c>
      <c r="H280" s="616"/>
      <c r="I280" s="616"/>
      <c r="J280" s="616"/>
      <c r="K280" s="616"/>
      <c r="L280" s="616"/>
    </row>
    <row r="281" spans="2:12" x14ac:dyDescent="0.2">
      <c r="B281" s="606"/>
      <c r="C281" s="609" t="s">
        <v>525</v>
      </c>
      <c r="D281" s="590">
        <v>5.314368</v>
      </c>
      <c r="E281" s="608">
        <f t="shared" si="14"/>
        <v>0.64375283318243615</v>
      </c>
      <c r="F281" s="608">
        <f>IF(SUM($D$29:$D$31)=0,0,D281/SUM($D$29:D$31)*100)</f>
        <v>6.0790671728270196</v>
      </c>
      <c r="G281" s="591">
        <f t="shared" si="15"/>
        <v>11.567054790589317</v>
      </c>
      <c r="H281" s="616"/>
      <c r="I281" s="616"/>
      <c r="J281" s="616"/>
      <c r="K281" s="616"/>
      <c r="L281" s="616"/>
    </row>
    <row r="282" spans="2:12" x14ac:dyDescent="0.2">
      <c r="B282" s="606"/>
      <c r="C282" s="609" t="s">
        <v>526</v>
      </c>
      <c r="D282" s="590">
        <v>0</v>
      </c>
      <c r="E282" s="608">
        <f t="shared" si="14"/>
        <v>0</v>
      </c>
      <c r="F282" s="608">
        <f>IF(SUM($D$29:$D$31)=0,0,D282/SUM($D$29:D$31)*100)</f>
        <v>0</v>
      </c>
      <c r="G282" s="591">
        <f t="shared" si="15"/>
        <v>0</v>
      </c>
      <c r="H282" s="616"/>
      <c r="I282" s="616"/>
      <c r="J282" s="616"/>
      <c r="K282" s="616"/>
      <c r="L282" s="616"/>
    </row>
    <row r="283" spans="2:12" x14ac:dyDescent="0.2">
      <c r="B283" s="606"/>
      <c r="C283" s="609" t="s">
        <v>527</v>
      </c>
      <c r="D283" s="590">
        <v>0</v>
      </c>
      <c r="E283" s="608">
        <f t="shared" si="14"/>
        <v>0</v>
      </c>
      <c r="F283" s="608">
        <f>IF(SUM($D$29:$D$31)=0,0,D283/SUM($D$29:D$31)*100)</f>
        <v>0</v>
      </c>
      <c r="G283" s="591">
        <f t="shared" si="15"/>
        <v>0</v>
      </c>
      <c r="H283" s="616"/>
      <c r="I283" s="616"/>
      <c r="J283" s="616"/>
      <c r="K283" s="616"/>
      <c r="L283" s="616"/>
    </row>
    <row r="284" spans="2:12" x14ac:dyDescent="0.2">
      <c r="B284" s="606"/>
      <c r="C284" s="610" t="s">
        <v>528</v>
      </c>
      <c r="D284" s="590">
        <v>0</v>
      </c>
      <c r="E284" s="608">
        <f t="shared" si="14"/>
        <v>0</v>
      </c>
      <c r="F284" s="608">
        <f>IF(SUM($D$29:$D$31)=0,0,D284/SUM($D$29:D$31)*100)</f>
        <v>0</v>
      </c>
      <c r="G284" s="591">
        <f t="shared" si="15"/>
        <v>0</v>
      </c>
      <c r="H284" s="616"/>
      <c r="I284" s="616"/>
      <c r="J284" s="616"/>
      <c r="K284" s="616"/>
      <c r="L284" s="616"/>
    </row>
    <row r="285" spans="2:12" x14ac:dyDescent="0.2">
      <c r="B285" s="606"/>
      <c r="C285" s="610" t="s">
        <v>529</v>
      </c>
      <c r="D285" s="590">
        <v>0</v>
      </c>
      <c r="E285" s="608">
        <f t="shared" si="14"/>
        <v>0</v>
      </c>
      <c r="F285" s="608">
        <f>IF(SUM($D$29:$D$31)=0,0,D285/SUM($D$29:D$31)*100)</f>
        <v>0</v>
      </c>
      <c r="G285" s="591">
        <f t="shared" si="15"/>
        <v>0</v>
      </c>
      <c r="H285" s="616"/>
      <c r="I285" s="616"/>
      <c r="J285" s="616"/>
      <c r="K285" s="616"/>
      <c r="L285" s="616"/>
    </row>
    <row r="286" spans="2:12" x14ac:dyDescent="0.2">
      <c r="B286" s="606"/>
      <c r="C286" s="610" t="s">
        <v>530</v>
      </c>
      <c r="D286" s="590">
        <v>0</v>
      </c>
      <c r="E286" s="608">
        <f t="shared" si="14"/>
        <v>0</v>
      </c>
      <c r="F286" s="608">
        <f>IF(SUM($D$29:$D$31)=0,0,D286/SUM($D$29:D$31)*100)</f>
        <v>0</v>
      </c>
      <c r="G286" s="591">
        <f t="shared" si="15"/>
        <v>0</v>
      </c>
      <c r="H286" s="616"/>
      <c r="I286" s="616"/>
      <c r="J286" s="616"/>
      <c r="K286" s="616"/>
      <c r="L286" s="616"/>
    </row>
    <row r="287" spans="2:12" x14ac:dyDescent="0.2">
      <c r="B287" s="606"/>
      <c r="C287" s="610" t="s">
        <v>531</v>
      </c>
      <c r="D287" s="590">
        <v>0</v>
      </c>
      <c r="E287" s="608">
        <f t="shared" si="14"/>
        <v>0</v>
      </c>
      <c r="F287" s="608">
        <f>IF(SUM($D$29:$D$31)=0,0,D287/SUM($D$29:D$31)*100)</f>
        <v>0</v>
      </c>
      <c r="G287" s="591">
        <f t="shared" si="15"/>
        <v>0</v>
      </c>
      <c r="H287" s="616"/>
      <c r="I287" s="616"/>
      <c r="J287" s="616"/>
      <c r="K287" s="616"/>
      <c r="L287" s="616"/>
    </row>
    <row r="288" spans="2:12" x14ac:dyDescent="0.2">
      <c r="B288" s="606"/>
      <c r="C288" s="610" t="s">
        <v>532</v>
      </c>
      <c r="D288" s="590">
        <v>4.1678319999999998</v>
      </c>
      <c r="E288" s="608">
        <f t="shared" si="14"/>
        <v>0.5048678710673441</v>
      </c>
      <c r="F288" s="608">
        <f>IF(SUM($D$29:$D$31)=0,0,D288/SUM($D$29:D$31)*100)</f>
        <v>4.7675529231430671</v>
      </c>
      <c r="G288" s="591">
        <f t="shared" si="15"/>
        <v>9.0715473790997265</v>
      </c>
      <c r="H288" s="616"/>
      <c r="I288" s="616"/>
      <c r="J288" s="616"/>
      <c r="K288" s="616"/>
      <c r="L288" s="616"/>
    </row>
    <row r="289" spans="2:12" x14ac:dyDescent="0.2">
      <c r="B289" s="606"/>
      <c r="C289" s="610" t="s">
        <v>533</v>
      </c>
      <c r="D289" s="590">
        <v>0</v>
      </c>
      <c r="E289" s="608">
        <f t="shared" si="14"/>
        <v>0</v>
      </c>
      <c r="F289" s="608">
        <f>IF(SUM($D$29:$D$31)=0,0,D289/SUM($D$29:D$31)*100)</f>
        <v>0</v>
      </c>
      <c r="G289" s="591">
        <f t="shared" si="15"/>
        <v>0</v>
      </c>
      <c r="H289" s="616"/>
      <c r="I289" s="616"/>
      <c r="J289" s="616"/>
      <c r="K289" s="616"/>
      <c r="L289" s="616"/>
    </row>
    <row r="290" spans="2:12" x14ac:dyDescent="0.2">
      <c r="B290" s="606"/>
      <c r="C290" s="610" t="s">
        <v>534</v>
      </c>
      <c r="D290" s="590">
        <v>0</v>
      </c>
      <c r="E290" s="608">
        <f t="shared" si="14"/>
        <v>0</v>
      </c>
      <c r="F290" s="608">
        <f>IF(SUM($D$29:$D$31)=0,0,D290/SUM($D$29:D$31)*100)</f>
        <v>0</v>
      </c>
      <c r="G290" s="591">
        <f t="shared" si="15"/>
        <v>0</v>
      </c>
      <c r="H290" s="616"/>
      <c r="I290" s="616"/>
      <c r="J290" s="616"/>
      <c r="K290" s="616"/>
      <c r="L290" s="616"/>
    </row>
    <row r="291" spans="2:12" x14ac:dyDescent="0.2">
      <c r="B291" s="606"/>
      <c r="C291" s="610" t="s">
        <v>535</v>
      </c>
      <c r="D291" s="590">
        <v>0</v>
      </c>
      <c r="E291" s="608">
        <f t="shared" si="14"/>
        <v>0</v>
      </c>
      <c r="F291" s="608">
        <f>IF(SUM($D$29:$D$31)=0,0,D291/SUM($D$29:D$31)*100)</f>
        <v>0</v>
      </c>
      <c r="G291" s="591">
        <f t="shared" si="15"/>
        <v>0</v>
      </c>
      <c r="H291" s="616"/>
      <c r="I291" s="616"/>
      <c r="J291" s="616"/>
      <c r="K291" s="616"/>
      <c r="L291" s="616"/>
    </row>
    <row r="292" spans="2:12" x14ac:dyDescent="0.2">
      <c r="B292" s="606"/>
      <c r="C292" s="610" t="s">
        <v>536</v>
      </c>
      <c r="D292" s="590">
        <v>0</v>
      </c>
      <c r="E292" s="608">
        <f t="shared" si="14"/>
        <v>0</v>
      </c>
      <c r="F292" s="608">
        <f>IF(SUM($D$29:$D$31)=0,0,D292/SUM($D$29:D$31)*100)</f>
        <v>0</v>
      </c>
      <c r="G292" s="591">
        <f t="shared" si="15"/>
        <v>0</v>
      </c>
      <c r="H292" s="616"/>
      <c r="I292" s="616"/>
      <c r="J292" s="616"/>
      <c r="K292" s="616"/>
      <c r="L292" s="616"/>
    </row>
    <row r="293" spans="2:12" x14ac:dyDescent="0.2">
      <c r="B293" s="606"/>
      <c r="C293" s="610" t="s">
        <v>537</v>
      </c>
      <c r="D293" s="590">
        <v>0</v>
      </c>
      <c r="E293" s="608">
        <f t="shared" si="14"/>
        <v>0</v>
      </c>
      <c r="F293" s="608">
        <f>IF(SUM($D$29:$D$31)=0,0,D293/SUM($D$29:D$31)*100)</f>
        <v>0</v>
      </c>
      <c r="G293" s="591">
        <f t="shared" si="15"/>
        <v>0</v>
      </c>
      <c r="H293" s="616"/>
      <c r="I293" s="616"/>
      <c r="J293" s="616"/>
      <c r="K293" s="616"/>
      <c r="L293" s="616"/>
    </row>
    <row r="294" spans="2:12" x14ac:dyDescent="0.2">
      <c r="B294" s="606"/>
      <c r="C294" s="610" t="s">
        <v>538</v>
      </c>
      <c r="D294" s="590">
        <v>0</v>
      </c>
      <c r="E294" s="608">
        <f t="shared" si="14"/>
        <v>0</v>
      </c>
      <c r="F294" s="608">
        <f>IF(SUM($D$29:$D$31)=0,0,D294/SUM($D$29:D$31)*100)</f>
        <v>0</v>
      </c>
      <c r="G294" s="591">
        <f t="shared" si="15"/>
        <v>0</v>
      </c>
      <c r="H294" s="616"/>
      <c r="I294" s="616"/>
      <c r="J294" s="616"/>
      <c r="K294" s="616"/>
      <c r="L294" s="616"/>
    </row>
    <row r="295" spans="2:12" x14ac:dyDescent="0.2">
      <c r="B295" s="606"/>
      <c r="C295" s="610" t="s">
        <v>539</v>
      </c>
      <c r="D295" s="590">
        <v>0</v>
      </c>
      <c r="E295" s="608">
        <f t="shared" si="14"/>
        <v>0</v>
      </c>
      <c r="F295" s="608">
        <f>IF(SUM($D$29:$D$31)=0,0,D295/SUM($D$29:D$31)*100)</f>
        <v>0</v>
      </c>
      <c r="G295" s="591">
        <f t="shared" si="15"/>
        <v>0</v>
      </c>
      <c r="H295" s="616"/>
      <c r="I295" s="616"/>
      <c r="J295" s="616"/>
      <c r="K295" s="616"/>
      <c r="L295" s="616"/>
    </row>
    <row r="296" spans="2:12" x14ac:dyDescent="0.2">
      <c r="B296" s="606"/>
      <c r="C296" s="610" t="s">
        <v>540</v>
      </c>
      <c r="D296" s="590">
        <v>0</v>
      </c>
      <c r="E296" s="608">
        <f t="shared" si="14"/>
        <v>0</v>
      </c>
      <c r="F296" s="608">
        <f>IF(SUM($D$29:$D$31)=0,0,D296/SUM($D$29:D$31)*100)</f>
        <v>0</v>
      </c>
      <c r="G296" s="591">
        <f t="shared" si="15"/>
        <v>0</v>
      </c>
      <c r="H296" s="616"/>
      <c r="I296" s="616"/>
      <c r="J296" s="616"/>
      <c r="K296" s="616"/>
      <c r="L296" s="616"/>
    </row>
    <row r="297" spans="2:12" x14ac:dyDescent="0.2">
      <c r="B297" s="606"/>
      <c r="C297" s="610" t="s">
        <v>541</v>
      </c>
      <c r="D297" s="590">
        <v>0</v>
      </c>
      <c r="E297" s="608">
        <f t="shared" si="14"/>
        <v>0</v>
      </c>
      <c r="F297" s="608">
        <f>IF(SUM($D$29:$D$31)=0,0,D297/SUM($D$29:D$31)*100)</f>
        <v>0</v>
      </c>
      <c r="G297" s="591">
        <f t="shared" si="15"/>
        <v>0</v>
      </c>
      <c r="H297" s="616"/>
      <c r="I297" s="616"/>
      <c r="J297" s="616"/>
      <c r="K297" s="616"/>
      <c r="L297" s="616"/>
    </row>
    <row r="298" spans="2:12" x14ac:dyDescent="0.2">
      <c r="B298" s="606"/>
      <c r="C298" s="610" t="s">
        <v>542</v>
      </c>
      <c r="D298" s="590">
        <v>0</v>
      </c>
      <c r="E298" s="608">
        <f t="shared" si="14"/>
        <v>0</v>
      </c>
      <c r="F298" s="608">
        <f>IF(SUM($D$29:$D$31)=0,0,D298/SUM($D$29:D$31)*100)</f>
        <v>0</v>
      </c>
      <c r="G298" s="591">
        <f t="shared" si="15"/>
        <v>0</v>
      </c>
      <c r="H298" s="616"/>
      <c r="I298" s="616"/>
      <c r="J298" s="616"/>
      <c r="K298" s="616"/>
      <c r="L298" s="616"/>
    </row>
    <row r="299" spans="2:12" x14ac:dyDescent="0.2">
      <c r="B299" s="606"/>
      <c r="C299" s="610" t="s">
        <v>543</v>
      </c>
      <c r="D299" s="590">
        <v>0</v>
      </c>
      <c r="E299" s="608">
        <f t="shared" si="14"/>
        <v>0</v>
      </c>
      <c r="F299" s="608">
        <f>IF(SUM($D$29:$D$31)=0,0,D299/SUM($D$29:D$31)*100)</f>
        <v>0</v>
      </c>
      <c r="G299" s="591">
        <f t="shared" si="15"/>
        <v>0</v>
      </c>
      <c r="H299" s="616"/>
      <c r="I299" s="616"/>
      <c r="J299" s="616"/>
      <c r="K299" s="616"/>
      <c r="L299" s="616"/>
    </row>
    <row r="300" spans="2:12" x14ac:dyDescent="0.2">
      <c r="B300" s="606"/>
      <c r="C300" s="610" t="s">
        <v>544</v>
      </c>
      <c r="D300" s="590">
        <v>0</v>
      </c>
      <c r="E300" s="608">
        <f t="shared" si="14"/>
        <v>0</v>
      </c>
      <c r="F300" s="608">
        <f>IF(SUM($D$29:$D$31)=0,0,D300/SUM($D$29:D$31)*100)</f>
        <v>0</v>
      </c>
      <c r="G300" s="591">
        <f t="shared" si="15"/>
        <v>0</v>
      </c>
      <c r="H300" s="616"/>
      <c r="I300" s="616"/>
      <c r="J300" s="616"/>
      <c r="K300" s="616"/>
      <c r="L300" s="616"/>
    </row>
    <row r="301" spans="2:12" x14ac:dyDescent="0.2">
      <c r="B301" s="606"/>
      <c r="C301" s="610" t="s">
        <v>545</v>
      </c>
      <c r="D301" s="590">
        <v>0</v>
      </c>
      <c r="E301" s="608">
        <f t="shared" si="14"/>
        <v>0</v>
      </c>
      <c r="F301" s="608">
        <f>IF(SUM($D$29:$D$31)=0,0,D301/SUM($D$29:D$31)*100)</f>
        <v>0</v>
      </c>
      <c r="G301" s="591">
        <f t="shared" si="15"/>
        <v>0</v>
      </c>
      <c r="H301" s="616"/>
      <c r="I301" s="616"/>
      <c r="J301" s="616"/>
      <c r="K301" s="616"/>
      <c r="L301" s="616"/>
    </row>
    <row r="302" spans="2:12" x14ac:dyDescent="0.2">
      <c r="B302" s="606"/>
      <c r="C302" s="610" t="s">
        <v>546</v>
      </c>
      <c r="D302" s="590">
        <v>0</v>
      </c>
      <c r="E302" s="608">
        <f t="shared" si="14"/>
        <v>0</v>
      </c>
      <c r="F302" s="608">
        <f>IF(SUM($D$29:$D$31)=0,0,D302/SUM($D$29:D$31)*100)</f>
        <v>0</v>
      </c>
      <c r="G302" s="591">
        <f t="shared" si="15"/>
        <v>0</v>
      </c>
      <c r="H302" s="616"/>
      <c r="I302" s="616"/>
      <c r="J302" s="616"/>
      <c r="K302" s="616"/>
      <c r="L302" s="616"/>
    </row>
    <row r="303" spans="2:12" x14ac:dyDescent="0.2">
      <c r="B303" s="611"/>
      <c r="C303" s="612" t="s">
        <v>547</v>
      </c>
      <c r="D303" s="613">
        <v>0</v>
      </c>
      <c r="E303" s="614">
        <f t="shared" si="14"/>
        <v>0</v>
      </c>
      <c r="F303" s="614">
        <f>IF(SUM($D$29:$D$31)=0,0,D303/SUM($D$29:D$31)*100)</f>
        <v>0</v>
      </c>
      <c r="G303" s="594">
        <f t="shared" si="15"/>
        <v>0</v>
      </c>
      <c r="H303" s="616"/>
      <c r="I303" s="616"/>
      <c r="J303" s="616"/>
      <c r="K303" s="616"/>
      <c r="L303" s="616"/>
    </row>
    <row r="304" spans="2:12" x14ac:dyDescent="0.2">
      <c r="D304" s="597"/>
      <c r="H304" s="616"/>
      <c r="I304" s="616"/>
      <c r="J304" s="616"/>
      <c r="K304" s="616"/>
      <c r="L304" s="616"/>
    </row>
    <row r="305" spans="2:12" x14ac:dyDescent="0.2">
      <c r="D305" s="597"/>
      <c r="H305" s="616"/>
      <c r="I305" s="616"/>
      <c r="J305" s="616"/>
      <c r="K305" s="616"/>
      <c r="L305" s="616"/>
    </row>
    <row r="306" spans="2:12" x14ac:dyDescent="0.2">
      <c r="D306" s="597"/>
      <c r="H306" s="616"/>
      <c r="I306" s="616"/>
      <c r="J306" s="616"/>
      <c r="K306" s="616"/>
      <c r="L306" s="616"/>
    </row>
    <row r="307" spans="2:12" x14ac:dyDescent="0.2">
      <c r="B307" s="583" t="s">
        <v>549</v>
      </c>
      <c r="D307" s="597"/>
      <c r="H307" s="616"/>
      <c r="I307" s="616"/>
      <c r="J307" s="616"/>
      <c r="K307" s="616"/>
      <c r="L307" s="616"/>
    </row>
    <row r="308" spans="2:12" x14ac:dyDescent="0.2">
      <c r="B308" s="583"/>
      <c r="D308" s="597"/>
      <c r="H308" s="616"/>
      <c r="I308" s="616"/>
      <c r="J308" s="616"/>
      <c r="K308" s="616"/>
      <c r="L308" s="616"/>
    </row>
    <row r="309" spans="2:12" ht="38.25" x14ac:dyDescent="0.2">
      <c r="B309" s="599"/>
      <c r="C309" s="600" t="s">
        <v>512</v>
      </c>
      <c r="D309" s="601" t="s">
        <v>513</v>
      </c>
      <c r="E309" s="601" t="s">
        <v>514</v>
      </c>
      <c r="F309" s="601" t="s">
        <v>515</v>
      </c>
      <c r="G309" s="602" t="s">
        <v>516</v>
      </c>
    </row>
    <row r="310" spans="2:12" x14ac:dyDescent="0.2">
      <c r="B310" s="603" t="s">
        <v>501</v>
      </c>
      <c r="C310" s="604" t="s">
        <v>517</v>
      </c>
      <c r="D310" s="588">
        <v>0</v>
      </c>
      <c r="E310" s="605">
        <f>IF($C$4=0,0,D310/$C$4*100)</f>
        <v>0</v>
      </c>
      <c r="F310" s="605">
        <f>IF(SUM($D$14:$D$16)=0,0,D310/SUM($D$14:D$16)*100)</f>
        <v>0</v>
      </c>
      <c r="G310" s="589">
        <f>IF($D$16=0,0,D310/$D$16*100)</f>
        <v>0</v>
      </c>
    </row>
    <row r="311" spans="2:12" x14ac:dyDescent="0.2">
      <c r="B311" s="606"/>
      <c r="C311" s="607" t="s">
        <v>763</v>
      </c>
      <c r="D311" s="590">
        <v>0</v>
      </c>
      <c r="E311" s="608">
        <f t="shared" ref="E311:E341" si="16">IF($C$4=0,0,D311/$C$4*100)</f>
        <v>0</v>
      </c>
      <c r="F311" s="608">
        <f>IF(SUM($D$14:$D$16)=0,0,D311/SUM($D$14:D$16)*100)</f>
        <v>0</v>
      </c>
      <c r="G311" s="591">
        <f>IF($D$16=0,0,D311/$D$16*100)</f>
        <v>0</v>
      </c>
    </row>
    <row r="312" spans="2:12" x14ac:dyDescent="0.2">
      <c r="B312" s="606"/>
      <c r="C312" s="609" t="s">
        <v>518</v>
      </c>
      <c r="D312" s="590">
        <v>1.0064280000000001</v>
      </c>
      <c r="E312" s="608">
        <f t="shared" si="16"/>
        <v>0.12278690343449974</v>
      </c>
      <c r="F312" s="608">
        <f>IF(SUM($D$14:$D$16)=0,0,D312/SUM($D$14:D$16)*100)</f>
        <v>0.26516012132656086</v>
      </c>
      <c r="G312" s="591">
        <f t="shared" ref="G312:G341" si="17">IF($D$16=0,0,D312/$D$16*100)</f>
        <v>3.4271238339922072</v>
      </c>
    </row>
    <row r="313" spans="2:12" x14ac:dyDescent="0.2">
      <c r="B313" s="606"/>
      <c r="C313" s="609" t="s">
        <v>519</v>
      </c>
      <c r="D313" s="590">
        <v>3.302457</v>
      </c>
      <c r="E313" s="608">
        <f t="shared" si="16"/>
        <v>0.40290857245186706</v>
      </c>
      <c r="F313" s="608">
        <f>IF(SUM($D$14:$D$16)=0,0,D313/SUM($D$14:D$16)*100)</f>
        <v>0.87008697969030091</v>
      </c>
      <c r="G313" s="591">
        <f t="shared" si="17"/>
        <v>11.245642107964406</v>
      </c>
    </row>
    <row r="314" spans="2:12" x14ac:dyDescent="0.2">
      <c r="B314" s="606"/>
      <c r="C314" s="609" t="s">
        <v>520</v>
      </c>
      <c r="D314" s="590">
        <v>3.6557439999999999</v>
      </c>
      <c r="E314" s="608">
        <f t="shared" si="16"/>
        <v>0.44601052982354605</v>
      </c>
      <c r="F314" s="608">
        <f>IF(SUM($D$14:$D$16)=0,0,D314/SUM($D$14:D$16)*100)</f>
        <v>0.96316628966885542</v>
      </c>
      <c r="G314" s="591">
        <f t="shared" si="17"/>
        <v>12.448667359586581</v>
      </c>
    </row>
    <row r="315" spans="2:12" x14ac:dyDescent="0.2">
      <c r="B315" s="606"/>
      <c r="C315" s="609" t="s">
        <v>521</v>
      </c>
      <c r="D315" s="590">
        <v>4.523447</v>
      </c>
      <c r="E315" s="608">
        <f t="shared" si="16"/>
        <v>0.55187261282483946</v>
      </c>
      <c r="F315" s="608">
        <f>IF(SUM($D$14:$D$16)=0,0,D315/SUM($D$14:D$16)*100)</f>
        <v>1.1917770126966536</v>
      </c>
      <c r="G315" s="591">
        <f t="shared" si="17"/>
        <v>15.403399970490234</v>
      </c>
    </row>
    <row r="316" spans="2:12" x14ac:dyDescent="0.2">
      <c r="B316" s="606"/>
      <c r="C316" s="609" t="s">
        <v>522</v>
      </c>
      <c r="D316" s="590">
        <v>7.2989610000000003</v>
      </c>
      <c r="E316" s="608">
        <f t="shared" si="16"/>
        <v>0.89049273219661984</v>
      </c>
      <c r="F316" s="608">
        <f>IF(SUM($D$14:$D$16)=0,0,D316/SUM($D$14:D$16)*100)</f>
        <v>1.9230321337620138</v>
      </c>
      <c r="G316" s="591">
        <f t="shared" si="17"/>
        <v>24.854677340534632</v>
      </c>
    </row>
    <row r="317" spans="2:12" x14ac:dyDescent="0.2">
      <c r="B317" s="606"/>
      <c r="C317" s="609" t="s">
        <v>523</v>
      </c>
      <c r="D317" s="590">
        <v>0</v>
      </c>
      <c r="E317" s="608">
        <f t="shared" si="16"/>
        <v>0</v>
      </c>
      <c r="F317" s="608">
        <f>IF(SUM($D$14:$D$16)=0,0,D317/SUM($D$14:D$16)*100)</f>
        <v>0</v>
      </c>
      <c r="G317" s="591">
        <f t="shared" si="17"/>
        <v>0</v>
      </c>
    </row>
    <row r="318" spans="2:12" x14ac:dyDescent="0.2">
      <c r="B318" s="606"/>
      <c r="C318" s="609" t="s">
        <v>524</v>
      </c>
      <c r="D318" s="590">
        <v>1.5379780000000001</v>
      </c>
      <c r="E318" s="608">
        <f t="shared" si="16"/>
        <v>0.18763742281652046</v>
      </c>
      <c r="F318" s="608">
        <f>IF(SUM($D$14:$D$16)=0,0,D318/SUM($D$14:D$16)*100)</f>
        <v>0.40520577038554317</v>
      </c>
      <c r="G318" s="591">
        <f t="shared" si="17"/>
        <v>5.2371764894812811</v>
      </c>
    </row>
    <row r="319" spans="2:12" x14ac:dyDescent="0.2">
      <c r="B319" s="606"/>
      <c r="C319" s="609" t="s">
        <v>525</v>
      </c>
      <c r="D319" s="590">
        <v>0</v>
      </c>
      <c r="E319" s="608">
        <f t="shared" si="16"/>
        <v>0</v>
      </c>
      <c r="F319" s="608">
        <f>IF(SUM($D$14:$D$16)=0,0,D319/SUM($D$14:D$16)*100)</f>
        <v>0</v>
      </c>
      <c r="G319" s="591">
        <f t="shared" si="17"/>
        <v>0</v>
      </c>
    </row>
    <row r="320" spans="2:12" x14ac:dyDescent="0.2">
      <c r="B320" s="606"/>
      <c r="C320" s="609" t="s">
        <v>526</v>
      </c>
      <c r="D320" s="590">
        <v>4.5352209999999999</v>
      </c>
      <c r="E320" s="608">
        <f t="shared" si="16"/>
        <v>0.55330907226459847</v>
      </c>
      <c r="F320" s="608">
        <f>IF(SUM($D$14:$D$16)=0,0,D320/SUM($D$14:D$16)*100)</f>
        <v>1.1948790679539585</v>
      </c>
      <c r="G320" s="591">
        <f t="shared" si="17"/>
        <v>15.443493207186176</v>
      </c>
    </row>
    <row r="321" spans="2:7" x14ac:dyDescent="0.2">
      <c r="B321" s="606"/>
      <c r="C321" s="609" t="s">
        <v>527</v>
      </c>
      <c r="D321" s="590">
        <v>3</v>
      </c>
      <c r="E321" s="608">
        <f t="shared" si="16"/>
        <v>0.36600801081001244</v>
      </c>
      <c r="F321" s="608">
        <f>IF(SUM($D$14:$D$16)=0,0,D321/SUM($D$14:D$16)*100)</f>
        <v>0.79039967486962059</v>
      </c>
      <c r="G321" s="591">
        <f t="shared" si="17"/>
        <v>10.215704950554457</v>
      </c>
    </row>
    <row r="322" spans="2:7" x14ac:dyDescent="0.2">
      <c r="B322" s="606"/>
      <c r="C322" s="610" t="s">
        <v>528</v>
      </c>
      <c r="D322" s="590">
        <v>0</v>
      </c>
      <c r="E322" s="608">
        <f t="shared" si="16"/>
        <v>0</v>
      </c>
      <c r="F322" s="608">
        <f>IF(SUM($D$14:$D$16)=0,0,D322/SUM($D$14:D$16)*100)</f>
        <v>0</v>
      </c>
      <c r="G322" s="591">
        <f t="shared" si="17"/>
        <v>0</v>
      </c>
    </row>
    <row r="323" spans="2:7" x14ac:dyDescent="0.2">
      <c r="B323" s="606"/>
      <c r="C323" s="610" t="s">
        <v>529</v>
      </c>
      <c r="D323" s="590">
        <v>0</v>
      </c>
      <c r="E323" s="608">
        <f t="shared" si="16"/>
        <v>0</v>
      </c>
      <c r="F323" s="608">
        <f>IF(SUM($D$14:$D$16)=0,0,D323/SUM($D$14:D$16)*100)</f>
        <v>0</v>
      </c>
      <c r="G323" s="591">
        <f t="shared" si="17"/>
        <v>0</v>
      </c>
    </row>
    <row r="324" spans="2:7" x14ac:dyDescent="0.2">
      <c r="B324" s="606"/>
      <c r="C324" s="610" t="s">
        <v>530</v>
      </c>
      <c r="D324" s="590">
        <v>0</v>
      </c>
      <c r="E324" s="608">
        <f t="shared" si="16"/>
        <v>0</v>
      </c>
      <c r="F324" s="608">
        <f>IF(SUM($D$14:$D$16)=0,0,D324/SUM($D$14:D$16)*100)</f>
        <v>0</v>
      </c>
      <c r="G324" s="591">
        <f t="shared" si="17"/>
        <v>0</v>
      </c>
    </row>
    <row r="325" spans="2:7" x14ac:dyDescent="0.2">
      <c r="B325" s="606"/>
      <c r="C325" s="610" t="s">
        <v>531</v>
      </c>
      <c r="D325" s="590">
        <v>0</v>
      </c>
      <c r="E325" s="608">
        <f t="shared" si="16"/>
        <v>0</v>
      </c>
      <c r="F325" s="608">
        <f>IF(SUM($D$14:$D$16)=0,0,D325/SUM($D$14:D$16)*100)</f>
        <v>0</v>
      </c>
      <c r="G325" s="591">
        <f t="shared" si="17"/>
        <v>0</v>
      </c>
    </row>
    <row r="326" spans="2:7" x14ac:dyDescent="0.2">
      <c r="B326" s="606"/>
      <c r="C326" s="610" t="s">
        <v>532</v>
      </c>
      <c r="D326" s="590">
        <v>5.7688980000000001</v>
      </c>
      <c r="E326" s="608">
        <f t="shared" si="16"/>
        <v>0.70382096051528642</v>
      </c>
      <c r="F326" s="608">
        <f>IF(SUM($D$14:$D$16)=0,0,D326/SUM($D$14:D$16)*100)</f>
        <v>1.5199117011853349</v>
      </c>
      <c r="G326" s="591">
        <f t="shared" si="17"/>
        <v>19.6444532859479</v>
      </c>
    </row>
    <row r="327" spans="2:7" x14ac:dyDescent="0.2">
      <c r="B327" s="606"/>
      <c r="C327" s="610" t="s">
        <v>533</v>
      </c>
      <c r="D327" s="590">
        <v>0</v>
      </c>
      <c r="E327" s="608">
        <f t="shared" si="16"/>
        <v>0</v>
      </c>
      <c r="F327" s="608">
        <f>IF(SUM($D$14:$D$16)=0,0,D327/SUM($D$14:D$16)*100)</f>
        <v>0</v>
      </c>
      <c r="G327" s="591">
        <f t="shared" si="17"/>
        <v>0</v>
      </c>
    </row>
    <row r="328" spans="2:7" x14ac:dyDescent="0.2">
      <c r="B328" s="606"/>
      <c r="C328" s="610" t="s">
        <v>534</v>
      </c>
      <c r="D328" s="590">
        <v>4.535177</v>
      </c>
      <c r="E328" s="608">
        <f t="shared" si="16"/>
        <v>0.55330370414710661</v>
      </c>
      <c r="F328" s="608">
        <f>IF(SUM($D$14:$D$16)=0,0,D328/SUM($D$14:D$16)*100)</f>
        <v>1.1948674754253938</v>
      </c>
      <c r="G328" s="591">
        <f t="shared" si="17"/>
        <v>15.443343376846903</v>
      </c>
    </row>
    <row r="329" spans="2:7" x14ac:dyDescent="0.2">
      <c r="B329" s="606"/>
      <c r="C329" s="610" t="s">
        <v>535</v>
      </c>
      <c r="D329" s="590">
        <v>0</v>
      </c>
      <c r="E329" s="608">
        <f t="shared" si="16"/>
        <v>0</v>
      </c>
      <c r="F329" s="608">
        <f>IF(SUM($D$14:$D$16)=0,0,D329/SUM($D$14:D$16)*100)</f>
        <v>0</v>
      </c>
      <c r="G329" s="591">
        <f t="shared" si="17"/>
        <v>0</v>
      </c>
    </row>
    <row r="330" spans="2:7" x14ac:dyDescent="0.2">
      <c r="B330" s="606"/>
      <c r="C330" s="610" t="s">
        <v>536</v>
      </c>
      <c r="D330" s="590">
        <v>1</v>
      </c>
      <c r="E330" s="608">
        <f t="shared" si="16"/>
        <v>0.12200267027000415</v>
      </c>
      <c r="F330" s="608">
        <f>IF(SUM($D$14:$D$16)=0,0,D330/SUM($D$14:D$16)*100)</f>
        <v>0.26346655828987353</v>
      </c>
      <c r="G330" s="591">
        <f t="shared" si="17"/>
        <v>3.4052349835181515</v>
      </c>
    </row>
    <row r="331" spans="2:7" x14ac:dyDescent="0.2">
      <c r="B331" s="606"/>
      <c r="C331" s="610" t="s">
        <v>537</v>
      </c>
      <c r="D331" s="590">
        <v>1.523447</v>
      </c>
      <c r="E331" s="608">
        <f t="shared" si="16"/>
        <v>0.18586460201482699</v>
      </c>
      <c r="F331" s="608">
        <f>IF(SUM($D$14:$D$16)=0,0,D331/SUM($D$14:D$16)*100)</f>
        <v>0.401377337827033</v>
      </c>
      <c r="G331" s="591">
        <f t="shared" si="17"/>
        <v>5.1876950199357781</v>
      </c>
    </row>
    <row r="332" spans="2:7" x14ac:dyDescent="0.2">
      <c r="B332" s="606"/>
      <c r="C332" s="610" t="s">
        <v>538</v>
      </c>
      <c r="D332" s="590">
        <v>4.9047429999999999</v>
      </c>
      <c r="E332" s="608">
        <f t="shared" si="16"/>
        <v>0.59839174298811104</v>
      </c>
      <c r="F332" s="608">
        <f>IF(SUM($D$14:$D$16)=0,0,D332/SUM($D$14:D$16)*100)</f>
        <v>1.2922357575063492</v>
      </c>
      <c r="G332" s="591">
        <f t="shared" si="17"/>
        <v>16.701802448765772</v>
      </c>
    </row>
    <row r="333" spans="2:7" x14ac:dyDescent="0.2">
      <c r="B333" s="606"/>
      <c r="C333" s="610" t="s">
        <v>539</v>
      </c>
      <c r="D333" s="590">
        <v>4.523447</v>
      </c>
      <c r="E333" s="608">
        <f t="shared" si="16"/>
        <v>0.55187261282483946</v>
      </c>
      <c r="F333" s="608">
        <f>IF(SUM($D$14:$D$16)=0,0,D333/SUM($D$14:D$16)*100)</f>
        <v>1.1917770126966536</v>
      </c>
      <c r="G333" s="591">
        <f t="shared" si="17"/>
        <v>15.403399970490234</v>
      </c>
    </row>
    <row r="334" spans="2:7" x14ac:dyDescent="0.2">
      <c r="B334" s="606"/>
      <c r="C334" s="610" t="s">
        <v>540</v>
      </c>
      <c r="D334" s="590">
        <v>0</v>
      </c>
      <c r="E334" s="608">
        <f t="shared" si="16"/>
        <v>0</v>
      </c>
      <c r="F334" s="608">
        <f>IF(SUM($D$14:$D$16)=0,0,D334/SUM($D$14:D$16)*100)</f>
        <v>0</v>
      </c>
      <c r="G334" s="591">
        <f t="shared" si="17"/>
        <v>0</v>
      </c>
    </row>
    <row r="335" spans="2:7" x14ac:dyDescent="0.2">
      <c r="B335" s="606"/>
      <c r="C335" s="610" t="s">
        <v>541</v>
      </c>
      <c r="D335" s="590">
        <v>0</v>
      </c>
      <c r="E335" s="608">
        <f t="shared" si="16"/>
        <v>0</v>
      </c>
      <c r="F335" s="608">
        <f>IF(SUM($D$14:$D$16)=0,0,D335/SUM($D$14:D$16)*100)</f>
        <v>0</v>
      </c>
      <c r="G335" s="591">
        <f t="shared" si="17"/>
        <v>0</v>
      </c>
    </row>
    <row r="336" spans="2:7" x14ac:dyDescent="0.2">
      <c r="B336" s="606"/>
      <c r="C336" s="610" t="s">
        <v>542</v>
      </c>
      <c r="D336" s="590">
        <v>0</v>
      </c>
      <c r="E336" s="608">
        <f t="shared" si="16"/>
        <v>0</v>
      </c>
      <c r="F336" s="608">
        <f>IF(SUM($D$14:$D$16)=0,0,D336/SUM($D$14:D$16)*100)</f>
        <v>0</v>
      </c>
      <c r="G336" s="591">
        <f t="shared" si="17"/>
        <v>0</v>
      </c>
    </row>
    <row r="337" spans="2:7" x14ac:dyDescent="0.2">
      <c r="B337" s="606"/>
      <c r="C337" s="610" t="s">
        <v>543</v>
      </c>
      <c r="D337" s="590">
        <v>1</v>
      </c>
      <c r="E337" s="608">
        <f t="shared" si="16"/>
        <v>0.12200267027000415</v>
      </c>
      <c r="F337" s="608">
        <f>IF(SUM($D$14:$D$16)=0,0,D337/SUM($D$14:D$16)*100)</f>
        <v>0.26346655828987353</v>
      </c>
      <c r="G337" s="591">
        <f t="shared" si="17"/>
        <v>3.4052349835181515</v>
      </c>
    </row>
    <row r="338" spans="2:7" x14ac:dyDescent="0.2">
      <c r="B338" s="606"/>
      <c r="C338" s="610" t="s">
        <v>544</v>
      </c>
      <c r="D338" s="590">
        <v>17.646447999999999</v>
      </c>
      <c r="E338" s="608">
        <f t="shared" si="16"/>
        <v>2.1529137767807742</v>
      </c>
      <c r="F338" s="608">
        <f>IF(SUM($D$14:$D$16)=0,0,D338/SUM($D$14:D$16)*100)</f>
        <v>4.649248920601222</v>
      </c>
      <c r="G338" s="591">
        <f t="shared" si="17"/>
        <v>60.090302064433921</v>
      </c>
    </row>
    <row r="339" spans="2:7" x14ac:dyDescent="0.2">
      <c r="B339" s="606"/>
      <c r="C339" s="610" t="s">
        <v>545</v>
      </c>
      <c r="D339" s="590">
        <v>7.121588</v>
      </c>
      <c r="E339" s="608">
        <f t="shared" si="16"/>
        <v>0.86885275256281835</v>
      </c>
      <c r="F339" s="608">
        <f>IF(SUM($D$14:$D$16)=0,0,D339/SUM($D$14:D$16)*100)</f>
        <v>1.876300279918464</v>
      </c>
      <c r="G339" s="591">
        <f t="shared" si="17"/>
        <v>24.250680595803072</v>
      </c>
    </row>
    <row r="340" spans="2:7" x14ac:dyDescent="0.2">
      <c r="B340" s="606"/>
      <c r="C340" s="610" t="s">
        <v>546</v>
      </c>
      <c r="D340" s="590">
        <v>1.0064280000000001</v>
      </c>
      <c r="E340" s="608">
        <f t="shared" si="16"/>
        <v>0.12278690343449974</v>
      </c>
      <c r="F340" s="608">
        <f>IF(SUM($D$14:$D$16)=0,0,D340/SUM($D$14:D$16)*100)</f>
        <v>0.26516012132656086</v>
      </c>
      <c r="G340" s="591">
        <f t="shared" si="17"/>
        <v>3.4271238339922072</v>
      </c>
    </row>
    <row r="341" spans="2:7" x14ac:dyDescent="0.2">
      <c r="B341" s="611"/>
      <c r="C341" s="612" t="s">
        <v>547</v>
      </c>
      <c r="D341" s="613">
        <v>0</v>
      </c>
      <c r="E341" s="614">
        <f t="shared" si="16"/>
        <v>0</v>
      </c>
      <c r="F341" s="614">
        <f>IF(SUM($D$14:$D$16)=0,0,D341/SUM($D$14:D$16)*100)</f>
        <v>0</v>
      </c>
      <c r="G341" s="594">
        <f t="shared" si="17"/>
        <v>0</v>
      </c>
    </row>
    <row r="342" spans="2:7" x14ac:dyDescent="0.2">
      <c r="D342" s="597"/>
      <c r="E342" s="598"/>
      <c r="F342" s="598"/>
      <c r="G342" s="598"/>
    </row>
    <row r="343" spans="2:7" x14ac:dyDescent="0.2">
      <c r="B343" s="603" t="s">
        <v>20</v>
      </c>
      <c r="C343" s="604" t="s">
        <v>517</v>
      </c>
      <c r="D343" s="588">
        <v>0</v>
      </c>
      <c r="E343" s="605">
        <f>IF($C$5=0,0,D343/$C$5*100)</f>
        <v>0</v>
      </c>
      <c r="F343" s="605">
        <f>IF(SUM($D$19:$D$21)=0,0,D343/SUM($D$19:D$21)*100)</f>
        <v>0</v>
      </c>
      <c r="G343" s="589">
        <f>IF($D$21=0,0,D343/$D$21*100)</f>
        <v>0</v>
      </c>
    </row>
    <row r="344" spans="2:7" x14ac:dyDescent="0.2">
      <c r="B344" s="606"/>
      <c r="C344" s="607" t="s">
        <v>763</v>
      </c>
      <c r="D344" s="590">
        <v>1</v>
      </c>
      <c r="E344" s="608">
        <f t="shared" ref="E344:E374" si="18">IF($C$5=0,0,D344/$C$5*100)</f>
        <v>1.1277941947019385</v>
      </c>
      <c r="F344" s="608">
        <f>IF(SUM($D$19:$D$21)=0,0,D344/SUM($D$19:D$21)*100)</f>
        <v>1.3277680202318918</v>
      </c>
      <c r="G344" s="591">
        <f t="shared" ref="G344:G374" si="19">IF($D$21=0,0,D344/$D$21*100)</f>
        <v>18.35323405090196</v>
      </c>
    </row>
    <row r="345" spans="2:7" x14ac:dyDescent="0.2">
      <c r="B345" s="606"/>
      <c r="C345" s="609" t="s">
        <v>518</v>
      </c>
      <c r="D345" s="590">
        <v>1</v>
      </c>
      <c r="E345" s="608">
        <f t="shared" si="18"/>
        <v>1.1277941947019385</v>
      </c>
      <c r="F345" s="608">
        <f>IF(SUM($D$19:$D$21)=0,0,D345/SUM($D$19:D$21)*100)</f>
        <v>1.3277680202318918</v>
      </c>
      <c r="G345" s="591">
        <f t="shared" si="19"/>
        <v>18.35323405090196</v>
      </c>
    </row>
    <row r="346" spans="2:7" x14ac:dyDescent="0.2">
      <c r="B346" s="606"/>
      <c r="C346" s="609" t="s">
        <v>519</v>
      </c>
      <c r="D346" s="590">
        <v>0</v>
      </c>
      <c r="E346" s="608">
        <f t="shared" si="18"/>
        <v>0</v>
      </c>
      <c r="F346" s="608">
        <f>IF(SUM($D$19:$D$21)=0,0,D346/SUM($D$19:D$21)*100)</f>
        <v>0</v>
      </c>
      <c r="G346" s="591">
        <f t="shared" si="19"/>
        <v>0</v>
      </c>
    </row>
    <row r="347" spans="2:7" x14ac:dyDescent="0.2">
      <c r="B347" s="606"/>
      <c r="C347" s="609" t="s">
        <v>520</v>
      </c>
      <c r="D347" s="590">
        <v>1</v>
      </c>
      <c r="E347" s="608">
        <f t="shared" si="18"/>
        <v>1.1277941947019385</v>
      </c>
      <c r="F347" s="608">
        <f>IF(SUM($D$19:$D$21)=0,0,D347/SUM($D$19:D$21)*100)</f>
        <v>1.3277680202318918</v>
      </c>
      <c r="G347" s="591">
        <f t="shared" si="19"/>
        <v>18.35323405090196</v>
      </c>
    </row>
    <row r="348" spans="2:7" x14ac:dyDescent="0.2">
      <c r="B348" s="606"/>
      <c r="C348" s="609" t="s">
        <v>521</v>
      </c>
      <c r="D348" s="590">
        <v>0</v>
      </c>
      <c r="E348" s="608">
        <f t="shared" si="18"/>
        <v>0</v>
      </c>
      <c r="F348" s="608">
        <f>IF(SUM($D$19:$D$21)=0,0,D348/SUM($D$19:D$21)*100)</f>
        <v>0</v>
      </c>
      <c r="G348" s="591">
        <f t="shared" si="19"/>
        <v>0</v>
      </c>
    </row>
    <row r="349" spans="2:7" x14ac:dyDescent="0.2">
      <c r="B349" s="606"/>
      <c r="C349" s="609" t="s">
        <v>522</v>
      </c>
      <c r="D349" s="590">
        <v>0</v>
      </c>
      <c r="E349" s="608">
        <f t="shared" si="18"/>
        <v>0</v>
      </c>
      <c r="F349" s="608">
        <f>IF(SUM($D$19:$D$21)=0,0,D349/SUM($D$19:D$21)*100)</f>
        <v>0</v>
      </c>
      <c r="G349" s="591">
        <f t="shared" si="19"/>
        <v>0</v>
      </c>
    </row>
    <row r="350" spans="2:7" x14ac:dyDescent="0.2">
      <c r="B350" s="606"/>
      <c r="C350" s="609" t="s">
        <v>523</v>
      </c>
      <c r="D350" s="590">
        <v>0</v>
      </c>
      <c r="E350" s="608">
        <f t="shared" si="18"/>
        <v>0</v>
      </c>
      <c r="F350" s="608">
        <f>IF(SUM($D$19:$D$21)=0,0,D350/SUM($D$19:D$21)*100)</f>
        <v>0</v>
      </c>
      <c r="G350" s="591">
        <f t="shared" si="19"/>
        <v>0</v>
      </c>
    </row>
    <row r="351" spans="2:7" x14ac:dyDescent="0.2">
      <c r="B351" s="606"/>
      <c r="C351" s="609" t="s">
        <v>524</v>
      </c>
      <c r="D351" s="590">
        <v>0</v>
      </c>
      <c r="E351" s="608">
        <f t="shared" si="18"/>
        <v>0</v>
      </c>
      <c r="F351" s="608">
        <f>IF(SUM($D$19:$D$21)=0,0,D351/SUM($D$19:D$21)*100)</f>
        <v>0</v>
      </c>
      <c r="G351" s="591">
        <f t="shared" si="19"/>
        <v>0</v>
      </c>
    </row>
    <row r="352" spans="2:7" x14ac:dyDescent="0.2">
      <c r="B352" s="606"/>
      <c r="C352" s="609" t="s">
        <v>525</v>
      </c>
      <c r="D352" s="590">
        <v>0</v>
      </c>
      <c r="E352" s="608">
        <f t="shared" si="18"/>
        <v>0</v>
      </c>
      <c r="F352" s="608">
        <f>IF(SUM($D$19:$D$21)=0,0,D352/SUM($D$19:D$21)*100)</f>
        <v>0</v>
      </c>
      <c r="G352" s="591">
        <f t="shared" si="19"/>
        <v>0</v>
      </c>
    </row>
    <row r="353" spans="2:7" x14ac:dyDescent="0.2">
      <c r="B353" s="606"/>
      <c r="C353" s="609" t="s">
        <v>526</v>
      </c>
      <c r="D353" s="590">
        <v>0</v>
      </c>
      <c r="E353" s="608">
        <f t="shared" si="18"/>
        <v>0</v>
      </c>
      <c r="F353" s="608">
        <f>IF(SUM($D$19:$D$21)=0,0,D353/SUM($D$19:D$21)*100)</f>
        <v>0</v>
      </c>
      <c r="G353" s="591">
        <f t="shared" si="19"/>
        <v>0</v>
      </c>
    </row>
    <row r="354" spans="2:7" x14ac:dyDescent="0.2">
      <c r="B354" s="606"/>
      <c r="C354" s="609" t="s">
        <v>527</v>
      </c>
      <c r="D354" s="590">
        <v>0</v>
      </c>
      <c r="E354" s="608">
        <f t="shared" si="18"/>
        <v>0</v>
      </c>
      <c r="F354" s="608">
        <f>IF(SUM($D$19:$D$21)=0,0,D354/SUM($D$19:D$21)*100)</f>
        <v>0</v>
      </c>
      <c r="G354" s="591">
        <f t="shared" si="19"/>
        <v>0</v>
      </c>
    </row>
    <row r="355" spans="2:7" x14ac:dyDescent="0.2">
      <c r="B355" s="606"/>
      <c r="C355" s="610" t="s">
        <v>528</v>
      </c>
      <c r="D355" s="590">
        <v>0</v>
      </c>
      <c r="E355" s="608">
        <f t="shared" si="18"/>
        <v>0</v>
      </c>
      <c r="F355" s="608">
        <f>IF(SUM($D$19:$D$21)=0,0,D355/SUM($D$19:D$21)*100)</f>
        <v>0</v>
      </c>
      <c r="G355" s="591">
        <f t="shared" si="19"/>
        <v>0</v>
      </c>
    </row>
    <row r="356" spans="2:7" x14ac:dyDescent="0.2">
      <c r="B356" s="606"/>
      <c r="C356" s="610" t="s">
        <v>529</v>
      </c>
      <c r="D356" s="590">
        <v>0</v>
      </c>
      <c r="E356" s="608">
        <f t="shared" si="18"/>
        <v>0</v>
      </c>
      <c r="F356" s="608">
        <f>IF(SUM($D$19:$D$21)=0,0,D356/SUM($D$19:D$21)*100)</f>
        <v>0</v>
      </c>
      <c r="G356" s="591">
        <f t="shared" si="19"/>
        <v>0</v>
      </c>
    </row>
    <row r="357" spans="2:7" x14ac:dyDescent="0.2">
      <c r="B357" s="606"/>
      <c r="C357" s="610" t="s">
        <v>530</v>
      </c>
      <c r="D357" s="590">
        <v>0</v>
      </c>
      <c r="E357" s="608">
        <f t="shared" si="18"/>
        <v>0</v>
      </c>
      <c r="F357" s="608">
        <f>IF(SUM($D$19:$D$21)=0,0,D357/SUM($D$19:D$21)*100)</f>
        <v>0</v>
      </c>
      <c r="G357" s="591">
        <f t="shared" si="19"/>
        <v>0</v>
      </c>
    </row>
    <row r="358" spans="2:7" x14ac:dyDescent="0.2">
      <c r="B358" s="606"/>
      <c r="C358" s="610" t="s">
        <v>531</v>
      </c>
      <c r="D358" s="590">
        <v>0</v>
      </c>
      <c r="E358" s="608">
        <f t="shared" si="18"/>
        <v>0</v>
      </c>
      <c r="F358" s="608">
        <f>IF(SUM($D$19:$D$21)=0,0,D358/SUM($D$19:D$21)*100)</f>
        <v>0</v>
      </c>
      <c r="G358" s="591">
        <f t="shared" si="19"/>
        <v>0</v>
      </c>
    </row>
    <row r="359" spans="2:7" x14ac:dyDescent="0.2">
      <c r="B359" s="606"/>
      <c r="C359" s="610" t="s">
        <v>532</v>
      </c>
      <c r="D359" s="590">
        <v>1</v>
      </c>
      <c r="E359" s="608">
        <f t="shared" si="18"/>
        <v>1.1277941947019385</v>
      </c>
      <c r="F359" s="608">
        <f>IF(SUM($D$19:$D$21)=0,0,D359/SUM($D$19:D$21)*100)</f>
        <v>1.3277680202318918</v>
      </c>
      <c r="G359" s="591">
        <f t="shared" si="19"/>
        <v>18.35323405090196</v>
      </c>
    </row>
    <row r="360" spans="2:7" x14ac:dyDescent="0.2">
      <c r="B360" s="606"/>
      <c r="C360" s="610" t="s">
        <v>533</v>
      </c>
      <c r="D360" s="590">
        <v>0</v>
      </c>
      <c r="E360" s="608">
        <f t="shared" si="18"/>
        <v>0</v>
      </c>
      <c r="F360" s="608">
        <f>IF(SUM($D$19:$D$21)=0,0,D360/SUM($D$19:D$21)*100)</f>
        <v>0</v>
      </c>
      <c r="G360" s="591">
        <f t="shared" si="19"/>
        <v>0</v>
      </c>
    </row>
    <row r="361" spans="2:7" x14ac:dyDescent="0.2">
      <c r="B361" s="606"/>
      <c r="C361" s="610" t="s">
        <v>534</v>
      </c>
      <c r="D361" s="590">
        <v>1.4441040000000001</v>
      </c>
      <c r="E361" s="608">
        <f t="shared" si="18"/>
        <v>1.6286521077458487</v>
      </c>
      <c r="F361" s="608">
        <f>IF(SUM($D$19:$D$21)=0,0,D361/SUM($D$19:D$21)*100)</f>
        <v>1.9174351090889559</v>
      </c>
      <c r="G361" s="591">
        <f t="shared" si="19"/>
        <v>26.503978705843728</v>
      </c>
    </row>
    <row r="362" spans="2:7" x14ac:dyDescent="0.2">
      <c r="B362" s="606"/>
      <c r="C362" s="610" t="s">
        <v>535</v>
      </c>
      <c r="D362" s="590">
        <v>0</v>
      </c>
      <c r="E362" s="608">
        <f t="shared" si="18"/>
        <v>0</v>
      </c>
      <c r="F362" s="608">
        <f>IF(SUM($D$19:$D$21)=0,0,D362/SUM($D$19:D$21)*100)</f>
        <v>0</v>
      </c>
      <c r="G362" s="591">
        <f t="shared" si="19"/>
        <v>0</v>
      </c>
    </row>
    <row r="363" spans="2:7" x14ac:dyDescent="0.2">
      <c r="B363" s="606"/>
      <c r="C363" s="610" t="s">
        <v>536</v>
      </c>
      <c r="D363" s="590">
        <v>0</v>
      </c>
      <c r="E363" s="608">
        <f t="shared" si="18"/>
        <v>0</v>
      </c>
      <c r="F363" s="608">
        <f>IF(SUM($D$19:$D$21)=0,0,D363/SUM($D$19:D$21)*100)</f>
        <v>0</v>
      </c>
      <c r="G363" s="591">
        <f t="shared" si="19"/>
        <v>0</v>
      </c>
    </row>
    <row r="364" spans="2:7" x14ac:dyDescent="0.2">
      <c r="B364" s="606"/>
      <c r="C364" s="610" t="s">
        <v>537</v>
      </c>
      <c r="D364" s="590">
        <v>0</v>
      </c>
      <c r="E364" s="608">
        <f t="shared" si="18"/>
        <v>0</v>
      </c>
      <c r="F364" s="608">
        <f>IF(SUM($D$19:$D$21)=0,0,D364/SUM($D$19:D$21)*100)</f>
        <v>0</v>
      </c>
      <c r="G364" s="591">
        <f t="shared" si="19"/>
        <v>0</v>
      </c>
    </row>
    <row r="365" spans="2:7" x14ac:dyDescent="0.2">
      <c r="B365" s="606"/>
      <c r="C365" s="610" t="s">
        <v>538</v>
      </c>
      <c r="D365" s="590">
        <v>0</v>
      </c>
      <c r="E365" s="608">
        <f t="shared" si="18"/>
        <v>0</v>
      </c>
      <c r="F365" s="608">
        <f>IF(SUM($D$19:$D$21)=0,0,D365/SUM($D$19:D$21)*100)</f>
        <v>0</v>
      </c>
      <c r="G365" s="591">
        <f t="shared" si="19"/>
        <v>0</v>
      </c>
    </row>
    <row r="366" spans="2:7" x14ac:dyDescent="0.2">
      <c r="B366" s="606"/>
      <c r="C366" s="610" t="s">
        <v>539</v>
      </c>
      <c r="D366" s="590">
        <v>0</v>
      </c>
      <c r="E366" s="608">
        <f t="shared" si="18"/>
        <v>0</v>
      </c>
      <c r="F366" s="608">
        <f>IF(SUM($D$19:$D$21)=0,0,D366/SUM($D$19:D$21)*100)</f>
        <v>0</v>
      </c>
      <c r="G366" s="591">
        <f t="shared" si="19"/>
        <v>0</v>
      </c>
    </row>
    <row r="367" spans="2:7" x14ac:dyDescent="0.2">
      <c r="B367" s="606"/>
      <c r="C367" s="610" t="s">
        <v>540</v>
      </c>
      <c r="D367" s="590">
        <v>0</v>
      </c>
      <c r="E367" s="608">
        <f t="shared" si="18"/>
        <v>0</v>
      </c>
      <c r="F367" s="608">
        <f>IF(SUM($D$19:$D$21)=0,0,D367/SUM($D$19:D$21)*100)</f>
        <v>0</v>
      </c>
      <c r="G367" s="591">
        <f t="shared" si="19"/>
        <v>0</v>
      </c>
    </row>
    <row r="368" spans="2:7" x14ac:dyDescent="0.2">
      <c r="B368" s="606"/>
      <c r="C368" s="610" t="s">
        <v>541</v>
      </c>
      <c r="D368" s="590">
        <v>0</v>
      </c>
      <c r="E368" s="608">
        <f t="shared" si="18"/>
        <v>0</v>
      </c>
      <c r="F368" s="608">
        <f>IF(SUM($D$19:$D$21)=0,0,D368/SUM($D$19:D$21)*100)</f>
        <v>0</v>
      </c>
      <c r="G368" s="591">
        <f t="shared" si="19"/>
        <v>0</v>
      </c>
    </row>
    <row r="369" spans="2:7" x14ac:dyDescent="0.2">
      <c r="B369" s="606"/>
      <c r="C369" s="610" t="s">
        <v>542</v>
      </c>
      <c r="D369" s="590">
        <v>0</v>
      </c>
      <c r="E369" s="608">
        <f t="shared" si="18"/>
        <v>0</v>
      </c>
      <c r="F369" s="608">
        <f>IF(SUM($D$19:$D$21)=0,0,D369/SUM($D$19:D$21)*100)</f>
        <v>0</v>
      </c>
      <c r="G369" s="591">
        <f t="shared" si="19"/>
        <v>0</v>
      </c>
    </row>
    <row r="370" spans="2:7" x14ac:dyDescent="0.2">
      <c r="B370" s="606"/>
      <c r="C370" s="610" t="s">
        <v>543</v>
      </c>
      <c r="D370" s="590">
        <v>2</v>
      </c>
      <c r="E370" s="608">
        <f t="shared" si="18"/>
        <v>2.2555883894038771</v>
      </c>
      <c r="F370" s="608">
        <f>IF(SUM($D$19:$D$21)=0,0,D370/SUM($D$19:D$21)*100)</f>
        <v>2.6555360404637836</v>
      </c>
      <c r="G370" s="591">
        <f t="shared" si="19"/>
        <v>36.706468101803921</v>
      </c>
    </row>
    <row r="371" spans="2:7" x14ac:dyDescent="0.2">
      <c r="B371" s="606"/>
      <c r="C371" s="610" t="s">
        <v>544</v>
      </c>
      <c r="D371" s="590">
        <v>3.4486309999999998</v>
      </c>
      <c r="E371" s="608">
        <f t="shared" si="18"/>
        <v>3.8893460214691409</v>
      </c>
      <c r="F371" s="608">
        <f>IF(SUM($D$19:$D$21)=0,0,D371/SUM($D$19:D$21)*100)</f>
        <v>4.5789819553803284</v>
      </c>
      <c r="G371" s="591">
        <f t="shared" si="19"/>
        <v>63.293531898196079</v>
      </c>
    </row>
    <row r="372" spans="2:7" x14ac:dyDescent="0.2">
      <c r="B372" s="606"/>
      <c r="C372" s="610" t="s">
        <v>545</v>
      </c>
      <c r="D372" s="590">
        <v>3.0045269999999999</v>
      </c>
      <c r="E372" s="608">
        <f t="shared" si="18"/>
        <v>3.3884881084252312</v>
      </c>
      <c r="F372" s="608">
        <f>IF(SUM($D$19:$D$21)=0,0,D372/SUM($D$19:D$21)*100)</f>
        <v>3.9893148665232649</v>
      </c>
      <c r="G372" s="591">
        <f t="shared" si="19"/>
        <v>55.142787243254318</v>
      </c>
    </row>
    <row r="373" spans="2:7" x14ac:dyDescent="0.2">
      <c r="B373" s="606"/>
      <c r="C373" s="610" t="s">
        <v>546</v>
      </c>
      <c r="D373" s="590">
        <v>0</v>
      </c>
      <c r="E373" s="608">
        <f t="shared" si="18"/>
        <v>0</v>
      </c>
      <c r="F373" s="608">
        <f>IF(SUM($D$19:$D$21)=0,0,D373/SUM($D$19:D$21)*100)</f>
        <v>0</v>
      </c>
      <c r="G373" s="591">
        <f t="shared" si="19"/>
        <v>0</v>
      </c>
    </row>
    <row r="374" spans="2:7" x14ac:dyDescent="0.2">
      <c r="B374" s="611"/>
      <c r="C374" s="612" t="s">
        <v>547</v>
      </c>
      <c r="D374" s="613">
        <v>0</v>
      </c>
      <c r="E374" s="614">
        <f t="shared" si="18"/>
        <v>0</v>
      </c>
      <c r="F374" s="614">
        <f>IF(SUM($D$19:$D$21)=0,0,D374/SUM($D$19:D$21)*100)</f>
        <v>0</v>
      </c>
      <c r="G374" s="594">
        <f t="shared" si="19"/>
        <v>0</v>
      </c>
    </row>
    <row r="375" spans="2:7" x14ac:dyDescent="0.2">
      <c r="D375" s="597"/>
      <c r="E375" s="598"/>
      <c r="F375" s="598"/>
      <c r="G375" s="598"/>
    </row>
    <row r="376" spans="2:7" x14ac:dyDescent="0.2">
      <c r="B376" s="603" t="s">
        <v>502</v>
      </c>
      <c r="C376" s="604" t="s">
        <v>517</v>
      </c>
      <c r="D376" s="588">
        <v>0</v>
      </c>
      <c r="E376" s="605">
        <f>IF($C$6=0,0,D376/$C$6*100)</f>
        <v>0</v>
      </c>
      <c r="F376" s="605">
        <f>IF(SUM($D$24:$D$26)=0,0,D376/SUM($D$24:D$26)*100)</f>
        <v>0</v>
      </c>
      <c r="G376" s="589">
        <f>IF($D$26=0,0,D376/$D$26*100)</f>
        <v>0</v>
      </c>
    </row>
    <row r="377" spans="2:7" x14ac:dyDescent="0.2">
      <c r="B377" s="606"/>
      <c r="C377" s="607" t="s">
        <v>763</v>
      </c>
      <c r="D377" s="590">
        <v>0</v>
      </c>
      <c r="E377" s="608">
        <f t="shared" ref="E377:E407" si="20">IF($C$6=0,0,D377/$C$6*100)</f>
        <v>0</v>
      </c>
      <c r="F377" s="608">
        <f>IF(SUM($D$24:$D$26)=0,0,D377/SUM($D$24:D$26)*100)</f>
        <v>0</v>
      </c>
      <c r="G377" s="591">
        <f t="shared" ref="G377:G407" si="21">IF($D$26=0,0,D377/$D$26*100)</f>
        <v>0</v>
      </c>
    </row>
    <row r="378" spans="2:7" x14ac:dyDescent="0.2">
      <c r="B378" s="606"/>
      <c r="C378" s="609" t="s">
        <v>518</v>
      </c>
      <c r="D378" s="590">
        <v>1.0045269999999999</v>
      </c>
      <c r="E378" s="608">
        <f t="shared" si="20"/>
        <v>0.35085117052732118</v>
      </c>
      <c r="F378" s="608">
        <f>IF(SUM($D$24:$D$26)=0,0,D378/SUM($D$24:D$26)*100)</f>
        <v>0.60109067889234091</v>
      </c>
      <c r="G378" s="591">
        <f t="shared" si="21"/>
        <v>14.043328340128797</v>
      </c>
    </row>
    <row r="379" spans="2:7" x14ac:dyDescent="0.2">
      <c r="B379" s="606"/>
      <c r="C379" s="609" t="s">
        <v>519</v>
      </c>
      <c r="D379" s="590">
        <v>0</v>
      </c>
      <c r="E379" s="608">
        <f t="shared" si="20"/>
        <v>0</v>
      </c>
      <c r="F379" s="608">
        <f>IF(SUM($D$24:$D$26)=0,0,D379/SUM($D$24:D$26)*100)</f>
        <v>0</v>
      </c>
      <c r="G379" s="591">
        <f t="shared" si="21"/>
        <v>0</v>
      </c>
    </row>
    <row r="380" spans="2:7" x14ac:dyDescent="0.2">
      <c r="B380" s="606"/>
      <c r="C380" s="609" t="s">
        <v>520</v>
      </c>
      <c r="D380" s="590">
        <v>1</v>
      </c>
      <c r="E380" s="608">
        <f t="shared" si="20"/>
        <v>0.34927002512358668</v>
      </c>
      <c r="F380" s="608">
        <f>IF(SUM($D$24:$D$26)=0,0,D380/SUM($D$24:D$26)*100)</f>
        <v>0.59838180446353451</v>
      </c>
      <c r="G380" s="591">
        <f t="shared" si="21"/>
        <v>13.980040695898467</v>
      </c>
    </row>
    <row r="381" spans="2:7" x14ac:dyDescent="0.2">
      <c r="B381" s="606"/>
      <c r="C381" s="609" t="s">
        <v>521</v>
      </c>
      <c r="D381" s="590">
        <v>0</v>
      </c>
      <c r="E381" s="608">
        <f t="shared" si="20"/>
        <v>0</v>
      </c>
      <c r="F381" s="608">
        <f>IF(SUM($D$24:$D$26)=0,0,D381/SUM($D$24:D$26)*100)</f>
        <v>0</v>
      </c>
      <c r="G381" s="591">
        <f t="shared" si="21"/>
        <v>0</v>
      </c>
    </row>
    <row r="382" spans="2:7" x14ac:dyDescent="0.2">
      <c r="B382" s="606"/>
      <c r="C382" s="609" t="s">
        <v>522</v>
      </c>
      <c r="D382" s="590">
        <v>0</v>
      </c>
      <c r="E382" s="608">
        <f t="shared" si="20"/>
        <v>0</v>
      </c>
      <c r="F382" s="608">
        <f>IF(SUM($D$24:$D$26)=0,0,D382/SUM($D$24:D$26)*100)</f>
        <v>0</v>
      </c>
      <c r="G382" s="591">
        <f t="shared" si="21"/>
        <v>0</v>
      </c>
    </row>
    <row r="383" spans="2:7" x14ac:dyDescent="0.2">
      <c r="B383" s="606"/>
      <c r="C383" s="609" t="s">
        <v>523</v>
      </c>
      <c r="D383" s="590">
        <v>0</v>
      </c>
      <c r="E383" s="608">
        <f t="shared" si="20"/>
        <v>0</v>
      </c>
      <c r="F383" s="608">
        <f>IF(SUM($D$24:$D$26)=0,0,D383/SUM($D$24:D$26)*100)</f>
        <v>0</v>
      </c>
      <c r="G383" s="591">
        <f t="shared" si="21"/>
        <v>0</v>
      </c>
    </row>
    <row r="384" spans="2:7" x14ac:dyDescent="0.2">
      <c r="B384" s="606"/>
      <c r="C384" s="609" t="s">
        <v>524</v>
      </c>
      <c r="D384" s="590">
        <v>0</v>
      </c>
      <c r="E384" s="608">
        <f t="shared" si="20"/>
        <v>0</v>
      </c>
      <c r="F384" s="608">
        <f>IF(SUM($D$24:$D$26)=0,0,D384/SUM($D$24:D$26)*100)</f>
        <v>0</v>
      </c>
      <c r="G384" s="591">
        <f t="shared" si="21"/>
        <v>0</v>
      </c>
    </row>
    <row r="385" spans="2:7" x14ac:dyDescent="0.2">
      <c r="B385" s="606"/>
      <c r="C385" s="609" t="s">
        <v>525</v>
      </c>
      <c r="D385" s="590">
        <v>1.704243</v>
      </c>
      <c r="E385" s="608">
        <f t="shared" si="20"/>
        <v>0.59524099542669673</v>
      </c>
      <c r="F385" s="608">
        <f>IF(SUM($D$24:$D$26)=0,0,D385/SUM($D$24:D$26)*100)</f>
        <v>1.0197880015843475</v>
      </c>
      <c r="G385" s="591">
        <f t="shared" si="21"/>
        <v>23.825386495700087</v>
      </c>
    </row>
    <row r="386" spans="2:7" x14ac:dyDescent="0.2">
      <c r="B386" s="606"/>
      <c r="C386" s="609" t="s">
        <v>526</v>
      </c>
      <c r="D386" s="590">
        <v>0</v>
      </c>
      <c r="E386" s="608">
        <f t="shared" si="20"/>
        <v>0</v>
      </c>
      <c r="F386" s="608">
        <f>IF(SUM($D$24:$D$26)=0,0,D386/SUM($D$24:D$26)*100)</f>
        <v>0</v>
      </c>
      <c r="G386" s="591">
        <f t="shared" si="21"/>
        <v>0</v>
      </c>
    </row>
    <row r="387" spans="2:7" x14ac:dyDescent="0.2">
      <c r="B387" s="606"/>
      <c r="C387" s="609" t="s">
        <v>527</v>
      </c>
      <c r="D387" s="590">
        <v>0</v>
      </c>
      <c r="E387" s="608">
        <f t="shared" si="20"/>
        <v>0</v>
      </c>
      <c r="F387" s="608">
        <f>IF(SUM($D$24:$D$26)=0,0,D387/SUM($D$24:D$26)*100)</f>
        <v>0</v>
      </c>
      <c r="G387" s="591">
        <f t="shared" si="21"/>
        <v>0</v>
      </c>
    </row>
    <row r="388" spans="2:7" x14ac:dyDescent="0.2">
      <c r="B388" s="606"/>
      <c r="C388" s="610" t="s">
        <v>528</v>
      </c>
      <c r="D388" s="590">
        <v>0</v>
      </c>
      <c r="E388" s="608">
        <f t="shared" si="20"/>
        <v>0</v>
      </c>
      <c r="F388" s="608">
        <f>IF(SUM($D$24:$D$26)=0,0,D388/SUM($D$24:D$26)*100)</f>
        <v>0</v>
      </c>
      <c r="G388" s="591">
        <f t="shared" si="21"/>
        <v>0</v>
      </c>
    </row>
    <row r="389" spans="2:7" x14ac:dyDescent="0.2">
      <c r="B389" s="606"/>
      <c r="C389" s="610" t="s">
        <v>529</v>
      </c>
      <c r="D389" s="590">
        <v>0</v>
      </c>
      <c r="E389" s="608">
        <f t="shared" si="20"/>
        <v>0</v>
      </c>
      <c r="F389" s="608">
        <f>IF(SUM($D$24:$D$26)=0,0,D389/SUM($D$24:D$26)*100)</f>
        <v>0</v>
      </c>
      <c r="G389" s="591">
        <f t="shared" si="21"/>
        <v>0</v>
      </c>
    </row>
    <row r="390" spans="2:7" x14ac:dyDescent="0.2">
      <c r="B390" s="606"/>
      <c r="C390" s="610" t="s">
        <v>530</v>
      </c>
      <c r="D390" s="590">
        <v>0</v>
      </c>
      <c r="E390" s="608">
        <f t="shared" si="20"/>
        <v>0</v>
      </c>
      <c r="F390" s="608">
        <f>IF(SUM($D$24:$D$26)=0,0,D390/SUM($D$24:D$26)*100)</f>
        <v>0</v>
      </c>
      <c r="G390" s="591">
        <f t="shared" si="21"/>
        <v>0</v>
      </c>
    </row>
    <row r="391" spans="2:7" x14ac:dyDescent="0.2">
      <c r="B391" s="606"/>
      <c r="C391" s="610" t="s">
        <v>531</v>
      </c>
      <c r="D391" s="590">
        <v>0</v>
      </c>
      <c r="E391" s="608">
        <f t="shared" si="20"/>
        <v>0</v>
      </c>
      <c r="F391" s="608">
        <f>IF(SUM($D$24:$D$26)=0,0,D391/SUM($D$24:D$26)*100)</f>
        <v>0</v>
      </c>
      <c r="G391" s="591">
        <f t="shared" si="21"/>
        <v>0</v>
      </c>
    </row>
    <row r="392" spans="2:7" x14ac:dyDescent="0.2">
      <c r="B392" s="606"/>
      <c r="C392" s="610" t="s">
        <v>532</v>
      </c>
      <c r="D392" s="590">
        <v>2</v>
      </c>
      <c r="E392" s="608">
        <f t="shared" si="20"/>
        <v>0.69854005024717336</v>
      </c>
      <c r="F392" s="608">
        <f>IF(SUM($D$24:$D$26)=0,0,D392/SUM($D$24:D$26)*100)</f>
        <v>1.196763608927069</v>
      </c>
      <c r="G392" s="591">
        <f t="shared" si="21"/>
        <v>27.960081391796933</v>
      </c>
    </row>
    <row r="393" spans="2:7" x14ac:dyDescent="0.2">
      <c r="B393" s="606"/>
      <c r="C393" s="610" t="s">
        <v>533</v>
      </c>
      <c r="D393" s="590">
        <v>0</v>
      </c>
      <c r="E393" s="608">
        <f t="shared" si="20"/>
        <v>0</v>
      </c>
      <c r="F393" s="608">
        <f>IF(SUM($D$24:$D$26)=0,0,D393/SUM($D$24:D$26)*100)</f>
        <v>0</v>
      </c>
      <c r="G393" s="591">
        <f t="shared" si="21"/>
        <v>0</v>
      </c>
    </row>
    <row r="394" spans="2:7" x14ac:dyDescent="0.2">
      <c r="B394" s="606"/>
      <c r="C394" s="610" t="s">
        <v>534</v>
      </c>
      <c r="D394" s="590">
        <v>2.4441039999999998</v>
      </c>
      <c r="E394" s="608">
        <f t="shared" si="20"/>
        <v>0.85365226548465867</v>
      </c>
      <c r="F394" s="608">
        <f>IF(SUM($D$24:$D$26)=0,0,D394/SUM($D$24:D$26)*100)</f>
        <v>1.4625073618165425</v>
      </c>
      <c r="G394" s="591">
        <f t="shared" si="21"/>
        <v>34.168673385008219</v>
      </c>
    </row>
    <row r="395" spans="2:7" x14ac:dyDescent="0.2">
      <c r="B395" s="606"/>
      <c r="C395" s="610" t="s">
        <v>535</v>
      </c>
      <c r="D395" s="590">
        <v>0</v>
      </c>
      <c r="E395" s="608">
        <f t="shared" si="20"/>
        <v>0</v>
      </c>
      <c r="F395" s="608">
        <f>IF(SUM($D$24:$D$26)=0,0,D395/SUM($D$24:D$26)*100)</f>
        <v>0</v>
      </c>
      <c r="G395" s="591">
        <f t="shared" si="21"/>
        <v>0</v>
      </c>
    </row>
    <row r="396" spans="2:7" x14ac:dyDescent="0.2">
      <c r="B396" s="606"/>
      <c r="C396" s="610" t="s">
        <v>536</v>
      </c>
      <c r="D396" s="590">
        <v>0</v>
      </c>
      <c r="E396" s="608">
        <f t="shared" si="20"/>
        <v>0</v>
      </c>
      <c r="F396" s="608">
        <f>IF(SUM($D$24:$D$26)=0,0,D396/SUM($D$24:D$26)*100)</f>
        <v>0</v>
      </c>
      <c r="G396" s="591">
        <f t="shared" si="21"/>
        <v>0</v>
      </c>
    </row>
    <row r="397" spans="2:7" x14ac:dyDescent="0.2">
      <c r="B397" s="606"/>
      <c r="C397" s="610" t="s">
        <v>537</v>
      </c>
      <c r="D397" s="590">
        <v>0</v>
      </c>
      <c r="E397" s="608">
        <f t="shared" si="20"/>
        <v>0</v>
      </c>
      <c r="F397" s="608">
        <f>IF(SUM($D$24:$D$26)=0,0,D397/SUM($D$24:D$26)*100)</f>
        <v>0</v>
      </c>
      <c r="G397" s="591">
        <f t="shared" si="21"/>
        <v>0</v>
      </c>
    </row>
    <row r="398" spans="2:7" x14ac:dyDescent="0.2">
      <c r="B398" s="606"/>
      <c r="C398" s="610" t="s">
        <v>538</v>
      </c>
      <c r="D398" s="590">
        <v>1.704243</v>
      </c>
      <c r="E398" s="608">
        <f t="shared" si="20"/>
        <v>0.59524099542669673</v>
      </c>
      <c r="F398" s="608">
        <f>IF(SUM($D$24:$D$26)=0,0,D398/SUM($D$24:D$26)*100)</f>
        <v>1.0197880015843475</v>
      </c>
      <c r="G398" s="591">
        <f t="shared" si="21"/>
        <v>23.825386495700087</v>
      </c>
    </row>
    <row r="399" spans="2:7" x14ac:dyDescent="0.2">
      <c r="B399" s="606"/>
      <c r="C399" s="610" t="s">
        <v>539</v>
      </c>
      <c r="D399" s="590">
        <v>0</v>
      </c>
      <c r="E399" s="608">
        <f t="shared" si="20"/>
        <v>0</v>
      </c>
      <c r="F399" s="608">
        <f>IF(SUM($D$24:$D$26)=0,0,D399/SUM($D$24:D$26)*100)</f>
        <v>0</v>
      </c>
      <c r="G399" s="591">
        <f t="shared" si="21"/>
        <v>0</v>
      </c>
    </row>
    <row r="400" spans="2:7" x14ac:dyDescent="0.2">
      <c r="B400" s="606"/>
      <c r="C400" s="610" t="s">
        <v>540</v>
      </c>
      <c r="D400" s="590">
        <v>0</v>
      </c>
      <c r="E400" s="608">
        <f t="shared" si="20"/>
        <v>0</v>
      </c>
      <c r="F400" s="608">
        <f>IF(SUM($D$24:$D$26)=0,0,D400/SUM($D$24:D$26)*100)</f>
        <v>0</v>
      </c>
      <c r="G400" s="591">
        <f t="shared" si="21"/>
        <v>0</v>
      </c>
    </row>
    <row r="401" spans="2:7" x14ac:dyDescent="0.2">
      <c r="B401" s="606"/>
      <c r="C401" s="610" t="s">
        <v>541</v>
      </c>
      <c r="D401" s="590">
        <v>0</v>
      </c>
      <c r="E401" s="608">
        <f t="shared" si="20"/>
        <v>0</v>
      </c>
      <c r="F401" s="608">
        <f>IF(SUM($D$24:$D$26)=0,0,D401/SUM($D$24:D$26)*100)</f>
        <v>0</v>
      </c>
      <c r="G401" s="591">
        <f t="shared" si="21"/>
        <v>0</v>
      </c>
    </row>
    <row r="402" spans="2:7" x14ac:dyDescent="0.2">
      <c r="B402" s="606"/>
      <c r="C402" s="610" t="s">
        <v>542</v>
      </c>
      <c r="D402" s="590">
        <v>0</v>
      </c>
      <c r="E402" s="608">
        <f t="shared" si="20"/>
        <v>0</v>
      </c>
      <c r="F402" s="608">
        <f>IF(SUM($D$24:$D$26)=0,0,D402/SUM($D$24:D$26)*100)</f>
        <v>0</v>
      </c>
      <c r="G402" s="591">
        <f t="shared" si="21"/>
        <v>0</v>
      </c>
    </row>
    <row r="403" spans="2:7" x14ac:dyDescent="0.2">
      <c r="B403" s="606"/>
      <c r="C403" s="610" t="s">
        <v>543</v>
      </c>
      <c r="D403" s="590">
        <v>2.0045269999999999</v>
      </c>
      <c r="E403" s="608">
        <f t="shared" si="20"/>
        <v>0.70012119565090791</v>
      </c>
      <c r="F403" s="608">
        <f>IF(SUM($D$24:$D$26)=0,0,D403/SUM($D$24:D$26)*100)</f>
        <v>1.1994724833558754</v>
      </c>
      <c r="G403" s="591">
        <f t="shared" si="21"/>
        <v>28.023369036027262</v>
      </c>
    </row>
    <row r="404" spans="2:7" x14ac:dyDescent="0.2">
      <c r="B404" s="606"/>
      <c r="C404" s="610" t="s">
        <v>544</v>
      </c>
      <c r="D404" s="590">
        <v>3.4488120000000002</v>
      </c>
      <c r="E404" s="608">
        <f t="shared" si="20"/>
        <v>1.2045666538865274</v>
      </c>
      <c r="F404" s="608">
        <f>IF(SUM($D$24:$D$26)=0,0,D404/SUM($D$24:D$26)*100)</f>
        <v>2.0637063478154918</v>
      </c>
      <c r="G404" s="591">
        <f t="shared" si="21"/>
        <v>48.214532112502987</v>
      </c>
    </row>
    <row r="405" spans="2:7" x14ac:dyDescent="0.2">
      <c r="B405" s="606"/>
      <c r="C405" s="610" t="s">
        <v>545</v>
      </c>
      <c r="D405" s="590">
        <v>2.0047079999999999</v>
      </c>
      <c r="E405" s="608">
        <f t="shared" si="20"/>
        <v>0.70018441352545524</v>
      </c>
      <c r="F405" s="608">
        <f>IF(SUM($D$24:$D$26)=0,0,D405/SUM($D$24:D$26)*100)</f>
        <v>1.1995807904624833</v>
      </c>
      <c r="G405" s="591">
        <f t="shared" si="21"/>
        <v>28.02589942339322</v>
      </c>
    </row>
    <row r="406" spans="2:7" x14ac:dyDescent="0.2">
      <c r="B406" s="606"/>
      <c r="C406" s="610" t="s">
        <v>546</v>
      </c>
      <c r="D406" s="590">
        <v>0</v>
      </c>
      <c r="E406" s="608">
        <f t="shared" si="20"/>
        <v>0</v>
      </c>
      <c r="F406" s="608">
        <f>IF(SUM($D$24:$D$26)=0,0,D406/SUM($D$24:D$26)*100)</f>
        <v>0</v>
      </c>
      <c r="G406" s="591">
        <f t="shared" si="21"/>
        <v>0</v>
      </c>
    </row>
    <row r="407" spans="2:7" x14ac:dyDescent="0.2">
      <c r="B407" s="611"/>
      <c r="C407" s="612" t="s">
        <v>547</v>
      </c>
      <c r="D407" s="613">
        <v>0</v>
      </c>
      <c r="E407" s="614">
        <f t="shared" si="20"/>
        <v>0</v>
      </c>
      <c r="F407" s="614">
        <f>IF(SUM($D$24:$D$26)=0,0,D407/SUM($D$24:D$26)*100)</f>
        <v>0</v>
      </c>
      <c r="G407" s="594">
        <f t="shared" si="21"/>
        <v>0</v>
      </c>
    </row>
    <row r="408" spans="2:7" x14ac:dyDescent="0.2">
      <c r="D408" s="597"/>
      <c r="E408" s="598"/>
      <c r="F408" s="598"/>
      <c r="G408" s="598"/>
    </row>
    <row r="409" spans="2:7" x14ac:dyDescent="0.2">
      <c r="B409" s="603" t="s">
        <v>503</v>
      </c>
      <c r="C409" s="604" t="s">
        <v>517</v>
      </c>
      <c r="D409" s="588">
        <v>0</v>
      </c>
      <c r="E409" s="605">
        <f>IF($C$7=0,0,D409/$C$7*100)</f>
        <v>0</v>
      </c>
      <c r="F409" s="605">
        <f>IF(SUM($D$29:$D$31)=0,0,D409/SUM($D$29:D$31)*100)</f>
        <v>0</v>
      </c>
      <c r="G409" s="589">
        <f>IF($D$31=0,0,D409/$D$31*100)</f>
        <v>0</v>
      </c>
    </row>
    <row r="410" spans="2:7" x14ac:dyDescent="0.2">
      <c r="B410" s="606"/>
      <c r="C410" s="607" t="s">
        <v>763</v>
      </c>
      <c r="D410" s="590">
        <v>0</v>
      </c>
      <c r="E410" s="608">
        <f t="shared" ref="E410:E440" si="22">IF($C$7=0,0,D410/$C$7*100)</f>
        <v>0</v>
      </c>
      <c r="F410" s="608">
        <f>IF(SUM($D$29:$D$31)=0,0,D410/SUM($D$29:D$31)*100)</f>
        <v>0</v>
      </c>
      <c r="G410" s="591">
        <f t="shared" ref="G410:G440" si="23">IF($D$31=0,0,D410/$D$31*100)</f>
        <v>0</v>
      </c>
    </row>
    <row r="411" spans="2:7" x14ac:dyDescent="0.2">
      <c r="B411" s="606"/>
      <c r="C411" s="609" t="s">
        <v>518</v>
      </c>
      <c r="D411" s="590">
        <v>0</v>
      </c>
      <c r="E411" s="608">
        <f t="shared" si="22"/>
        <v>0</v>
      </c>
      <c r="F411" s="608">
        <f>IF(SUM($D$29:$D$31)=0,0,D411/SUM($D$29:D$31)*100)</f>
        <v>0</v>
      </c>
      <c r="G411" s="591">
        <f t="shared" si="23"/>
        <v>0</v>
      </c>
    </row>
    <row r="412" spans="2:7" x14ac:dyDescent="0.2">
      <c r="B412" s="606"/>
      <c r="C412" s="609" t="s">
        <v>519</v>
      </c>
      <c r="D412" s="590">
        <v>0</v>
      </c>
      <c r="E412" s="608">
        <f t="shared" si="22"/>
        <v>0</v>
      </c>
      <c r="F412" s="608">
        <f>IF(SUM($D$29:$D$31)=0,0,D412/SUM($D$29:D$31)*100)</f>
        <v>0</v>
      </c>
      <c r="G412" s="591">
        <f t="shared" si="23"/>
        <v>0</v>
      </c>
    </row>
    <row r="413" spans="2:7" x14ac:dyDescent="0.2">
      <c r="B413" s="606"/>
      <c r="C413" s="609" t="s">
        <v>520</v>
      </c>
      <c r="D413" s="590">
        <v>0</v>
      </c>
      <c r="E413" s="608">
        <f t="shared" si="22"/>
        <v>0</v>
      </c>
      <c r="F413" s="608">
        <f>IF(SUM($D$29:$D$31)=0,0,D413/SUM($D$29:D$31)*100)</f>
        <v>0</v>
      </c>
      <c r="G413" s="591">
        <f t="shared" si="23"/>
        <v>0</v>
      </c>
    </row>
    <row r="414" spans="2:7" x14ac:dyDescent="0.2">
      <c r="B414" s="606"/>
      <c r="C414" s="609" t="s">
        <v>521</v>
      </c>
      <c r="D414" s="590">
        <v>0</v>
      </c>
      <c r="E414" s="608">
        <f t="shared" si="22"/>
        <v>0</v>
      </c>
      <c r="F414" s="608">
        <f>IF(SUM($D$29:$D$31)=0,0,D414/SUM($D$29:D$31)*100)</f>
        <v>0</v>
      </c>
      <c r="G414" s="591">
        <f t="shared" si="23"/>
        <v>0</v>
      </c>
    </row>
    <row r="415" spans="2:7" x14ac:dyDescent="0.2">
      <c r="B415" s="606"/>
      <c r="C415" s="609" t="s">
        <v>522</v>
      </c>
      <c r="D415" s="590">
        <v>0</v>
      </c>
      <c r="E415" s="608">
        <f t="shared" si="22"/>
        <v>0</v>
      </c>
      <c r="F415" s="608">
        <f>IF(SUM($D$29:$D$31)=0,0,D415/SUM($D$29:D$31)*100)</f>
        <v>0</v>
      </c>
      <c r="G415" s="591">
        <f t="shared" si="23"/>
        <v>0</v>
      </c>
    </row>
    <row r="416" spans="2:7" x14ac:dyDescent="0.2">
      <c r="B416" s="606"/>
      <c r="C416" s="609" t="s">
        <v>523</v>
      </c>
      <c r="D416" s="590">
        <v>0</v>
      </c>
      <c r="E416" s="608">
        <f t="shared" si="22"/>
        <v>0</v>
      </c>
      <c r="F416" s="608">
        <f>IF(SUM($D$29:$D$31)=0,0,D416/SUM($D$29:D$31)*100)</f>
        <v>0</v>
      </c>
      <c r="G416" s="591">
        <f t="shared" si="23"/>
        <v>0</v>
      </c>
    </row>
    <row r="417" spans="2:7" x14ac:dyDescent="0.2">
      <c r="B417" s="606"/>
      <c r="C417" s="609" t="s">
        <v>524</v>
      </c>
      <c r="D417" s="590">
        <v>1.5379780000000001</v>
      </c>
      <c r="E417" s="608">
        <f t="shared" si="22"/>
        <v>0.18630205790646354</v>
      </c>
      <c r="F417" s="608">
        <f>IF(SUM($D$29:$D$31)=0,0,D417/SUM($D$29:D$31)*100)</f>
        <v>1.7592819263419757</v>
      </c>
      <c r="G417" s="591">
        <f t="shared" si="23"/>
        <v>20.413901083279555</v>
      </c>
    </row>
    <row r="418" spans="2:7" x14ac:dyDescent="0.2">
      <c r="B418" s="606"/>
      <c r="C418" s="609" t="s">
        <v>525</v>
      </c>
      <c r="D418" s="590">
        <v>0</v>
      </c>
      <c r="E418" s="608">
        <f t="shared" si="22"/>
        <v>0</v>
      </c>
      <c r="F418" s="608">
        <f>IF(SUM($D$29:$D$31)=0,0,D418/SUM($D$29:D$31)*100)</f>
        <v>0</v>
      </c>
      <c r="G418" s="591">
        <f t="shared" si="23"/>
        <v>0</v>
      </c>
    </row>
    <row r="419" spans="2:7" x14ac:dyDescent="0.2">
      <c r="B419" s="606"/>
      <c r="C419" s="609" t="s">
        <v>526</v>
      </c>
      <c r="D419" s="590">
        <v>0</v>
      </c>
      <c r="E419" s="608">
        <f t="shared" si="22"/>
        <v>0</v>
      </c>
      <c r="F419" s="608">
        <f>IF(SUM($D$29:$D$31)=0,0,D419/SUM($D$29:D$31)*100)</f>
        <v>0</v>
      </c>
      <c r="G419" s="591">
        <f t="shared" si="23"/>
        <v>0</v>
      </c>
    </row>
    <row r="420" spans="2:7" x14ac:dyDescent="0.2">
      <c r="B420" s="606"/>
      <c r="C420" s="609" t="s">
        <v>527</v>
      </c>
      <c r="D420" s="590">
        <v>0</v>
      </c>
      <c r="E420" s="608">
        <f t="shared" si="22"/>
        <v>0</v>
      </c>
      <c r="F420" s="608">
        <f>IF(SUM($D$29:$D$31)=0,0,D420/SUM($D$29:D$31)*100)</f>
        <v>0</v>
      </c>
      <c r="G420" s="591">
        <f t="shared" si="23"/>
        <v>0</v>
      </c>
    </row>
    <row r="421" spans="2:7" x14ac:dyDescent="0.2">
      <c r="B421" s="606"/>
      <c r="C421" s="610" t="s">
        <v>528</v>
      </c>
      <c r="D421" s="590">
        <v>0</v>
      </c>
      <c r="E421" s="608">
        <f t="shared" si="22"/>
        <v>0</v>
      </c>
      <c r="F421" s="608">
        <f>IF(SUM($D$29:$D$31)=0,0,D421/SUM($D$29:D$31)*100)</f>
        <v>0</v>
      </c>
      <c r="G421" s="591">
        <f t="shared" si="23"/>
        <v>0</v>
      </c>
    </row>
    <row r="422" spans="2:7" x14ac:dyDescent="0.2">
      <c r="B422" s="606"/>
      <c r="C422" s="610" t="s">
        <v>529</v>
      </c>
      <c r="D422" s="590">
        <v>0</v>
      </c>
      <c r="E422" s="608">
        <f t="shared" si="22"/>
        <v>0</v>
      </c>
      <c r="F422" s="608">
        <f>IF(SUM($D$29:$D$31)=0,0,D422/SUM($D$29:D$31)*100)</f>
        <v>0</v>
      </c>
      <c r="G422" s="591">
        <f t="shared" si="23"/>
        <v>0</v>
      </c>
    </row>
    <row r="423" spans="2:7" x14ac:dyDescent="0.2">
      <c r="B423" s="606"/>
      <c r="C423" s="610" t="s">
        <v>530</v>
      </c>
      <c r="D423" s="590">
        <v>0</v>
      </c>
      <c r="E423" s="608">
        <f t="shared" si="22"/>
        <v>0</v>
      </c>
      <c r="F423" s="608">
        <f>IF(SUM($D$29:$D$31)=0,0,D423/SUM($D$29:D$31)*100)</f>
        <v>0</v>
      </c>
      <c r="G423" s="591">
        <f t="shared" si="23"/>
        <v>0</v>
      </c>
    </row>
    <row r="424" spans="2:7" x14ac:dyDescent="0.2">
      <c r="B424" s="606"/>
      <c r="C424" s="610" t="s">
        <v>531</v>
      </c>
      <c r="D424" s="590">
        <v>0</v>
      </c>
      <c r="E424" s="608">
        <f t="shared" si="22"/>
        <v>0</v>
      </c>
      <c r="F424" s="608">
        <f>IF(SUM($D$29:$D$31)=0,0,D424/SUM($D$29:D$31)*100)</f>
        <v>0</v>
      </c>
      <c r="G424" s="591">
        <f t="shared" si="23"/>
        <v>0</v>
      </c>
    </row>
    <row r="425" spans="2:7" x14ac:dyDescent="0.2">
      <c r="B425" s="606"/>
      <c r="C425" s="610" t="s">
        <v>532</v>
      </c>
      <c r="D425" s="590">
        <v>7.5339739999999997</v>
      </c>
      <c r="E425" s="608">
        <f t="shared" si="22"/>
        <v>0.912623496834019</v>
      </c>
      <c r="F425" s="608">
        <f>IF(SUM($D$29:$D$31)=0,0,D425/SUM($D$29:D$31)*100)</f>
        <v>8.6180584453941211</v>
      </c>
      <c r="G425" s="591">
        <f t="shared" si="23"/>
        <v>100</v>
      </c>
    </row>
    <row r="426" spans="2:7" x14ac:dyDescent="0.2">
      <c r="B426" s="606"/>
      <c r="C426" s="610" t="s">
        <v>533</v>
      </c>
      <c r="D426" s="590">
        <v>0</v>
      </c>
      <c r="E426" s="608">
        <f t="shared" si="22"/>
        <v>0</v>
      </c>
      <c r="F426" s="608">
        <f>IF(SUM($D$29:$D$31)=0,0,D426/SUM($D$29:D$31)*100)</f>
        <v>0</v>
      </c>
      <c r="G426" s="591">
        <f t="shared" si="23"/>
        <v>0</v>
      </c>
    </row>
    <row r="427" spans="2:7" x14ac:dyDescent="0.2">
      <c r="B427" s="606"/>
      <c r="C427" s="610" t="s">
        <v>534</v>
      </c>
      <c r="D427" s="590">
        <v>0</v>
      </c>
      <c r="E427" s="608">
        <f t="shared" si="22"/>
        <v>0</v>
      </c>
      <c r="F427" s="608">
        <f>IF(SUM($D$29:$D$31)=0,0,D427/SUM($D$29:D$31)*100)</f>
        <v>0</v>
      </c>
      <c r="G427" s="591">
        <f t="shared" si="23"/>
        <v>0</v>
      </c>
    </row>
    <row r="428" spans="2:7" x14ac:dyDescent="0.2">
      <c r="B428" s="606"/>
      <c r="C428" s="610" t="s">
        <v>535</v>
      </c>
      <c r="D428" s="590">
        <v>0</v>
      </c>
      <c r="E428" s="608">
        <f t="shared" si="22"/>
        <v>0</v>
      </c>
      <c r="F428" s="608">
        <f>IF(SUM($D$29:$D$31)=0,0,D428/SUM($D$29:D$31)*100)</f>
        <v>0</v>
      </c>
      <c r="G428" s="591">
        <f t="shared" si="23"/>
        <v>0</v>
      </c>
    </row>
    <row r="429" spans="2:7" x14ac:dyDescent="0.2">
      <c r="B429" s="606"/>
      <c r="C429" s="610" t="s">
        <v>536</v>
      </c>
      <c r="D429" s="590">
        <v>0</v>
      </c>
      <c r="E429" s="608">
        <f t="shared" si="22"/>
        <v>0</v>
      </c>
      <c r="F429" s="608">
        <f>IF(SUM($D$29:$D$31)=0,0,D429/SUM($D$29:D$31)*100)</f>
        <v>0</v>
      </c>
      <c r="G429" s="591">
        <f t="shared" si="23"/>
        <v>0</v>
      </c>
    </row>
    <row r="430" spans="2:7" x14ac:dyDescent="0.2">
      <c r="B430" s="606"/>
      <c r="C430" s="610" t="s">
        <v>537</v>
      </c>
      <c r="D430" s="590">
        <v>0</v>
      </c>
      <c r="E430" s="608">
        <f t="shared" si="22"/>
        <v>0</v>
      </c>
      <c r="F430" s="608">
        <f>IF(SUM($D$29:$D$31)=0,0,D430/SUM($D$29:D$31)*100)</f>
        <v>0</v>
      </c>
      <c r="G430" s="591">
        <f t="shared" si="23"/>
        <v>0</v>
      </c>
    </row>
    <row r="431" spans="2:7" x14ac:dyDescent="0.2">
      <c r="B431" s="606"/>
      <c r="C431" s="610" t="s">
        <v>538</v>
      </c>
      <c r="D431" s="590">
        <v>0</v>
      </c>
      <c r="E431" s="608">
        <f t="shared" si="22"/>
        <v>0</v>
      </c>
      <c r="F431" s="608">
        <f>IF(SUM($D$29:$D$31)=0,0,D431/SUM($D$29:D$31)*100)</f>
        <v>0</v>
      </c>
      <c r="G431" s="591">
        <f t="shared" si="23"/>
        <v>0</v>
      </c>
    </row>
    <row r="432" spans="2:7" x14ac:dyDescent="0.2">
      <c r="B432" s="606"/>
      <c r="C432" s="610" t="s">
        <v>539</v>
      </c>
      <c r="D432" s="590">
        <v>0</v>
      </c>
      <c r="E432" s="608">
        <f t="shared" si="22"/>
        <v>0</v>
      </c>
      <c r="F432" s="608">
        <f>IF(SUM($D$29:$D$31)=0,0,D432/SUM($D$29:D$31)*100)</f>
        <v>0</v>
      </c>
      <c r="G432" s="591">
        <f t="shared" si="23"/>
        <v>0</v>
      </c>
    </row>
    <row r="433" spans="2:7" x14ac:dyDescent="0.2">
      <c r="B433" s="606"/>
      <c r="C433" s="610" t="s">
        <v>540</v>
      </c>
      <c r="D433" s="590">
        <v>0</v>
      </c>
      <c r="E433" s="608">
        <f t="shared" si="22"/>
        <v>0</v>
      </c>
      <c r="F433" s="608">
        <f>IF(SUM($D$29:$D$31)=0,0,D433/SUM($D$29:D$31)*100)</f>
        <v>0</v>
      </c>
      <c r="G433" s="591">
        <f t="shared" si="23"/>
        <v>0</v>
      </c>
    </row>
    <row r="434" spans="2:7" x14ac:dyDescent="0.2">
      <c r="B434" s="606"/>
      <c r="C434" s="610" t="s">
        <v>541</v>
      </c>
      <c r="D434" s="590">
        <v>0</v>
      </c>
      <c r="E434" s="608">
        <f t="shared" si="22"/>
        <v>0</v>
      </c>
      <c r="F434" s="608">
        <f>IF(SUM($D$29:$D$31)=0,0,D434/SUM($D$29:D$31)*100)</f>
        <v>0</v>
      </c>
      <c r="G434" s="591">
        <f t="shared" si="23"/>
        <v>0</v>
      </c>
    </row>
    <row r="435" spans="2:7" x14ac:dyDescent="0.2">
      <c r="B435" s="606"/>
      <c r="C435" s="610" t="s">
        <v>542</v>
      </c>
      <c r="D435" s="590">
        <v>0</v>
      </c>
      <c r="E435" s="608">
        <f t="shared" si="22"/>
        <v>0</v>
      </c>
      <c r="F435" s="608">
        <f>IF(SUM($D$29:$D$31)=0,0,D435/SUM($D$29:D$31)*100)</f>
        <v>0</v>
      </c>
      <c r="G435" s="591">
        <f t="shared" si="23"/>
        <v>0</v>
      </c>
    </row>
    <row r="436" spans="2:7" x14ac:dyDescent="0.2">
      <c r="B436" s="606"/>
      <c r="C436" s="610" t="s">
        <v>543</v>
      </c>
      <c r="D436" s="590">
        <v>0</v>
      </c>
      <c r="E436" s="608">
        <f t="shared" si="22"/>
        <v>0</v>
      </c>
      <c r="F436" s="608">
        <f>IF(SUM($D$29:$D$31)=0,0,D436/SUM($D$29:D$31)*100)</f>
        <v>0</v>
      </c>
      <c r="G436" s="591">
        <f t="shared" si="23"/>
        <v>0</v>
      </c>
    </row>
    <row r="437" spans="2:7" x14ac:dyDescent="0.2">
      <c r="B437" s="606"/>
      <c r="C437" s="610" t="s">
        <v>544</v>
      </c>
      <c r="D437" s="590">
        <v>0</v>
      </c>
      <c r="E437" s="608">
        <f t="shared" si="22"/>
        <v>0</v>
      </c>
      <c r="F437" s="608">
        <f>IF(SUM($D$29:$D$31)=0,0,D437/SUM($D$29:D$31)*100)</f>
        <v>0</v>
      </c>
      <c r="G437" s="591">
        <f t="shared" si="23"/>
        <v>0</v>
      </c>
    </row>
    <row r="438" spans="2:7" x14ac:dyDescent="0.2">
      <c r="B438" s="606"/>
      <c r="C438" s="610" t="s">
        <v>545</v>
      </c>
      <c r="D438" s="590">
        <v>0</v>
      </c>
      <c r="E438" s="608">
        <f t="shared" si="22"/>
        <v>0</v>
      </c>
      <c r="F438" s="608">
        <f>IF(SUM($D$29:$D$31)=0,0,D438/SUM($D$29:D$31)*100)</f>
        <v>0</v>
      </c>
      <c r="G438" s="591">
        <f t="shared" si="23"/>
        <v>0</v>
      </c>
    </row>
    <row r="439" spans="2:7" x14ac:dyDescent="0.2">
      <c r="B439" s="606"/>
      <c r="C439" s="610" t="s">
        <v>546</v>
      </c>
      <c r="D439" s="590">
        <v>0</v>
      </c>
      <c r="E439" s="608">
        <f t="shared" si="22"/>
        <v>0</v>
      </c>
      <c r="F439" s="608">
        <f>IF(SUM($D$29:$D$31)=0,0,D439/SUM($D$29:D$31)*100)</f>
        <v>0</v>
      </c>
      <c r="G439" s="591">
        <f t="shared" si="23"/>
        <v>0</v>
      </c>
    </row>
    <row r="440" spans="2:7" x14ac:dyDescent="0.2">
      <c r="B440" s="611"/>
      <c r="C440" s="612" t="s">
        <v>547</v>
      </c>
      <c r="D440" s="613">
        <v>0</v>
      </c>
      <c r="E440" s="614">
        <f t="shared" si="22"/>
        <v>0</v>
      </c>
      <c r="F440" s="614">
        <f>IF(SUM($D$29:$D$31)=0,0,D440/SUM($D$29:D$31)*100)</f>
        <v>0</v>
      </c>
      <c r="G440" s="594">
        <f t="shared" si="23"/>
        <v>0</v>
      </c>
    </row>
    <row r="441" spans="2:7" x14ac:dyDescent="0.2">
      <c r="D441" s="597"/>
      <c r="F441" s="595"/>
    </row>
    <row r="442" spans="2:7" x14ac:dyDescent="0.2">
      <c r="D442" s="597"/>
      <c r="F442" s="595"/>
    </row>
    <row r="443" spans="2:7" x14ac:dyDescent="0.2">
      <c r="B443" s="583" t="s">
        <v>550</v>
      </c>
      <c r="D443" s="597"/>
    </row>
    <row r="444" spans="2:7" x14ac:dyDescent="0.2">
      <c r="D444" s="597"/>
    </row>
    <row r="445" spans="2:7" ht="25.5" x14ac:dyDescent="0.2">
      <c r="B445" s="599"/>
      <c r="C445" s="600" t="s">
        <v>512</v>
      </c>
      <c r="D445" s="617" t="s">
        <v>513</v>
      </c>
      <c r="E445" s="602" t="s">
        <v>514</v>
      </c>
      <c r="F445" s="618"/>
    </row>
    <row r="446" spans="2:7" x14ac:dyDescent="0.2">
      <c r="B446" s="603" t="s">
        <v>501</v>
      </c>
      <c r="C446" s="604" t="s">
        <v>517</v>
      </c>
      <c r="D446" s="588">
        <v>0</v>
      </c>
      <c r="E446" s="589">
        <f>IF($C$4=0,0,D446/$C$4*100)</f>
        <v>0</v>
      </c>
      <c r="F446" s="619"/>
    </row>
    <row r="447" spans="2:7" x14ac:dyDescent="0.2">
      <c r="B447" s="606"/>
      <c r="C447" s="607" t="s">
        <v>763</v>
      </c>
      <c r="D447" s="590">
        <v>0</v>
      </c>
      <c r="E447" s="591">
        <f t="shared" ref="E447:E476" si="24">IF($C$4=0,0,D447/$C$4*100)</f>
        <v>0</v>
      </c>
      <c r="F447" s="619"/>
    </row>
    <row r="448" spans="2:7" x14ac:dyDescent="0.2">
      <c r="B448" s="606"/>
      <c r="C448" s="609" t="s">
        <v>518</v>
      </c>
      <c r="D448" s="590">
        <v>3.8188080000000002</v>
      </c>
      <c r="E448" s="591">
        <f t="shared" si="24"/>
        <v>0.46590477324845403</v>
      </c>
      <c r="F448" s="619"/>
    </row>
    <row r="449" spans="2:6" x14ac:dyDescent="0.2">
      <c r="B449" s="606"/>
      <c r="C449" s="609" t="s">
        <v>519</v>
      </c>
      <c r="D449" s="590">
        <v>11.844113</v>
      </c>
      <c r="E449" s="591">
        <f t="shared" si="24"/>
        <v>1.4450134129796697</v>
      </c>
      <c r="F449" s="619"/>
    </row>
    <row r="450" spans="2:6" x14ac:dyDescent="0.2">
      <c r="B450" s="606"/>
      <c r="C450" s="609" t="s">
        <v>520</v>
      </c>
      <c r="D450" s="590">
        <v>79.773514000000006</v>
      </c>
      <c r="E450" s="591">
        <f t="shared" si="24"/>
        <v>9.7325817248215607</v>
      </c>
      <c r="F450" s="619"/>
    </row>
    <row r="451" spans="2:6" x14ac:dyDescent="0.2">
      <c r="B451" s="606"/>
      <c r="C451" s="609" t="s">
        <v>521</v>
      </c>
      <c r="D451" s="590">
        <v>0</v>
      </c>
      <c r="E451" s="591">
        <f t="shared" si="24"/>
        <v>0</v>
      </c>
      <c r="F451" s="619"/>
    </row>
    <row r="452" spans="2:6" x14ac:dyDescent="0.2">
      <c r="B452" s="606"/>
      <c r="C452" s="609" t="s">
        <v>522</v>
      </c>
      <c r="D452" s="590">
        <v>37.595199000000001</v>
      </c>
      <c r="E452" s="591">
        <f t="shared" si="24"/>
        <v>4.5867146673321892</v>
      </c>
      <c r="F452" s="619"/>
    </row>
    <row r="453" spans="2:6" x14ac:dyDescent="0.2">
      <c r="B453" s="606"/>
      <c r="C453" s="609" t="s">
        <v>523</v>
      </c>
      <c r="D453" s="590">
        <v>0</v>
      </c>
      <c r="E453" s="591">
        <f t="shared" si="24"/>
        <v>0</v>
      </c>
      <c r="F453" s="619"/>
    </row>
    <row r="454" spans="2:6" x14ac:dyDescent="0.2">
      <c r="B454" s="606"/>
      <c r="C454" s="609" t="s">
        <v>524</v>
      </c>
      <c r="D454" s="590">
        <v>7.3007999999999997</v>
      </c>
      <c r="E454" s="591">
        <f t="shared" si="24"/>
        <v>0.89071709510724628</v>
      </c>
      <c r="F454" s="619"/>
    </row>
    <row r="455" spans="2:6" x14ac:dyDescent="0.2">
      <c r="B455" s="606"/>
      <c r="C455" s="609" t="s">
        <v>525</v>
      </c>
      <c r="D455" s="590">
        <v>44.841093000000001</v>
      </c>
      <c r="E455" s="591">
        <f t="shared" si="24"/>
        <v>5.4707330838255919</v>
      </c>
      <c r="F455" s="619"/>
    </row>
    <row r="456" spans="2:6" x14ac:dyDescent="0.2">
      <c r="B456" s="606"/>
      <c r="C456" s="609" t="s">
        <v>526</v>
      </c>
      <c r="D456" s="590">
        <v>6.5655169999999998</v>
      </c>
      <c r="E456" s="591">
        <f t="shared" si="24"/>
        <v>0.80101060570310689</v>
      </c>
      <c r="F456" s="619"/>
    </row>
    <row r="457" spans="2:6" x14ac:dyDescent="0.2">
      <c r="B457" s="606"/>
      <c r="C457" s="609" t="s">
        <v>527</v>
      </c>
      <c r="D457" s="590">
        <v>0</v>
      </c>
      <c r="E457" s="591">
        <f t="shared" si="24"/>
        <v>0</v>
      </c>
      <c r="F457" s="619"/>
    </row>
    <row r="458" spans="2:6" x14ac:dyDescent="0.2">
      <c r="B458" s="606"/>
      <c r="C458" s="610" t="s">
        <v>528</v>
      </c>
      <c r="D458" s="590">
        <v>0</v>
      </c>
      <c r="E458" s="591">
        <f t="shared" si="24"/>
        <v>0</v>
      </c>
      <c r="F458" s="619"/>
    </row>
    <row r="459" spans="2:6" x14ac:dyDescent="0.2">
      <c r="B459" s="606"/>
      <c r="C459" s="610" t="s">
        <v>529</v>
      </c>
      <c r="D459" s="590">
        <v>0</v>
      </c>
      <c r="E459" s="591">
        <f t="shared" si="24"/>
        <v>0</v>
      </c>
      <c r="F459" s="619"/>
    </row>
    <row r="460" spans="2:6" x14ac:dyDescent="0.2">
      <c r="B460" s="606"/>
      <c r="C460" s="610" t="s">
        <v>530</v>
      </c>
      <c r="D460" s="590">
        <v>0</v>
      </c>
      <c r="E460" s="591">
        <f t="shared" si="24"/>
        <v>0</v>
      </c>
      <c r="F460" s="619"/>
    </row>
    <row r="461" spans="2:6" x14ac:dyDescent="0.2">
      <c r="B461" s="606"/>
      <c r="C461" s="610" t="s">
        <v>531</v>
      </c>
      <c r="D461" s="590">
        <v>0</v>
      </c>
      <c r="E461" s="591">
        <f t="shared" si="24"/>
        <v>0</v>
      </c>
      <c r="F461" s="619"/>
    </row>
    <row r="462" spans="2:6" x14ac:dyDescent="0.2">
      <c r="B462" s="606"/>
      <c r="C462" s="610" t="s">
        <v>532</v>
      </c>
      <c r="D462" s="590">
        <v>21.184951000000002</v>
      </c>
      <c r="E462" s="591">
        <f t="shared" si="24"/>
        <v>2.5846205915391951</v>
      </c>
      <c r="F462" s="619"/>
    </row>
    <row r="463" spans="2:6" x14ac:dyDescent="0.2">
      <c r="B463" s="606"/>
      <c r="C463" s="610" t="s">
        <v>533</v>
      </c>
      <c r="D463" s="590">
        <v>0</v>
      </c>
      <c r="E463" s="591">
        <f t="shared" si="24"/>
        <v>0</v>
      </c>
      <c r="F463" s="619"/>
    </row>
    <row r="464" spans="2:6" x14ac:dyDescent="0.2">
      <c r="B464" s="606"/>
      <c r="C464" s="610" t="s">
        <v>534</v>
      </c>
      <c r="D464" s="590">
        <v>95.819350999999997</v>
      </c>
      <c r="E464" s="591">
        <f t="shared" si="24"/>
        <v>11.690216685538791</v>
      </c>
      <c r="F464" s="619"/>
    </row>
    <row r="465" spans="2:6" x14ac:dyDescent="0.2">
      <c r="B465" s="606"/>
      <c r="C465" s="610" t="s">
        <v>535</v>
      </c>
      <c r="D465" s="590">
        <v>0</v>
      </c>
      <c r="E465" s="591">
        <f t="shared" si="24"/>
        <v>0</v>
      </c>
      <c r="F465" s="619"/>
    </row>
    <row r="466" spans="2:6" x14ac:dyDescent="0.2">
      <c r="B466" s="606"/>
      <c r="C466" s="610" t="s">
        <v>536</v>
      </c>
      <c r="D466" s="590">
        <v>3</v>
      </c>
      <c r="E466" s="591">
        <f t="shared" si="24"/>
        <v>0.36600801081001244</v>
      </c>
      <c r="F466" s="619"/>
    </row>
    <row r="467" spans="2:6" x14ac:dyDescent="0.2">
      <c r="B467" s="606"/>
      <c r="C467" s="610" t="s">
        <v>537</v>
      </c>
      <c r="D467" s="590">
        <v>4.8004069999999999</v>
      </c>
      <c r="E467" s="591">
        <f t="shared" si="24"/>
        <v>0.58566247238281988</v>
      </c>
      <c r="F467" s="619"/>
    </row>
    <row r="468" spans="2:6" x14ac:dyDescent="0.2">
      <c r="B468" s="606"/>
      <c r="C468" s="610" t="s">
        <v>538</v>
      </c>
      <c r="D468" s="590">
        <v>39.579534000000002</v>
      </c>
      <c r="E468" s="591">
        <f t="shared" si="24"/>
        <v>4.8288088360424188</v>
      </c>
      <c r="F468" s="619"/>
    </row>
    <row r="469" spans="2:6" x14ac:dyDescent="0.2">
      <c r="B469" s="606"/>
      <c r="C469" s="610" t="s">
        <v>539</v>
      </c>
      <c r="D469" s="590">
        <v>0</v>
      </c>
      <c r="E469" s="591">
        <f t="shared" si="24"/>
        <v>0</v>
      </c>
      <c r="F469" s="619"/>
    </row>
    <row r="470" spans="2:6" x14ac:dyDescent="0.2">
      <c r="B470" s="606"/>
      <c r="C470" s="610" t="s">
        <v>540</v>
      </c>
      <c r="D470" s="590">
        <v>0</v>
      </c>
      <c r="E470" s="591">
        <f t="shared" si="24"/>
        <v>0</v>
      </c>
      <c r="F470" s="619"/>
    </row>
    <row r="471" spans="2:6" x14ac:dyDescent="0.2">
      <c r="B471" s="606"/>
      <c r="C471" s="610" t="s">
        <v>541</v>
      </c>
      <c r="D471" s="590">
        <v>1.1016570000000001</v>
      </c>
      <c r="E471" s="591">
        <f t="shared" si="24"/>
        <v>0.13440509572164197</v>
      </c>
      <c r="F471" s="619"/>
    </row>
    <row r="472" spans="2:6" x14ac:dyDescent="0.2">
      <c r="B472" s="606"/>
      <c r="C472" s="610" t="s">
        <v>542</v>
      </c>
      <c r="D472" s="590">
        <v>0</v>
      </c>
      <c r="E472" s="591">
        <f t="shared" si="24"/>
        <v>0</v>
      </c>
      <c r="F472" s="619"/>
    </row>
    <row r="473" spans="2:6" x14ac:dyDescent="0.2">
      <c r="B473" s="606"/>
      <c r="C473" s="610" t="s">
        <v>543</v>
      </c>
      <c r="D473" s="590">
        <v>33.646914000000002</v>
      </c>
      <c r="E473" s="591">
        <f t="shared" si="24"/>
        <v>4.1050133543451865</v>
      </c>
      <c r="F473" s="619"/>
    </row>
    <row r="474" spans="2:6" x14ac:dyDescent="0.2">
      <c r="B474" s="606"/>
      <c r="C474" s="610" t="s">
        <v>544</v>
      </c>
      <c r="D474" s="590">
        <v>115.308632</v>
      </c>
      <c r="E474" s="591">
        <f t="shared" si="24"/>
        <v>14.067961009181248</v>
      </c>
      <c r="F474" s="619"/>
    </row>
    <row r="475" spans="2:6" x14ac:dyDescent="0.2">
      <c r="B475" s="606"/>
      <c r="C475" s="610" t="s">
        <v>545</v>
      </c>
      <c r="D475" s="590">
        <v>0</v>
      </c>
      <c r="E475" s="591">
        <f t="shared" si="24"/>
        <v>0</v>
      </c>
      <c r="F475" s="619"/>
    </row>
    <row r="476" spans="2:6" x14ac:dyDescent="0.2">
      <c r="B476" s="606"/>
      <c r="C476" s="610" t="s">
        <v>546</v>
      </c>
      <c r="D476" s="590">
        <v>1.0064280000000001</v>
      </c>
      <c r="E476" s="591">
        <f t="shared" si="24"/>
        <v>0.12278690343449974</v>
      </c>
      <c r="F476" s="619"/>
    </row>
    <row r="477" spans="2:6" x14ac:dyDescent="0.2">
      <c r="B477" s="611"/>
      <c r="C477" s="612" t="s">
        <v>547</v>
      </c>
      <c r="D477" s="613">
        <v>0</v>
      </c>
      <c r="E477" s="594">
        <f>IF($C$4=0,0,D477/$C$4*100)</f>
        <v>0</v>
      </c>
      <c r="F477" s="619"/>
    </row>
    <row r="478" spans="2:6" x14ac:dyDescent="0.2">
      <c r="C478" s="580"/>
      <c r="D478" s="590"/>
      <c r="E478" s="620"/>
      <c r="F478" s="619"/>
    </row>
    <row r="479" spans="2:6" x14ac:dyDescent="0.2">
      <c r="B479" s="603" t="s">
        <v>20</v>
      </c>
      <c r="C479" s="604" t="s">
        <v>517</v>
      </c>
      <c r="D479" s="588">
        <v>0</v>
      </c>
      <c r="E479" s="589">
        <f>IF($C$5=0,0,D479/$C$5*100)</f>
        <v>0</v>
      </c>
      <c r="F479" s="619"/>
    </row>
    <row r="480" spans="2:6" x14ac:dyDescent="0.2">
      <c r="B480" s="606"/>
      <c r="C480" s="607" t="s">
        <v>763</v>
      </c>
      <c r="D480" s="590">
        <v>1</v>
      </c>
      <c r="E480" s="591">
        <f t="shared" ref="E480:E510" si="25">IF($C$5=0,0,D480/$C$5*100)</f>
        <v>1.1277941947019385</v>
      </c>
      <c r="F480" s="619"/>
    </row>
    <row r="481" spans="2:6" x14ac:dyDescent="0.2">
      <c r="B481" s="606"/>
      <c r="C481" s="609" t="s">
        <v>518</v>
      </c>
      <c r="D481" s="590">
        <v>3</v>
      </c>
      <c r="E481" s="591">
        <f t="shared" si="25"/>
        <v>3.3833825841058158</v>
      </c>
      <c r="F481" s="619"/>
    </row>
    <row r="482" spans="2:6" x14ac:dyDescent="0.2">
      <c r="B482" s="606"/>
      <c r="C482" s="609" t="s">
        <v>519</v>
      </c>
      <c r="D482" s="590">
        <v>3.0604589999999998</v>
      </c>
      <c r="E482" s="591">
        <f t="shared" si="25"/>
        <v>3.4515678933233001</v>
      </c>
      <c r="F482" s="619"/>
    </row>
    <row r="483" spans="2:6" x14ac:dyDescent="0.2">
      <c r="B483" s="606"/>
      <c r="C483" s="609" t="s">
        <v>520</v>
      </c>
      <c r="D483" s="590">
        <v>8.3630790000000008</v>
      </c>
      <c r="E483" s="591">
        <f t="shared" si="25"/>
        <v>9.4318319460336948</v>
      </c>
      <c r="F483" s="619"/>
    </row>
    <row r="484" spans="2:6" x14ac:dyDescent="0.2">
      <c r="B484" s="606"/>
      <c r="C484" s="609" t="s">
        <v>521</v>
      </c>
      <c r="D484" s="590">
        <v>0</v>
      </c>
      <c r="E484" s="591">
        <f t="shared" si="25"/>
        <v>0</v>
      </c>
      <c r="F484" s="619"/>
    </row>
    <row r="485" spans="2:6" x14ac:dyDescent="0.2">
      <c r="B485" s="606"/>
      <c r="C485" s="609" t="s">
        <v>522</v>
      </c>
      <c r="D485" s="590">
        <v>0</v>
      </c>
      <c r="E485" s="591">
        <f t="shared" si="25"/>
        <v>0</v>
      </c>
      <c r="F485" s="619"/>
    </row>
    <row r="486" spans="2:6" x14ac:dyDescent="0.2">
      <c r="B486" s="606"/>
      <c r="C486" s="609" t="s">
        <v>523</v>
      </c>
      <c r="D486" s="590">
        <v>0</v>
      </c>
      <c r="E486" s="591">
        <f t="shared" si="25"/>
        <v>0</v>
      </c>
      <c r="F486" s="619"/>
    </row>
    <row r="487" spans="2:6" x14ac:dyDescent="0.2">
      <c r="B487" s="606"/>
      <c r="C487" s="609" t="s">
        <v>524</v>
      </c>
      <c r="D487" s="590">
        <v>1.158587</v>
      </c>
      <c r="E487" s="591">
        <f t="shared" si="25"/>
        <v>1.3066476926571349</v>
      </c>
      <c r="F487" s="619"/>
    </row>
    <row r="488" spans="2:6" x14ac:dyDescent="0.2">
      <c r="B488" s="606"/>
      <c r="C488" s="609" t="s">
        <v>525</v>
      </c>
      <c r="D488" s="590">
        <v>0</v>
      </c>
      <c r="E488" s="591">
        <f t="shared" si="25"/>
        <v>0</v>
      </c>
      <c r="F488" s="619"/>
    </row>
    <row r="489" spans="2:6" x14ac:dyDescent="0.2">
      <c r="B489" s="606"/>
      <c r="C489" s="609" t="s">
        <v>526</v>
      </c>
      <c r="D489" s="590">
        <v>0</v>
      </c>
      <c r="E489" s="591">
        <f t="shared" si="25"/>
        <v>0</v>
      </c>
      <c r="F489" s="619"/>
    </row>
    <row r="490" spans="2:6" x14ac:dyDescent="0.2">
      <c r="B490" s="606"/>
      <c r="C490" s="609" t="s">
        <v>527</v>
      </c>
      <c r="D490" s="590">
        <v>0</v>
      </c>
      <c r="E490" s="591">
        <f t="shared" si="25"/>
        <v>0</v>
      </c>
      <c r="F490" s="619"/>
    </row>
    <row r="491" spans="2:6" x14ac:dyDescent="0.2">
      <c r="B491" s="606"/>
      <c r="C491" s="610" t="s">
        <v>528</v>
      </c>
      <c r="D491" s="590">
        <v>0</v>
      </c>
      <c r="E491" s="591">
        <f t="shared" si="25"/>
        <v>0</v>
      </c>
      <c r="F491" s="619"/>
    </row>
    <row r="492" spans="2:6" x14ac:dyDescent="0.2">
      <c r="B492" s="606"/>
      <c r="C492" s="610" t="s">
        <v>529</v>
      </c>
      <c r="D492" s="590">
        <v>0</v>
      </c>
      <c r="E492" s="591">
        <f t="shared" si="25"/>
        <v>0</v>
      </c>
      <c r="F492" s="619"/>
    </row>
    <row r="493" spans="2:6" x14ac:dyDescent="0.2">
      <c r="B493" s="606"/>
      <c r="C493" s="610" t="s">
        <v>530</v>
      </c>
      <c r="D493" s="590">
        <v>0</v>
      </c>
      <c r="E493" s="591">
        <f t="shared" si="25"/>
        <v>0</v>
      </c>
      <c r="F493" s="619"/>
    </row>
    <row r="494" spans="2:6" x14ac:dyDescent="0.2">
      <c r="B494" s="606"/>
      <c r="C494" s="610" t="s">
        <v>531</v>
      </c>
      <c r="D494" s="590">
        <v>0</v>
      </c>
      <c r="E494" s="591">
        <f t="shared" si="25"/>
        <v>0</v>
      </c>
      <c r="F494" s="619"/>
    </row>
    <row r="495" spans="2:6" x14ac:dyDescent="0.2">
      <c r="B495" s="606"/>
      <c r="C495" s="610" t="s">
        <v>532</v>
      </c>
      <c r="D495" s="590">
        <v>2.922644</v>
      </c>
      <c r="E495" s="591">
        <f t="shared" si="25"/>
        <v>3.2961409363804526</v>
      </c>
      <c r="F495" s="619"/>
    </row>
    <row r="496" spans="2:6" x14ac:dyDescent="0.2">
      <c r="B496" s="606"/>
      <c r="C496" s="610" t="s">
        <v>533</v>
      </c>
      <c r="D496" s="590">
        <v>0</v>
      </c>
      <c r="E496" s="591">
        <f t="shared" si="25"/>
        <v>0</v>
      </c>
      <c r="F496" s="619"/>
    </row>
    <row r="497" spans="2:6" x14ac:dyDescent="0.2">
      <c r="B497" s="606"/>
      <c r="C497" s="610" t="s">
        <v>534</v>
      </c>
      <c r="D497" s="590">
        <v>13.316287000000001</v>
      </c>
      <c r="E497" s="591">
        <f t="shared" si="25"/>
        <v>15.018031173584895</v>
      </c>
      <c r="F497" s="619"/>
    </row>
    <row r="498" spans="2:6" x14ac:dyDescent="0.2">
      <c r="B498" s="606"/>
      <c r="C498" s="610" t="s">
        <v>535</v>
      </c>
      <c r="D498" s="590">
        <v>0</v>
      </c>
      <c r="E498" s="591">
        <f t="shared" si="25"/>
        <v>0</v>
      </c>
      <c r="F498" s="619"/>
    </row>
    <row r="499" spans="2:6" x14ac:dyDescent="0.2">
      <c r="B499" s="606"/>
      <c r="C499" s="610" t="s">
        <v>536</v>
      </c>
      <c r="D499" s="590">
        <v>1</v>
      </c>
      <c r="E499" s="591">
        <f t="shared" si="25"/>
        <v>1.1277941947019385</v>
      </c>
      <c r="F499" s="619"/>
    </row>
    <row r="500" spans="2:6" x14ac:dyDescent="0.2">
      <c r="B500" s="606"/>
      <c r="C500" s="610" t="s">
        <v>537</v>
      </c>
      <c r="D500" s="590">
        <v>0</v>
      </c>
      <c r="E500" s="591">
        <f t="shared" si="25"/>
        <v>0</v>
      </c>
      <c r="F500" s="619"/>
    </row>
    <row r="501" spans="2:6" x14ac:dyDescent="0.2">
      <c r="B501" s="606"/>
      <c r="C501" s="610" t="s">
        <v>538</v>
      </c>
      <c r="D501" s="590">
        <v>0</v>
      </c>
      <c r="E501" s="591">
        <f t="shared" si="25"/>
        <v>0</v>
      </c>
      <c r="F501" s="619"/>
    </row>
    <row r="502" spans="2:6" x14ac:dyDescent="0.2">
      <c r="B502" s="606"/>
      <c r="C502" s="610" t="s">
        <v>539</v>
      </c>
      <c r="D502" s="590">
        <v>0</v>
      </c>
      <c r="E502" s="591">
        <f t="shared" si="25"/>
        <v>0</v>
      </c>
      <c r="F502" s="619"/>
    </row>
    <row r="503" spans="2:6" x14ac:dyDescent="0.2">
      <c r="B503" s="606"/>
      <c r="C503" s="610" t="s">
        <v>540</v>
      </c>
      <c r="D503" s="590">
        <v>0</v>
      </c>
      <c r="E503" s="591">
        <f t="shared" si="25"/>
        <v>0</v>
      </c>
      <c r="F503" s="619"/>
    </row>
    <row r="504" spans="2:6" x14ac:dyDescent="0.2">
      <c r="B504" s="606"/>
      <c r="C504" s="610" t="s">
        <v>541</v>
      </c>
      <c r="D504" s="590">
        <v>0</v>
      </c>
      <c r="E504" s="591">
        <f t="shared" si="25"/>
        <v>0</v>
      </c>
      <c r="F504" s="619"/>
    </row>
    <row r="505" spans="2:6" x14ac:dyDescent="0.2">
      <c r="B505" s="606"/>
      <c r="C505" s="610" t="s">
        <v>542</v>
      </c>
      <c r="D505" s="590">
        <v>0</v>
      </c>
      <c r="E505" s="591">
        <f t="shared" si="25"/>
        <v>0</v>
      </c>
      <c r="F505" s="619"/>
    </row>
    <row r="506" spans="2:6" x14ac:dyDescent="0.2">
      <c r="B506" s="606"/>
      <c r="C506" s="610" t="s">
        <v>543</v>
      </c>
      <c r="D506" s="590">
        <v>34.205029000000003</v>
      </c>
      <c r="E506" s="591">
        <f t="shared" si="25"/>
        <v>38.576233135811464</v>
      </c>
      <c r="F506" s="619"/>
    </row>
    <row r="507" spans="2:6" x14ac:dyDescent="0.2">
      <c r="B507" s="606"/>
      <c r="C507" s="610" t="s">
        <v>544</v>
      </c>
      <c r="D507" s="590">
        <v>32.079087000000001</v>
      </c>
      <c r="E507" s="591">
        <f t="shared" si="25"/>
        <v>36.178608089938429</v>
      </c>
      <c r="F507" s="619"/>
    </row>
    <row r="508" spans="2:6" x14ac:dyDescent="0.2">
      <c r="B508" s="606"/>
      <c r="C508" s="610" t="s">
        <v>545</v>
      </c>
      <c r="D508" s="590">
        <v>0</v>
      </c>
      <c r="E508" s="591">
        <f t="shared" si="25"/>
        <v>0</v>
      </c>
      <c r="F508" s="619"/>
    </row>
    <row r="509" spans="2:6" x14ac:dyDescent="0.2">
      <c r="B509" s="606"/>
      <c r="C509" s="610" t="s">
        <v>546</v>
      </c>
      <c r="D509" s="590">
        <v>0</v>
      </c>
      <c r="E509" s="591">
        <f t="shared" si="25"/>
        <v>0</v>
      </c>
      <c r="F509" s="619"/>
    </row>
    <row r="510" spans="2:6" x14ac:dyDescent="0.2">
      <c r="B510" s="611"/>
      <c r="C510" s="612" t="s">
        <v>547</v>
      </c>
      <c r="D510" s="613">
        <v>0</v>
      </c>
      <c r="E510" s="594">
        <f t="shared" si="25"/>
        <v>0</v>
      </c>
      <c r="F510" s="619"/>
    </row>
    <row r="511" spans="2:6" ht="12" customHeight="1" x14ac:dyDescent="0.2"/>
    <row r="512" spans="2:6" ht="12" customHeight="1" x14ac:dyDescent="0.2">
      <c r="B512" s="603" t="s">
        <v>502</v>
      </c>
      <c r="C512" s="604" t="s">
        <v>517</v>
      </c>
      <c r="D512" s="588">
        <v>0</v>
      </c>
      <c r="E512" s="589">
        <f>IF($C$6=0,0,D512/$C$6*100)</f>
        <v>0</v>
      </c>
    </row>
    <row r="513" spans="2:5" ht="12" customHeight="1" x14ac:dyDescent="0.2">
      <c r="B513" s="606"/>
      <c r="C513" s="607" t="s">
        <v>763</v>
      </c>
      <c r="D513" s="590">
        <v>1</v>
      </c>
      <c r="E513" s="591">
        <f t="shared" ref="E513:E543" si="26">IF($C$6=0,0,D513/$C$6*100)</f>
        <v>0.34927002512358668</v>
      </c>
    </row>
    <row r="514" spans="2:5" ht="12" customHeight="1" x14ac:dyDescent="0.2">
      <c r="B514" s="606"/>
      <c r="C514" s="609" t="s">
        <v>518</v>
      </c>
      <c r="D514" s="590">
        <v>3.0139909999999999</v>
      </c>
      <c r="E514" s="591">
        <f t="shared" si="26"/>
        <v>1.0526967122922641</v>
      </c>
    </row>
    <row r="515" spans="2:5" ht="12" customHeight="1" x14ac:dyDescent="0.2">
      <c r="B515" s="606"/>
      <c r="C515" s="609" t="s">
        <v>519</v>
      </c>
      <c r="D515" s="590">
        <v>2</v>
      </c>
      <c r="E515" s="591">
        <f t="shared" si="26"/>
        <v>0.69854005024717336</v>
      </c>
    </row>
    <row r="516" spans="2:5" ht="12" customHeight="1" x14ac:dyDescent="0.2">
      <c r="B516" s="606"/>
      <c r="C516" s="609" t="s">
        <v>520</v>
      </c>
      <c r="D516" s="590">
        <v>15.580092</v>
      </c>
      <c r="E516" s="591">
        <f t="shared" si="26"/>
        <v>5.4416591242677921</v>
      </c>
    </row>
    <row r="517" spans="2:5" ht="12" customHeight="1" x14ac:dyDescent="0.2">
      <c r="B517" s="606"/>
      <c r="C517" s="609" t="s">
        <v>521</v>
      </c>
      <c r="D517" s="590">
        <v>0</v>
      </c>
      <c r="E517" s="591">
        <f t="shared" si="26"/>
        <v>0</v>
      </c>
    </row>
    <row r="518" spans="2:5" ht="12" customHeight="1" x14ac:dyDescent="0.2">
      <c r="B518" s="606"/>
      <c r="C518" s="609" t="s">
        <v>522</v>
      </c>
      <c r="D518" s="590">
        <v>4.153416</v>
      </c>
      <c r="E518" s="591">
        <f t="shared" si="26"/>
        <v>1.450663710668707</v>
      </c>
    </row>
    <row r="519" spans="2:5" ht="12" customHeight="1" x14ac:dyDescent="0.2">
      <c r="B519" s="606"/>
      <c r="C519" s="609" t="s">
        <v>523</v>
      </c>
      <c r="D519" s="590">
        <v>0</v>
      </c>
      <c r="E519" s="591">
        <f t="shared" si="26"/>
        <v>0</v>
      </c>
    </row>
    <row r="520" spans="2:5" ht="12" customHeight="1" x14ac:dyDescent="0.2">
      <c r="B520" s="606"/>
      <c r="C520" s="609" t="s">
        <v>524</v>
      </c>
      <c r="D520" s="590">
        <v>8.3497140000000005</v>
      </c>
      <c r="E520" s="591">
        <f t="shared" si="26"/>
        <v>2.9163048185547638</v>
      </c>
    </row>
    <row r="521" spans="2:5" ht="12" customHeight="1" x14ac:dyDescent="0.2">
      <c r="B521" s="606"/>
      <c r="C521" s="609" t="s">
        <v>525</v>
      </c>
      <c r="D521" s="590">
        <v>22.075814000000001</v>
      </c>
      <c r="E521" s="591">
        <f t="shared" si="26"/>
        <v>7.7104201104036276</v>
      </c>
    </row>
    <row r="522" spans="2:5" ht="12" customHeight="1" x14ac:dyDescent="0.2">
      <c r="B522" s="606"/>
      <c r="C522" s="609" t="s">
        <v>526</v>
      </c>
      <c r="D522" s="590">
        <v>8.6832399999999996</v>
      </c>
      <c r="E522" s="591">
        <f t="shared" si="26"/>
        <v>3.032795452954133</v>
      </c>
    </row>
    <row r="523" spans="2:5" ht="12" customHeight="1" x14ac:dyDescent="0.2">
      <c r="B523" s="606"/>
      <c r="C523" s="609" t="s">
        <v>527</v>
      </c>
      <c r="D523" s="590">
        <v>0</v>
      </c>
      <c r="E523" s="591">
        <f t="shared" si="26"/>
        <v>0</v>
      </c>
    </row>
    <row r="524" spans="2:5" ht="12" customHeight="1" x14ac:dyDescent="0.2">
      <c r="B524" s="606"/>
      <c r="C524" s="610" t="s">
        <v>528</v>
      </c>
      <c r="D524" s="590">
        <v>0</v>
      </c>
      <c r="E524" s="591">
        <f t="shared" si="26"/>
        <v>0</v>
      </c>
    </row>
    <row r="525" spans="2:5" ht="12" customHeight="1" x14ac:dyDescent="0.2">
      <c r="B525" s="606"/>
      <c r="C525" s="610" t="s">
        <v>529</v>
      </c>
      <c r="D525" s="590">
        <v>0</v>
      </c>
      <c r="E525" s="591">
        <f t="shared" si="26"/>
        <v>0</v>
      </c>
    </row>
    <row r="526" spans="2:5" ht="12" customHeight="1" x14ac:dyDescent="0.2">
      <c r="B526" s="606"/>
      <c r="C526" s="610" t="s">
        <v>530</v>
      </c>
      <c r="D526" s="590">
        <v>0</v>
      </c>
      <c r="E526" s="591">
        <f t="shared" si="26"/>
        <v>0</v>
      </c>
    </row>
    <row r="527" spans="2:5" ht="12" customHeight="1" x14ac:dyDescent="0.2">
      <c r="B527" s="606"/>
      <c r="C527" s="610" t="s">
        <v>531</v>
      </c>
      <c r="D527" s="590">
        <v>0</v>
      </c>
      <c r="E527" s="591">
        <f t="shared" si="26"/>
        <v>0</v>
      </c>
    </row>
    <row r="528" spans="2:5" ht="12" customHeight="1" x14ac:dyDescent="0.2">
      <c r="B528" s="606"/>
      <c r="C528" s="610" t="s">
        <v>532</v>
      </c>
      <c r="D528" s="590">
        <v>11.332227</v>
      </c>
      <c r="E528" s="591">
        <f t="shared" si="26"/>
        <v>3.9580072089961873</v>
      </c>
    </row>
    <row r="529" spans="2:5" ht="12" customHeight="1" x14ac:dyDescent="0.2">
      <c r="B529" s="606"/>
      <c r="C529" s="610" t="s">
        <v>533</v>
      </c>
      <c r="D529" s="590">
        <v>0</v>
      </c>
      <c r="E529" s="591">
        <f t="shared" si="26"/>
        <v>0</v>
      </c>
    </row>
    <row r="530" spans="2:5" ht="12" customHeight="1" x14ac:dyDescent="0.2">
      <c r="B530" s="606"/>
      <c r="C530" s="610" t="s">
        <v>534</v>
      </c>
      <c r="D530" s="590">
        <v>32.230252</v>
      </c>
      <c r="E530" s="591">
        <f t="shared" si="26"/>
        <v>11.25706092577953</v>
      </c>
    </row>
    <row r="531" spans="2:5" ht="12" customHeight="1" x14ac:dyDescent="0.2">
      <c r="B531" s="606"/>
      <c r="C531" s="610" t="s">
        <v>535</v>
      </c>
      <c r="D531" s="590">
        <v>0</v>
      </c>
      <c r="E531" s="591">
        <f t="shared" si="26"/>
        <v>0</v>
      </c>
    </row>
    <row r="532" spans="2:5" ht="12" customHeight="1" x14ac:dyDescent="0.2">
      <c r="B532" s="606"/>
      <c r="C532" s="610" t="s">
        <v>536</v>
      </c>
      <c r="D532" s="590">
        <v>0</v>
      </c>
      <c r="E532" s="591">
        <f t="shared" si="26"/>
        <v>0</v>
      </c>
    </row>
    <row r="533" spans="2:5" ht="12" customHeight="1" x14ac:dyDescent="0.2">
      <c r="B533" s="606"/>
      <c r="C533" s="610" t="s">
        <v>537</v>
      </c>
      <c r="D533" s="590">
        <v>0</v>
      </c>
      <c r="E533" s="591">
        <f t="shared" si="26"/>
        <v>0</v>
      </c>
    </row>
    <row r="534" spans="2:5" ht="12" customHeight="1" x14ac:dyDescent="0.2">
      <c r="B534" s="606"/>
      <c r="C534" s="610" t="s">
        <v>538</v>
      </c>
      <c r="D534" s="590">
        <v>21.41527</v>
      </c>
      <c r="E534" s="591">
        <f t="shared" si="26"/>
        <v>7.4797118909283924</v>
      </c>
    </row>
    <row r="535" spans="2:5" ht="12" customHeight="1" x14ac:dyDescent="0.2">
      <c r="B535" s="606"/>
      <c r="C535" s="610" t="s">
        <v>539</v>
      </c>
      <c r="D535" s="590">
        <v>0</v>
      </c>
      <c r="E535" s="591">
        <f t="shared" si="26"/>
        <v>0</v>
      </c>
    </row>
    <row r="536" spans="2:5" ht="12" customHeight="1" x14ac:dyDescent="0.2">
      <c r="B536" s="606"/>
      <c r="C536" s="610" t="s">
        <v>540</v>
      </c>
      <c r="D536" s="590">
        <v>0</v>
      </c>
      <c r="E536" s="591">
        <f t="shared" si="26"/>
        <v>0</v>
      </c>
    </row>
    <row r="537" spans="2:5" ht="12" customHeight="1" x14ac:dyDescent="0.2">
      <c r="B537" s="606"/>
      <c r="C537" s="610" t="s">
        <v>541</v>
      </c>
      <c r="D537" s="590">
        <v>0</v>
      </c>
      <c r="E537" s="591">
        <f t="shared" si="26"/>
        <v>0</v>
      </c>
    </row>
    <row r="538" spans="2:5" ht="12" customHeight="1" x14ac:dyDescent="0.2">
      <c r="B538" s="606"/>
      <c r="C538" s="610" t="s">
        <v>542</v>
      </c>
      <c r="D538" s="590">
        <v>0</v>
      </c>
      <c r="E538" s="591">
        <f t="shared" si="26"/>
        <v>0</v>
      </c>
    </row>
    <row r="539" spans="2:5" ht="12" customHeight="1" x14ac:dyDescent="0.2">
      <c r="B539" s="606"/>
      <c r="C539" s="610" t="s">
        <v>543</v>
      </c>
      <c r="D539" s="590">
        <v>42.514085999999999</v>
      </c>
      <c r="E539" s="591">
        <f t="shared" si="26"/>
        <v>14.848895885326325</v>
      </c>
    </row>
    <row r="540" spans="2:5" x14ac:dyDescent="0.2">
      <c r="B540" s="606"/>
      <c r="C540" s="610" t="s">
        <v>544</v>
      </c>
      <c r="D540" s="590">
        <v>55.202626000000002</v>
      </c>
      <c r="E540" s="591">
        <f t="shared" si="26"/>
        <v>19.280622569907958</v>
      </c>
    </row>
    <row r="541" spans="2:5" x14ac:dyDescent="0.2">
      <c r="B541" s="606"/>
      <c r="C541" s="610" t="s">
        <v>545</v>
      </c>
      <c r="D541" s="590">
        <v>0</v>
      </c>
      <c r="E541" s="591">
        <f t="shared" si="26"/>
        <v>0</v>
      </c>
    </row>
    <row r="542" spans="2:5" x14ac:dyDescent="0.2">
      <c r="B542" s="606"/>
      <c r="C542" s="610" t="s">
        <v>546</v>
      </c>
      <c r="D542" s="590">
        <v>0</v>
      </c>
      <c r="E542" s="591">
        <f t="shared" si="26"/>
        <v>0</v>
      </c>
    </row>
    <row r="543" spans="2:5" x14ac:dyDescent="0.2">
      <c r="B543" s="611"/>
      <c r="C543" s="612" t="s">
        <v>547</v>
      </c>
      <c r="D543" s="613">
        <v>0</v>
      </c>
      <c r="E543" s="594">
        <f t="shared" si="26"/>
        <v>0</v>
      </c>
    </row>
    <row r="545" spans="2:5" x14ac:dyDescent="0.2">
      <c r="B545" s="603" t="s">
        <v>503</v>
      </c>
      <c r="C545" s="604" t="s">
        <v>517</v>
      </c>
      <c r="D545" s="588">
        <v>0</v>
      </c>
      <c r="E545" s="589">
        <f>IF($C$7=0,0,D545/$C$7*100)</f>
        <v>0</v>
      </c>
    </row>
    <row r="546" spans="2:5" x14ac:dyDescent="0.2">
      <c r="B546" s="606"/>
      <c r="C546" s="607" t="s">
        <v>763</v>
      </c>
      <c r="D546" s="590">
        <v>0</v>
      </c>
      <c r="E546" s="591">
        <f t="shared" ref="E546:E576" si="27">IF($C$7=0,0,D546/$C$7*100)</f>
        <v>0</v>
      </c>
    </row>
    <row r="547" spans="2:5" x14ac:dyDescent="0.2">
      <c r="B547" s="606"/>
      <c r="C547" s="609" t="s">
        <v>518</v>
      </c>
      <c r="D547" s="590">
        <v>0</v>
      </c>
      <c r="E547" s="591">
        <f t="shared" si="27"/>
        <v>0</v>
      </c>
    </row>
    <row r="548" spans="2:5" x14ac:dyDescent="0.2">
      <c r="B548" s="606"/>
      <c r="C548" s="609" t="s">
        <v>519</v>
      </c>
      <c r="D548" s="590">
        <v>1.6318969999999999</v>
      </c>
      <c r="E548" s="591">
        <f t="shared" si="27"/>
        <v>0.19767888057656488</v>
      </c>
    </row>
    <row r="549" spans="2:5" x14ac:dyDescent="0.2">
      <c r="B549" s="606"/>
      <c r="C549" s="609" t="s">
        <v>520</v>
      </c>
      <c r="D549" s="590">
        <v>35.548704000000001</v>
      </c>
      <c r="E549" s="591">
        <f t="shared" si="27"/>
        <v>4.3061712918570567</v>
      </c>
    </row>
    <row r="550" spans="2:5" x14ac:dyDescent="0.2">
      <c r="B550" s="606"/>
      <c r="C550" s="609" t="s">
        <v>521</v>
      </c>
      <c r="D550" s="590">
        <v>0</v>
      </c>
      <c r="E550" s="591">
        <f t="shared" si="27"/>
        <v>0</v>
      </c>
    </row>
    <row r="551" spans="2:5" x14ac:dyDescent="0.2">
      <c r="B551" s="606"/>
      <c r="C551" s="609" t="s">
        <v>522</v>
      </c>
      <c r="D551" s="590">
        <v>0</v>
      </c>
      <c r="E551" s="591">
        <f t="shared" si="27"/>
        <v>0</v>
      </c>
    </row>
    <row r="552" spans="2:5" x14ac:dyDescent="0.2">
      <c r="B552" s="606"/>
      <c r="C552" s="609" t="s">
        <v>523</v>
      </c>
      <c r="D552" s="590">
        <v>0</v>
      </c>
      <c r="E552" s="591">
        <f t="shared" si="27"/>
        <v>0</v>
      </c>
    </row>
    <row r="553" spans="2:5" x14ac:dyDescent="0.2">
      <c r="B553" s="606"/>
      <c r="C553" s="609" t="s">
        <v>524</v>
      </c>
      <c r="D553" s="590">
        <v>5.978504</v>
      </c>
      <c r="E553" s="591">
        <f t="shared" si="27"/>
        <v>0.72420255582461124</v>
      </c>
    </row>
    <row r="554" spans="2:5" x14ac:dyDescent="0.2">
      <c r="B554" s="606"/>
      <c r="C554" s="609" t="s">
        <v>525</v>
      </c>
      <c r="D554" s="590">
        <v>5.314368</v>
      </c>
      <c r="E554" s="591">
        <f t="shared" si="27"/>
        <v>0.64375283318243615</v>
      </c>
    </row>
    <row r="555" spans="2:5" x14ac:dyDescent="0.2">
      <c r="B555" s="606"/>
      <c r="C555" s="609" t="s">
        <v>526</v>
      </c>
      <c r="D555" s="590">
        <v>0</v>
      </c>
      <c r="E555" s="591">
        <f t="shared" si="27"/>
        <v>0</v>
      </c>
    </row>
    <row r="556" spans="2:5" x14ac:dyDescent="0.2">
      <c r="B556" s="606"/>
      <c r="C556" s="609" t="s">
        <v>527</v>
      </c>
      <c r="D556" s="590">
        <v>0</v>
      </c>
      <c r="E556" s="591">
        <f t="shared" si="27"/>
        <v>0</v>
      </c>
    </row>
    <row r="557" spans="2:5" x14ac:dyDescent="0.2">
      <c r="B557" s="606"/>
      <c r="C557" s="610" t="s">
        <v>528</v>
      </c>
      <c r="D557" s="590">
        <v>0</v>
      </c>
      <c r="E557" s="591">
        <f t="shared" si="27"/>
        <v>0</v>
      </c>
    </row>
    <row r="558" spans="2:5" x14ac:dyDescent="0.2">
      <c r="B558" s="606"/>
      <c r="C558" s="610" t="s">
        <v>529</v>
      </c>
      <c r="D558" s="590">
        <v>0</v>
      </c>
      <c r="E558" s="591">
        <f t="shared" si="27"/>
        <v>0</v>
      </c>
    </row>
    <row r="559" spans="2:5" x14ac:dyDescent="0.2">
      <c r="B559" s="606"/>
      <c r="C559" s="610" t="s">
        <v>530</v>
      </c>
      <c r="D559" s="590">
        <v>0</v>
      </c>
      <c r="E559" s="591">
        <f t="shared" si="27"/>
        <v>0</v>
      </c>
    </row>
    <row r="560" spans="2:5" x14ac:dyDescent="0.2">
      <c r="B560" s="606"/>
      <c r="C560" s="610" t="s">
        <v>531</v>
      </c>
      <c r="D560" s="590">
        <v>0</v>
      </c>
      <c r="E560" s="591">
        <f t="shared" si="27"/>
        <v>0</v>
      </c>
    </row>
    <row r="561" spans="2:5" x14ac:dyDescent="0.2">
      <c r="B561" s="606"/>
      <c r="C561" s="610" t="s">
        <v>532</v>
      </c>
      <c r="D561" s="590">
        <v>41.859211999999999</v>
      </c>
      <c r="E561" s="591">
        <f t="shared" si="27"/>
        <v>5.0705909564005029</v>
      </c>
    </row>
    <row r="562" spans="2:5" x14ac:dyDescent="0.2">
      <c r="B562" s="606"/>
      <c r="C562" s="610" t="s">
        <v>533</v>
      </c>
      <c r="D562" s="590">
        <v>0</v>
      </c>
      <c r="E562" s="591">
        <f t="shared" si="27"/>
        <v>0</v>
      </c>
    </row>
    <row r="563" spans="2:5" x14ac:dyDescent="0.2">
      <c r="B563" s="606"/>
      <c r="C563" s="610" t="s">
        <v>534</v>
      </c>
      <c r="D563" s="590">
        <v>0</v>
      </c>
      <c r="E563" s="591">
        <f t="shared" si="27"/>
        <v>0</v>
      </c>
    </row>
    <row r="564" spans="2:5" x14ac:dyDescent="0.2">
      <c r="B564" s="606"/>
      <c r="C564" s="610" t="s">
        <v>535</v>
      </c>
      <c r="D564" s="590">
        <v>0</v>
      </c>
      <c r="E564" s="591">
        <f t="shared" si="27"/>
        <v>0</v>
      </c>
    </row>
    <row r="565" spans="2:5" x14ac:dyDescent="0.2">
      <c r="B565" s="606"/>
      <c r="C565" s="610" t="s">
        <v>536</v>
      </c>
      <c r="D565" s="590">
        <v>0</v>
      </c>
      <c r="E565" s="591">
        <f t="shared" si="27"/>
        <v>0</v>
      </c>
    </row>
    <row r="566" spans="2:5" x14ac:dyDescent="0.2">
      <c r="B566" s="606"/>
      <c r="C566" s="610" t="s">
        <v>537</v>
      </c>
      <c r="D566" s="590">
        <v>0</v>
      </c>
      <c r="E566" s="591">
        <f t="shared" si="27"/>
        <v>0</v>
      </c>
    </row>
    <row r="567" spans="2:5" x14ac:dyDescent="0.2">
      <c r="B567" s="606"/>
      <c r="C567" s="610" t="s">
        <v>538</v>
      </c>
      <c r="D567" s="590">
        <v>1.153416</v>
      </c>
      <c r="E567" s="591">
        <f t="shared" si="27"/>
        <v>0.13971836685716021</v>
      </c>
    </row>
    <row r="568" spans="2:5" x14ac:dyDescent="0.2">
      <c r="B568" s="606"/>
      <c r="C568" s="610" t="s">
        <v>539</v>
      </c>
      <c r="D568" s="590">
        <v>0</v>
      </c>
      <c r="E568" s="591">
        <f t="shared" si="27"/>
        <v>0</v>
      </c>
    </row>
    <row r="569" spans="2:5" x14ac:dyDescent="0.2">
      <c r="B569" s="606"/>
      <c r="C569" s="610" t="s">
        <v>540</v>
      </c>
      <c r="D569" s="590">
        <v>0</v>
      </c>
      <c r="E569" s="591">
        <f t="shared" si="27"/>
        <v>0</v>
      </c>
    </row>
    <row r="570" spans="2:5" x14ac:dyDescent="0.2">
      <c r="B570" s="606"/>
      <c r="C570" s="610" t="s">
        <v>541</v>
      </c>
      <c r="D570" s="590">
        <v>0</v>
      </c>
      <c r="E570" s="591">
        <f t="shared" si="27"/>
        <v>0</v>
      </c>
    </row>
    <row r="571" spans="2:5" x14ac:dyDescent="0.2">
      <c r="B571" s="606"/>
      <c r="C571" s="610" t="s">
        <v>542</v>
      </c>
      <c r="D571" s="590">
        <v>0</v>
      </c>
      <c r="E571" s="591">
        <f t="shared" si="27"/>
        <v>0</v>
      </c>
    </row>
    <row r="572" spans="2:5" x14ac:dyDescent="0.2">
      <c r="B572" s="606"/>
      <c r="C572" s="610" t="s">
        <v>543</v>
      </c>
      <c r="D572" s="590">
        <v>0</v>
      </c>
      <c r="E572" s="591">
        <f t="shared" si="27"/>
        <v>0</v>
      </c>
    </row>
    <row r="573" spans="2:5" x14ac:dyDescent="0.2">
      <c r="B573" s="606"/>
      <c r="C573" s="610" t="s">
        <v>544</v>
      </c>
      <c r="D573" s="590">
        <v>0</v>
      </c>
      <c r="E573" s="591">
        <f t="shared" si="27"/>
        <v>0</v>
      </c>
    </row>
    <row r="574" spans="2:5" x14ac:dyDescent="0.2">
      <c r="B574" s="606"/>
      <c r="C574" s="610" t="s">
        <v>545</v>
      </c>
      <c r="D574" s="590">
        <v>0</v>
      </c>
      <c r="E574" s="591">
        <f t="shared" si="27"/>
        <v>0</v>
      </c>
    </row>
    <row r="575" spans="2:5" x14ac:dyDescent="0.2">
      <c r="B575" s="606"/>
      <c r="C575" s="610" t="s">
        <v>546</v>
      </c>
      <c r="D575" s="590">
        <v>0</v>
      </c>
      <c r="E575" s="591">
        <f t="shared" si="27"/>
        <v>0</v>
      </c>
    </row>
    <row r="576" spans="2:5" x14ac:dyDescent="0.2">
      <c r="B576" s="611"/>
      <c r="C576" s="612" t="s">
        <v>547</v>
      </c>
      <c r="D576" s="613">
        <v>0</v>
      </c>
      <c r="E576" s="594">
        <f t="shared" si="27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4"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2"/>
    <col min="2" max="2" width="26.875" style="362" customWidth="1"/>
    <col min="3" max="3" width="22" style="362" bestFit="1" customWidth="1"/>
    <col min="4" max="4" width="34.125" style="362" bestFit="1" customWidth="1"/>
    <col min="5" max="5" width="27.375" style="362" bestFit="1" customWidth="1"/>
    <col min="6" max="6" width="38.75" style="362" bestFit="1" customWidth="1"/>
    <col min="7" max="16384" width="9" style="362"/>
  </cols>
  <sheetData>
    <row r="3" spans="2:5" x14ac:dyDescent="0.2">
      <c r="B3" s="352" t="s">
        <v>500</v>
      </c>
      <c r="C3" s="527">
        <f>SUM(C4:C7)</f>
        <v>2020.16354</v>
      </c>
    </row>
    <row r="4" spans="2:5" x14ac:dyDescent="0.2">
      <c r="B4" s="352" t="s">
        <v>501</v>
      </c>
      <c r="C4" s="353">
        <v>819.65419099999997</v>
      </c>
    </row>
    <row r="5" spans="2:5" x14ac:dyDescent="0.2">
      <c r="B5" s="352" t="s">
        <v>20</v>
      </c>
      <c r="C5" s="353">
        <v>88.668660000000003</v>
      </c>
    </row>
    <row r="6" spans="2:5" x14ac:dyDescent="0.2">
      <c r="B6" s="352" t="s">
        <v>502</v>
      </c>
      <c r="C6" s="353">
        <v>286.31142899999998</v>
      </c>
    </row>
    <row r="7" spans="2:5" x14ac:dyDescent="0.2">
      <c r="B7" s="352" t="s">
        <v>503</v>
      </c>
      <c r="C7" s="353">
        <v>825.52926000000002</v>
      </c>
    </row>
    <row r="8" spans="2:5" x14ac:dyDescent="0.2">
      <c r="B8" s="352"/>
      <c r="C8" s="352"/>
    </row>
    <row r="9" spans="2:5" x14ac:dyDescent="0.2">
      <c r="B9" s="352"/>
      <c r="C9" s="352"/>
    </row>
    <row r="10" spans="2:5" x14ac:dyDescent="0.2">
      <c r="B10" s="352" t="s">
        <v>551</v>
      </c>
    </row>
    <row r="11" spans="2:5" x14ac:dyDescent="0.2">
      <c r="C11" s="352"/>
    </row>
    <row r="12" spans="2:5" x14ac:dyDescent="0.2">
      <c r="B12" s="355"/>
      <c r="C12" s="363" t="s">
        <v>552</v>
      </c>
      <c r="D12" s="363" t="s">
        <v>553</v>
      </c>
      <c r="E12" s="363" t="s">
        <v>554</v>
      </c>
    </row>
    <row r="13" spans="2:5" x14ac:dyDescent="0.2">
      <c r="B13" s="356" t="s">
        <v>501</v>
      </c>
      <c r="C13" s="621" t="s">
        <v>555</v>
      </c>
      <c r="D13" s="622">
        <v>673.89392099999998</v>
      </c>
      <c r="E13" s="528">
        <f>IF(C$4=0,0,D13/C$4*100)</f>
        <v>82.216857840723222</v>
      </c>
    </row>
    <row r="14" spans="2:5" x14ac:dyDescent="0.2">
      <c r="B14" s="357"/>
      <c r="C14" s="623" t="s">
        <v>556</v>
      </c>
      <c r="D14" s="622">
        <v>112.113356</v>
      </c>
      <c r="E14" s="529">
        <f>IF(C$4=0,0,D14/C$4*100)</f>
        <v>13.678128804931591</v>
      </c>
    </row>
    <row r="15" spans="2:5" x14ac:dyDescent="0.2">
      <c r="B15" s="357"/>
      <c r="C15" s="623" t="s">
        <v>557</v>
      </c>
      <c r="D15" s="622">
        <v>33.646914000000002</v>
      </c>
      <c r="E15" s="529">
        <f>IF(C$4=0,0,D15/C$4*100)</f>
        <v>4.1050133543451865</v>
      </c>
    </row>
    <row r="16" spans="2:5" x14ac:dyDescent="0.2">
      <c r="B16" s="358"/>
      <c r="C16" s="624" t="s">
        <v>558</v>
      </c>
      <c r="D16" s="625">
        <f>D15+D14</f>
        <v>145.76026999999999</v>
      </c>
      <c r="E16" s="530">
        <f>IF(C$4=0,0,D16/C$4*100)</f>
        <v>17.783142159276778</v>
      </c>
    </row>
    <row r="17" spans="2:5" x14ac:dyDescent="0.2">
      <c r="B17" s="359"/>
      <c r="C17" s="623"/>
      <c r="D17" s="626"/>
      <c r="E17" s="365"/>
    </row>
    <row r="18" spans="2:5" x14ac:dyDescent="0.2">
      <c r="B18" s="356" t="s">
        <v>20</v>
      </c>
      <c r="C18" s="621" t="s">
        <v>555</v>
      </c>
      <c r="D18" s="364">
        <v>22.384544000000002</v>
      </c>
      <c r="E18" s="528">
        <f>IF(C$5=0,0,D18/C$5*100)</f>
        <v>25.245158774250115</v>
      </c>
    </row>
    <row r="19" spans="2:5" x14ac:dyDescent="0.2">
      <c r="B19" s="357"/>
      <c r="C19" s="623" t="s">
        <v>556</v>
      </c>
      <c r="D19" s="622">
        <v>32.079087000000001</v>
      </c>
      <c r="E19" s="529">
        <f>IF(C$5=0,0,D19/C$5*100)</f>
        <v>36.178608089938429</v>
      </c>
    </row>
    <row r="20" spans="2:5" x14ac:dyDescent="0.2">
      <c r="B20" s="357"/>
      <c r="C20" s="623" t="s">
        <v>557</v>
      </c>
      <c r="D20" s="622">
        <v>34.205029000000003</v>
      </c>
      <c r="E20" s="529">
        <f>IF(C$5=0,0,D20/C$5*100)</f>
        <v>38.576233135811464</v>
      </c>
    </row>
    <row r="21" spans="2:5" x14ac:dyDescent="0.2">
      <c r="B21" s="358"/>
      <c r="C21" s="624" t="s">
        <v>558</v>
      </c>
      <c r="D21" s="625">
        <f>D20+D19</f>
        <v>66.284116000000012</v>
      </c>
      <c r="E21" s="530">
        <f>IF(C$5=0,0,D21/C$5*100)</f>
        <v>74.7548412257499</v>
      </c>
    </row>
    <row r="22" spans="2:5" x14ac:dyDescent="0.2">
      <c r="B22" s="359"/>
      <c r="C22" s="623"/>
      <c r="D22" s="626"/>
      <c r="E22" s="365"/>
    </row>
    <row r="23" spans="2:5" x14ac:dyDescent="0.2">
      <c r="B23" s="356" t="s">
        <v>502</v>
      </c>
      <c r="C23" s="621" t="s">
        <v>555</v>
      </c>
      <c r="D23" s="364">
        <v>192.23114100000001</v>
      </c>
      <c r="E23" s="528">
        <f>IF(C$6=0,0,D23/C$6*100)</f>
        <v>67.140575446605737</v>
      </c>
    </row>
    <row r="24" spans="2:5" x14ac:dyDescent="0.2">
      <c r="B24" s="357"/>
      <c r="C24" s="623" t="s">
        <v>556</v>
      </c>
      <c r="D24" s="622">
        <v>51.566201999999997</v>
      </c>
      <c r="E24" s="529">
        <f>IF(C$6=0,0,D24/C$6*100)</f>
        <v>18.010528668067945</v>
      </c>
    </row>
    <row r="25" spans="2:5" x14ac:dyDescent="0.2">
      <c r="B25" s="357"/>
      <c r="C25" s="623" t="s">
        <v>557</v>
      </c>
      <c r="D25" s="622">
        <v>42.514085999999999</v>
      </c>
      <c r="E25" s="529">
        <f>IF(C$6=0,0,D25/C$6*100)</f>
        <v>14.848895885326325</v>
      </c>
    </row>
    <row r="26" spans="2:5" x14ac:dyDescent="0.2">
      <c r="B26" s="358"/>
      <c r="C26" s="624" t="s">
        <v>558</v>
      </c>
      <c r="D26" s="625">
        <f>D25+D24</f>
        <v>94.080287999999996</v>
      </c>
      <c r="E26" s="530">
        <f>IF(C$6=0,0,D26/C$6*100)</f>
        <v>32.85942455339427</v>
      </c>
    </row>
    <row r="27" spans="2:5" x14ac:dyDescent="0.2">
      <c r="B27" s="359"/>
      <c r="C27" s="623"/>
      <c r="D27" s="626"/>
      <c r="E27" s="365"/>
    </row>
    <row r="28" spans="2:5" x14ac:dyDescent="0.2">
      <c r="B28" s="596" t="s">
        <v>503</v>
      </c>
      <c r="C28" s="621" t="s">
        <v>555</v>
      </c>
      <c r="D28" s="364">
        <v>825.52926000000002</v>
      </c>
      <c r="E28" s="528">
        <f>IF(C$7=0,0,D28/C$7*100)</f>
        <v>100</v>
      </c>
    </row>
    <row r="29" spans="2:5" x14ac:dyDescent="0.2">
      <c r="B29" s="357"/>
      <c r="C29" s="623" t="s">
        <v>556</v>
      </c>
      <c r="D29" s="622">
        <v>0</v>
      </c>
      <c r="E29" s="529">
        <f>IF(C$7=0,0,D29/C$7*100)</f>
        <v>0</v>
      </c>
    </row>
    <row r="30" spans="2:5" x14ac:dyDescent="0.2">
      <c r="B30" s="357"/>
      <c r="C30" s="623" t="s">
        <v>557</v>
      </c>
      <c r="D30" s="622">
        <v>0</v>
      </c>
      <c r="E30" s="529">
        <f>IF(C$7=0,0,D30/C$7*100)</f>
        <v>0</v>
      </c>
    </row>
    <row r="31" spans="2:5" x14ac:dyDescent="0.2">
      <c r="B31" s="358"/>
      <c r="C31" s="624" t="s">
        <v>558</v>
      </c>
      <c r="D31" s="625">
        <f>D30+D29</f>
        <v>0</v>
      </c>
      <c r="E31" s="530">
        <f>IF(C$7=0,0,D31/C$7*100)</f>
        <v>0</v>
      </c>
    </row>
    <row r="32" spans="2:5" x14ac:dyDescent="0.2">
      <c r="C32" s="627"/>
      <c r="D32" s="627"/>
    </row>
    <row r="33" spans="2:6" x14ac:dyDescent="0.2">
      <c r="C33" s="627"/>
      <c r="D33" s="627"/>
    </row>
    <row r="34" spans="2:6" x14ac:dyDescent="0.2">
      <c r="B34" s="352" t="s">
        <v>559</v>
      </c>
      <c r="C34" s="627"/>
      <c r="D34" s="627"/>
    </row>
    <row r="35" spans="2:6" x14ac:dyDescent="0.2">
      <c r="C35" s="627"/>
      <c r="D35" s="627"/>
    </row>
    <row r="36" spans="2:6" x14ac:dyDescent="0.2">
      <c r="B36" s="355"/>
      <c r="C36" s="363" t="s">
        <v>560</v>
      </c>
      <c r="D36" s="363" t="s">
        <v>561</v>
      </c>
      <c r="E36" s="363" t="s">
        <v>562</v>
      </c>
      <c r="F36" s="363" t="s">
        <v>563</v>
      </c>
    </row>
    <row r="37" spans="2:6" x14ac:dyDescent="0.2">
      <c r="B37" s="356" t="s">
        <v>501</v>
      </c>
      <c r="C37" s="367" t="s">
        <v>556</v>
      </c>
      <c r="D37" s="368">
        <v>7.511641</v>
      </c>
      <c r="E37" s="531">
        <f>IF(C$4=0,0,D37/C$4*100)</f>
        <v>0.91644026010964419</v>
      </c>
      <c r="F37" s="528">
        <f>IF(D$16=0,0,D37/D$16*100)</f>
        <v>5.1534214364449245</v>
      </c>
    </row>
    <row r="38" spans="2:6" x14ac:dyDescent="0.2">
      <c r="B38" s="358"/>
      <c r="C38" s="369" t="s">
        <v>557</v>
      </c>
      <c r="D38" s="370">
        <v>4.074668</v>
      </c>
      <c r="E38" s="532">
        <f>IF(C$4=0,0,D38/C$4*100)</f>
        <v>0.4971203764637373</v>
      </c>
      <c r="F38" s="530">
        <f>IF(D$16=0,0,D38/D$16*100)</f>
        <v>2.7954585978744415</v>
      </c>
    </row>
    <row r="39" spans="2:6" x14ac:dyDescent="0.2">
      <c r="C39" s="627"/>
      <c r="D39" s="622"/>
      <c r="E39" s="371"/>
      <c r="F39" s="371"/>
    </row>
    <row r="40" spans="2:6" x14ac:dyDescent="0.2">
      <c r="B40" s="356" t="s">
        <v>20</v>
      </c>
      <c r="C40" s="367" t="s">
        <v>556</v>
      </c>
      <c r="D40" s="368">
        <v>3.000181</v>
      </c>
      <c r="E40" s="531">
        <f>IF(C$5=0,0,D40/C$5*100)</f>
        <v>3.3835867148550567</v>
      </c>
      <c r="F40" s="528">
        <f>IF(D$21=0,0,D40/D$21*100)</f>
        <v>4.5262442664242508</v>
      </c>
    </row>
    <row r="41" spans="2:6" x14ac:dyDescent="0.2">
      <c r="B41" s="358"/>
      <c r="C41" s="369" t="s">
        <v>557</v>
      </c>
      <c r="D41" s="370">
        <v>1</v>
      </c>
      <c r="E41" s="532">
        <f>IF(C$5=0,0,D41/C$5*100)</f>
        <v>1.1277941947019385</v>
      </c>
      <c r="F41" s="530">
        <f>IF(D$21=0,0,D41/D$21*100)</f>
        <v>1.5086570664984049</v>
      </c>
    </row>
    <row r="42" spans="2:6" x14ac:dyDescent="0.2">
      <c r="C42" s="372"/>
      <c r="D42" s="373"/>
      <c r="E42" s="371"/>
      <c r="F42" s="371"/>
    </row>
    <row r="43" spans="2:6" x14ac:dyDescent="0.2">
      <c r="B43" s="356" t="s">
        <v>502</v>
      </c>
      <c r="C43" s="367" t="s">
        <v>556</v>
      </c>
      <c r="D43" s="368">
        <v>3.5936629999999998</v>
      </c>
      <c r="E43" s="531">
        <f>IF(C$6=0,0,D43/C$6*100)</f>
        <v>1.255158766295704</v>
      </c>
      <c r="F43" s="528">
        <f>IF(D$26=0,0,D43/D$26*100)</f>
        <v>3.8197831622284149</v>
      </c>
    </row>
    <row r="44" spans="2:6" x14ac:dyDescent="0.2">
      <c r="B44" s="358"/>
      <c r="C44" s="369" t="s">
        <v>557</v>
      </c>
      <c r="D44" s="370">
        <v>1.441773</v>
      </c>
      <c r="E44" s="532">
        <f>IF(C$6=0,0,D44/C$6*100)</f>
        <v>0.50356809193250895</v>
      </c>
      <c r="F44" s="530">
        <f>IF(D$26=0,0,D44/D$26*100)</f>
        <v>1.5324921199220818</v>
      </c>
    </row>
    <row r="45" spans="2:6" x14ac:dyDescent="0.2">
      <c r="C45" s="627"/>
      <c r="D45" s="373"/>
      <c r="E45" s="371"/>
      <c r="F45" s="371"/>
    </row>
    <row r="46" spans="2:6" x14ac:dyDescent="0.2">
      <c r="B46" s="356" t="s">
        <v>503</v>
      </c>
      <c r="C46" s="367" t="s">
        <v>556</v>
      </c>
      <c r="D46" s="368">
        <v>0</v>
      </c>
      <c r="E46" s="531">
        <f>IF(C$7=0,0,D46/C$7*100)</f>
        <v>0</v>
      </c>
      <c r="F46" s="528">
        <f>IF(D$31=0,0,D46/D$31*100)</f>
        <v>0</v>
      </c>
    </row>
    <row r="47" spans="2:6" x14ac:dyDescent="0.2">
      <c r="B47" s="358"/>
      <c r="C47" s="369" t="s">
        <v>557</v>
      </c>
      <c r="D47" s="370">
        <v>0</v>
      </c>
      <c r="E47" s="532">
        <f>IF(C$7=0,0,D47/C$7*100)</f>
        <v>0</v>
      </c>
      <c r="F47" s="530">
        <f>IF(D$31=0,0,D47/D$31*100)</f>
        <v>0</v>
      </c>
    </row>
    <row r="50" spans="2:6" x14ac:dyDescent="0.2">
      <c r="B50" s="352" t="s">
        <v>564</v>
      </c>
    </row>
    <row r="51" spans="2:6" x14ac:dyDescent="0.2">
      <c r="C51" s="627"/>
      <c r="D51" s="627"/>
    </row>
    <row r="52" spans="2:6" x14ac:dyDescent="0.2">
      <c r="B52" s="355"/>
      <c r="C52" s="363" t="s">
        <v>565</v>
      </c>
      <c r="D52" s="363" t="s">
        <v>561</v>
      </c>
      <c r="E52" s="363" t="s">
        <v>562</v>
      </c>
      <c r="F52" s="363" t="s">
        <v>563</v>
      </c>
    </row>
    <row r="53" spans="2:6" x14ac:dyDescent="0.2">
      <c r="B53" s="356" t="s">
        <v>501</v>
      </c>
      <c r="C53" s="367" t="s">
        <v>556</v>
      </c>
      <c r="D53" s="368">
        <v>86.955267000000006</v>
      </c>
      <c r="E53" s="531">
        <f>IF(C$4=0,0,D53/C$4*100)</f>
        <v>10.608774768041174</v>
      </c>
      <c r="F53" s="528">
        <f>IF(D$16=0,0,D53/D$16*100)</f>
        <v>59.656356975738319</v>
      </c>
    </row>
    <row r="54" spans="2:6" x14ac:dyDescent="0.2">
      <c r="B54" s="358"/>
      <c r="C54" s="369" t="s">
        <v>557</v>
      </c>
      <c r="D54" s="370">
        <v>28.572246</v>
      </c>
      <c r="E54" s="532">
        <f>IF(C$4=0,0,D54/C$4*100)</f>
        <v>3.4858903076114451</v>
      </c>
      <c r="F54" s="530">
        <f>IF(D$16=0,0,D54/D$16*100)</f>
        <v>19.60221808041382</v>
      </c>
    </row>
    <row r="55" spans="2:6" x14ac:dyDescent="0.2">
      <c r="C55" s="627"/>
      <c r="D55" s="622"/>
      <c r="E55" s="371"/>
      <c r="F55" s="371"/>
    </row>
    <row r="56" spans="2:6" x14ac:dyDescent="0.2">
      <c r="B56" s="356" t="s">
        <v>20</v>
      </c>
      <c r="C56" s="367" t="s">
        <v>556</v>
      </c>
      <c r="D56" s="368">
        <v>25.630275000000001</v>
      </c>
      <c r="E56" s="531">
        <f>IF(C$5=0,0,D56/C$5*100)</f>
        <v>28.905675353614228</v>
      </c>
      <c r="F56" s="528">
        <f>IF(D$21=0,0,D56/D$21*100)</f>
        <v>38.667295495047405</v>
      </c>
    </row>
    <row r="57" spans="2:6" x14ac:dyDescent="0.2">
      <c r="B57" s="358"/>
      <c r="C57" s="369" t="s">
        <v>557</v>
      </c>
      <c r="D57" s="370">
        <v>31.205029</v>
      </c>
      <c r="E57" s="532">
        <f>IF(C$5=0,0,D57/C$5*100)</f>
        <v>35.192850551705639</v>
      </c>
      <c r="F57" s="530">
        <f>IF(D$21=0,0,D57/D$21*100)</f>
        <v>47.077687511137647</v>
      </c>
    </row>
    <row r="58" spans="2:6" x14ac:dyDescent="0.2">
      <c r="C58" s="372"/>
      <c r="D58" s="373"/>
      <c r="E58" s="371"/>
      <c r="F58" s="371"/>
    </row>
    <row r="59" spans="2:6" x14ac:dyDescent="0.2">
      <c r="B59" s="356" t="s">
        <v>502</v>
      </c>
      <c r="C59" s="367" t="s">
        <v>556</v>
      </c>
      <c r="D59" s="368">
        <v>45.528253999999997</v>
      </c>
      <c r="E59" s="531">
        <f>IF(C$6=0,0,D59/C$6*100)</f>
        <v>15.901654418413036</v>
      </c>
      <c r="F59" s="528">
        <f>IF(D$26=0,0,D59/D$26*100)</f>
        <v>48.392978984077942</v>
      </c>
    </row>
    <row r="60" spans="2:6" x14ac:dyDescent="0.2">
      <c r="B60" s="358"/>
      <c r="C60" s="369" t="s">
        <v>557</v>
      </c>
      <c r="D60" s="370">
        <v>39.067785999999998</v>
      </c>
      <c r="E60" s="532">
        <f>IF(C$6=0,0,D60/C$6*100)</f>
        <v>13.645206597742906</v>
      </c>
      <c r="F60" s="530">
        <f>IF(D$26=0,0,D60/D$26*100)</f>
        <v>41.526005957804891</v>
      </c>
    </row>
    <row r="61" spans="2:6" x14ac:dyDescent="0.2">
      <c r="C61" s="627"/>
      <c r="D61" s="373"/>
      <c r="E61" s="371"/>
      <c r="F61" s="371"/>
    </row>
    <row r="62" spans="2:6" x14ac:dyDescent="0.2">
      <c r="B62" s="356" t="s">
        <v>503</v>
      </c>
      <c r="C62" s="367" t="s">
        <v>556</v>
      </c>
      <c r="D62" s="368">
        <v>0</v>
      </c>
      <c r="E62" s="531">
        <f>IF(C$7=0,0,D62/C$7*100)</f>
        <v>0</v>
      </c>
      <c r="F62" s="528">
        <f>IF(D$31=0,0,D62/D$31*100)</f>
        <v>0</v>
      </c>
    </row>
    <row r="63" spans="2:6" x14ac:dyDescent="0.2">
      <c r="B63" s="358"/>
      <c r="C63" s="369" t="s">
        <v>557</v>
      </c>
      <c r="D63" s="370">
        <v>0</v>
      </c>
      <c r="E63" s="532">
        <f>IF(C$7=0,0,D63/C$7*100)</f>
        <v>0</v>
      </c>
      <c r="F63" s="530">
        <f>IF(D$31=0,0,D63/D$31*100)</f>
        <v>0</v>
      </c>
    </row>
    <row r="64" spans="2:6" x14ac:dyDescent="0.2">
      <c r="C64" s="627"/>
      <c r="D64" s="372"/>
    </row>
    <row r="65" spans="2:6" x14ac:dyDescent="0.2">
      <c r="C65" s="627"/>
      <c r="D65" s="372"/>
    </row>
    <row r="66" spans="2:6" x14ac:dyDescent="0.2">
      <c r="B66" s="352" t="s">
        <v>566</v>
      </c>
    </row>
    <row r="67" spans="2:6" x14ac:dyDescent="0.2">
      <c r="C67" s="627"/>
      <c r="D67" s="627"/>
    </row>
    <row r="68" spans="2:6" x14ac:dyDescent="0.2">
      <c r="B68" s="355"/>
      <c r="C68" s="363" t="s">
        <v>567</v>
      </c>
      <c r="D68" s="363" t="s">
        <v>561</v>
      </c>
      <c r="E68" s="363" t="s">
        <v>562</v>
      </c>
      <c r="F68" s="363" t="s">
        <v>563</v>
      </c>
    </row>
    <row r="69" spans="2:6" x14ac:dyDescent="0.2">
      <c r="B69" s="356" t="s">
        <v>501</v>
      </c>
      <c r="C69" s="367" t="s">
        <v>556</v>
      </c>
      <c r="D69" s="368">
        <v>17.646447999999999</v>
      </c>
      <c r="E69" s="531">
        <f>IF(C$4=0,0,D69/C$4*100)</f>
        <v>2.1529137767807742</v>
      </c>
      <c r="F69" s="528">
        <f>IF(D$16=0,0,D69/D$16*100)</f>
        <v>12.106486904833533</v>
      </c>
    </row>
    <row r="70" spans="2:6" x14ac:dyDescent="0.2">
      <c r="B70" s="358"/>
      <c r="C70" s="369" t="s">
        <v>557</v>
      </c>
      <c r="D70" s="370">
        <v>1</v>
      </c>
      <c r="E70" s="532">
        <f>IF(C$4=0,0,D70/C$4*100)</f>
        <v>0.12200267027000415</v>
      </c>
      <c r="F70" s="530">
        <f>IF(D$16=0,0,D70/D$16*100)</f>
        <v>0.68605800469496936</v>
      </c>
    </row>
    <row r="71" spans="2:6" x14ac:dyDescent="0.2">
      <c r="C71" s="627"/>
      <c r="D71" s="622"/>
      <c r="E71" s="371"/>
      <c r="F71" s="371"/>
    </row>
    <row r="72" spans="2:6" x14ac:dyDescent="0.2">
      <c r="B72" s="356" t="s">
        <v>20</v>
      </c>
      <c r="C72" s="367" t="s">
        <v>556</v>
      </c>
      <c r="D72" s="368">
        <v>3.4486309999999998</v>
      </c>
      <c r="E72" s="531">
        <f>IF(C$5=0,0,D72/C$5*100)</f>
        <v>3.8893460214691409</v>
      </c>
      <c r="F72" s="528">
        <f>IF(D$21=0,0,D72/D$21*100)</f>
        <v>5.2028015278954598</v>
      </c>
    </row>
    <row r="73" spans="2:6" x14ac:dyDescent="0.2">
      <c r="B73" s="358"/>
      <c r="C73" s="369" t="s">
        <v>557</v>
      </c>
      <c r="D73" s="370">
        <v>2</v>
      </c>
      <c r="E73" s="532">
        <f>IF(C$5=0,0,D73/C$5*100)</f>
        <v>2.2555883894038771</v>
      </c>
      <c r="F73" s="530">
        <f>IF(D$21=0,0,D73/D$21*100)</f>
        <v>3.0173141329968098</v>
      </c>
    </row>
    <row r="74" spans="2:6" x14ac:dyDescent="0.2">
      <c r="C74" s="372"/>
      <c r="D74" s="373"/>
      <c r="E74" s="371"/>
      <c r="F74" s="371"/>
    </row>
    <row r="75" spans="2:6" x14ac:dyDescent="0.2">
      <c r="B75" s="356" t="s">
        <v>502</v>
      </c>
      <c r="C75" s="367" t="s">
        <v>556</v>
      </c>
      <c r="D75" s="368">
        <v>2.4442849999999998</v>
      </c>
      <c r="E75" s="531">
        <f>IF(C$6=0,0,D75/C$6*100)</f>
        <v>0.853715483359206</v>
      </c>
      <c r="F75" s="528">
        <f>IF(D$26=0,0,D75/D$26*100)</f>
        <v>2.5980840960010667</v>
      </c>
    </row>
    <row r="76" spans="2:6" x14ac:dyDescent="0.2">
      <c r="B76" s="358"/>
      <c r="C76" s="369" t="s">
        <v>557</v>
      </c>
      <c r="D76" s="370">
        <v>2.0045269999999999</v>
      </c>
      <c r="E76" s="532">
        <f>IF(C$6=0,0,D76/C$6*100)</f>
        <v>0.70012119565090791</v>
      </c>
      <c r="F76" s="530">
        <f>IF(D$26=0,0,D76/D$26*100)</f>
        <v>2.1306556799656056</v>
      </c>
    </row>
    <row r="77" spans="2:6" x14ac:dyDescent="0.2">
      <c r="C77" s="627"/>
      <c r="D77" s="373"/>
      <c r="E77" s="371"/>
      <c r="F77" s="371"/>
    </row>
    <row r="78" spans="2:6" x14ac:dyDescent="0.2">
      <c r="B78" s="356" t="s">
        <v>503</v>
      </c>
      <c r="C78" s="367" t="s">
        <v>556</v>
      </c>
      <c r="D78" s="368">
        <v>0</v>
      </c>
      <c r="E78" s="531">
        <f>IF(C$7=0,0,D78/C$7*100)</f>
        <v>0</v>
      </c>
      <c r="F78" s="528">
        <f>IF(D$31=0,0,D78/D$31*100)</f>
        <v>0</v>
      </c>
    </row>
    <row r="79" spans="2:6" x14ac:dyDescent="0.2">
      <c r="B79" s="358"/>
      <c r="C79" s="369" t="s">
        <v>557</v>
      </c>
      <c r="D79" s="370">
        <v>0</v>
      </c>
      <c r="E79" s="532">
        <f>IF(C$7=0,0,D79/C$7*100)</f>
        <v>0</v>
      </c>
      <c r="F79" s="530">
        <f>IF(D$31=0,0,D79/D$31*100)</f>
        <v>0</v>
      </c>
    </row>
    <row r="82" spans="2:6" x14ac:dyDescent="0.2">
      <c r="B82" s="374"/>
      <c r="C82" s="375"/>
      <c r="D82" s="375"/>
      <c r="E82" s="375"/>
      <c r="F82" s="375"/>
    </row>
    <row r="83" spans="2:6" x14ac:dyDescent="0.2">
      <c r="B83" s="375"/>
      <c r="C83" s="628"/>
      <c r="D83" s="628"/>
      <c r="E83" s="375"/>
      <c r="F83" s="375"/>
    </row>
    <row r="84" spans="2:6" x14ac:dyDescent="0.2">
      <c r="B84" s="376"/>
      <c r="C84" s="377"/>
      <c r="D84" s="377"/>
      <c r="E84" s="377"/>
      <c r="F84" s="377"/>
    </row>
    <row r="85" spans="2:6" x14ac:dyDescent="0.2">
      <c r="B85" s="375"/>
      <c r="C85" s="375"/>
      <c r="D85" s="375"/>
      <c r="E85" s="378"/>
      <c r="F85" s="378"/>
    </row>
    <row r="86" spans="2:6" x14ac:dyDescent="0.2">
      <c r="B86" s="375"/>
      <c r="C86" s="375"/>
      <c r="D86" s="375"/>
      <c r="E86" s="378"/>
      <c r="F86" s="378"/>
    </row>
    <row r="87" spans="2:6" x14ac:dyDescent="0.2">
      <c r="B87" s="375"/>
      <c r="C87" s="628"/>
      <c r="D87" s="628"/>
      <c r="E87" s="378"/>
      <c r="F87" s="378"/>
    </row>
    <row r="88" spans="2:6" x14ac:dyDescent="0.2">
      <c r="B88" s="375"/>
      <c r="C88" s="375"/>
      <c r="D88" s="375"/>
      <c r="E88" s="378"/>
      <c r="F88" s="378"/>
    </row>
    <row r="89" spans="2:6" x14ac:dyDescent="0.2">
      <c r="B89" s="375"/>
      <c r="C89" s="375"/>
      <c r="D89" s="375"/>
      <c r="E89" s="378"/>
      <c r="F89" s="378"/>
    </row>
    <row r="90" spans="2:6" x14ac:dyDescent="0.2">
      <c r="B90" s="375"/>
      <c r="C90" s="379"/>
      <c r="D90" s="379"/>
      <c r="E90" s="378"/>
      <c r="F90" s="378"/>
    </row>
    <row r="91" spans="2:6" x14ac:dyDescent="0.2">
      <c r="B91" s="375"/>
      <c r="C91" s="375"/>
      <c r="D91" s="375"/>
      <c r="E91" s="378"/>
      <c r="F91" s="378"/>
    </row>
    <row r="92" spans="2:6" x14ac:dyDescent="0.2">
      <c r="B92" s="375"/>
      <c r="C92" s="375"/>
      <c r="D92" s="375"/>
      <c r="E92" s="378"/>
      <c r="F92" s="378"/>
    </row>
    <row r="93" spans="2:6" x14ac:dyDescent="0.2">
      <c r="B93" s="375"/>
      <c r="C93" s="628"/>
      <c r="D93" s="379"/>
      <c r="E93" s="378"/>
      <c r="F93" s="378"/>
    </row>
    <row r="94" spans="2:6" x14ac:dyDescent="0.2">
      <c r="B94" s="375"/>
      <c r="C94" s="375"/>
      <c r="D94" s="375"/>
      <c r="E94" s="378"/>
      <c r="F94" s="378"/>
    </row>
    <row r="95" spans="2:6" x14ac:dyDescent="0.2">
      <c r="B95" s="375"/>
      <c r="C95" s="375"/>
      <c r="D95" s="375"/>
      <c r="E95" s="378"/>
      <c r="F95" s="378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5"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2"/>
    <col min="2" max="7" width="20.625" style="362" customWidth="1"/>
    <col min="8" max="16384" width="9" style="362"/>
  </cols>
  <sheetData>
    <row r="3" spans="2:7" x14ac:dyDescent="0.2">
      <c r="B3" s="366" t="s">
        <v>568</v>
      </c>
    </row>
    <row r="4" spans="2:7" ht="13.5" thickBot="1" x14ac:dyDescent="0.25"/>
    <row r="5" spans="2:7" x14ac:dyDescent="0.2">
      <c r="B5" s="380" t="s">
        <v>569</v>
      </c>
      <c r="C5" s="804" t="s">
        <v>172</v>
      </c>
      <c r="D5" s="805"/>
      <c r="E5" s="805"/>
      <c r="F5" s="805"/>
      <c r="G5" s="806"/>
    </row>
    <row r="6" spans="2:7" ht="25.5" x14ac:dyDescent="0.2">
      <c r="B6" s="383" t="s">
        <v>575</v>
      </c>
      <c r="C6" s="381" t="s">
        <v>571</v>
      </c>
      <c r="D6" s="381" t="s">
        <v>572</v>
      </c>
      <c r="E6" s="381" t="s">
        <v>573</v>
      </c>
      <c r="F6" s="382" t="s">
        <v>574</v>
      </c>
      <c r="G6" s="384" t="s">
        <v>576</v>
      </c>
    </row>
    <row r="7" spans="2:7" x14ac:dyDescent="0.2">
      <c r="B7" s="385" t="str">
        <f>Index!$B$4</f>
        <v>West Midlands</v>
      </c>
      <c r="C7" s="662">
        <f>SUM(C8:C11)</f>
        <v>1114</v>
      </c>
      <c r="D7" s="662">
        <f t="shared" ref="D7:G7" si="0">SUM(D8:D11)</f>
        <v>94</v>
      </c>
      <c r="E7" s="662">
        <f t="shared" si="0"/>
        <v>25</v>
      </c>
      <c r="F7" s="662">
        <f t="shared" si="0"/>
        <v>2</v>
      </c>
      <c r="G7" s="663">
        <f t="shared" si="0"/>
        <v>3</v>
      </c>
    </row>
    <row r="8" spans="2:7" x14ac:dyDescent="0.2">
      <c r="B8" s="386" t="s">
        <v>501</v>
      </c>
      <c r="C8" s="664">
        <v>454</v>
      </c>
      <c r="D8" s="665">
        <v>30</v>
      </c>
      <c r="E8" s="665">
        <v>10</v>
      </c>
      <c r="F8" s="665">
        <v>1</v>
      </c>
      <c r="G8" s="666">
        <v>1</v>
      </c>
    </row>
    <row r="9" spans="2:7" x14ac:dyDescent="0.2">
      <c r="B9" s="386" t="s">
        <v>20</v>
      </c>
      <c r="C9" s="665">
        <v>52</v>
      </c>
      <c r="D9" s="665">
        <v>0</v>
      </c>
      <c r="E9" s="665">
        <v>0</v>
      </c>
      <c r="F9" s="665">
        <v>1</v>
      </c>
      <c r="G9" s="666">
        <v>1</v>
      </c>
    </row>
    <row r="10" spans="2:7" x14ac:dyDescent="0.2">
      <c r="B10" s="386" t="s">
        <v>502</v>
      </c>
      <c r="C10" s="665">
        <v>183</v>
      </c>
      <c r="D10" s="665">
        <v>21</v>
      </c>
      <c r="E10" s="665">
        <v>6</v>
      </c>
      <c r="F10" s="665">
        <v>0</v>
      </c>
      <c r="G10" s="666">
        <v>0</v>
      </c>
    </row>
    <row r="11" spans="2:7" ht="13.5" thickBot="1" x14ac:dyDescent="0.25">
      <c r="B11" s="394" t="s">
        <v>503</v>
      </c>
      <c r="C11" s="667">
        <v>425</v>
      </c>
      <c r="D11" s="667">
        <v>43</v>
      </c>
      <c r="E11" s="667">
        <v>9</v>
      </c>
      <c r="F11" s="667">
        <v>0</v>
      </c>
      <c r="G11" s="668">
        <v>1</v>
      </c>
    </row>
    <row r="13" spans="2:7" ht="13.5" thickBot="1" x14ac:dyDescent="0.25"/>
    <row r="14" spans="2:7" x14ac:dyDescent="0.2">
      <c r="B14" s="380" t="s">
        <v>577</v>
      </c>
      <c r="C14" s="804" t="s">
        <v>172</v>
      </c>
      <c r="D14" s="805"/>
      <c r="E14" s="805"/>
      <c r="F14" s="805"/>
      <c r="G14" s="806"/>
    </row>
    <row r="15" spans="2:7" ht="25.5" x14ac:dyDescent="0.2">
      <c r="B15" s="383" t="s">
        <v>575</v>
      </c>
      <c r="C15" s="381" t="s">
        <v>571</v>
      </c>
      <c r="D15" s="381" t="s">
        <v>572</v>
      </c>
      <c r="E15" s="381" t="s">
        <v>573</v>
      </c>
      <c r="F15" s="382" t="s">
        <v>574</v>
      </c>
      <c r="G15" s="384" t="s">
        <v>576</v>
      </c>
    </row>
    <row r="16" spans="2:7" x14ac:dyDescent="0.2">
      <c r="B16" s="385" t="str">
        <f>Index!$B$4</f>
        <v>West Midlands</v>
      </c>
      <c r="C16" s="566">
        <f t="shared" ref="C16:G20" si="1">IF(SUM($C7:$G7)=0,0,C7/SUM($C7:$G7))</f>
        <v>0.89983844911147015</v>
      </c>
      <c r="D16" s="566">
        <f t="shared" si="1"/>
        <v>7.5928917609046853E-2</v>
      </c>
      <c r="E16" s="566">
        <f t="shared" si="1"/>
        <v>2.0193861066235864E-2</v>
      </c>
      <c r="F16" s="566">
        <f t="shared" si="1"/>
        <v>1.6155088852988692E-3</v>
      </c>
      <c r="G16" s="567">
        <f t="shared" si="1"/>
        <v>2.4232633279483036E-3</v>
      </c>
    </row>
    <row r="17" spans="2:7" x14ac:dyDescent="0.2">
      <c r="B17" s="386" t="s">
        <v>501</v>
      </c>
      <c r="C17" s="568">
        <f t="shared" si="1"/>
        <v>0.91532258064516125</v>
      </c>
      <c r="D17" s="568">
        <f t="shared" si="1"/>
        <v>6.0483870967741937E-2</v>
      </c>
      <c r="E17" s="568">
        <f t="shared" si="1"/>
        <v>2.0161290322580645E-2</v>
      </c>
      <c r="F17" s="568">
        <f t="shared" si="1"/>
        <v>2.0161290322580645E-3</v>
      </c>
      <c r="G17" s="569">
        <f t="shared" si="1"/>
        <v>2.0161290322580645E-3</v>
      </c>
    </row>
    <row r="18" spans="2:7" x14ac:dyDescent="0.2">
      <c r="B18" s="386" t="s">
        <v>20</v>
      </c>
      <c r="C18" s="568">
        <f t="shared" si="1"/>
        <v>0.96296296296296291</v>
      </c>
      <c r="D18" s="568">
        <f t="shared" si="1"/>
        <v>0</v>
      </c>
      <c r="E18" s="568">
        <f t="shared" si="1"/>
        <v>0</v>
      </c>
      <c r="F18" s="568">
        <f t="shared" si="1"/>
        <v>1.8518518518518517E-2</v>
      </c>
      <c r="G18" s="569">
        <f t="shared" si="1"/>
        <v>1.8518518518518517E-2</v>
      </c>
    </row>
    <row r="19" spans="2:7" x14ac:dyDescent="0.2">
      <c r="B19" s="386" t="s">
        <v>502</v>
      </c>
      <c r="C19" s="568">
        <f t="shared" si="1"/>
        <v>0.87142857142857144</v>
      </c>
      <c r="D19" s="568">
        <f t="shared" si="1"/>
        <v>0.1</v>
      </c>
      <c r="E19" s="568">
        <f t="shared" si="1"/>
        <v>2.8571428571428571E-2</v>
      </c>
      <c r="F19" s="568">
        <f t="shared" si="1"/>
        <v>0</v>
      </c>
      <c r="G19" s="569">
        <f t="shared" si="1"/>
        <v>0</v>
      </c>
    </row>
    <row r="20" spans="2:7" ht="13.5" thickBot="1" x14ac:dyDescent="0.25">
      <c r="B20" s="394" t="s">
        <v>503</v>
      </c>
      <c r="C20" s="570">
        <f t="shared" si="1"/>
        <v>0.88912133891213385</v>
      </c>
      <c r="D20" s="570">
        <f t="shared" si="1"/>
        <v>8.9958158995815898E-2</v>
      </c>
      <c r="E20" s="570">
        <f t="shared" si="1"/>
        <v>1.8828451882845189E-2</v>
      </c>
      <c r="F20" s="570">
        <f t="shared" si="1"/>
        <v>0</v>
      </c>
      <c r="G20" s="571">
        <f t="shared" si="1"/>
        <v>2.0920502092050207E-3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6"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1"/>
    <col min="2" max="8" width="15.625" style="351" customWidth="1"/>
    <col min="9" max="16384" width="9" style="351"/>
  </cols>
  <sheetData>
    <row r="4" spans="2:8" ht="13.5" thickBot="1" x14ac:dyDescent="0.25"/>
    <row r="5" spans="2:8" x14ac:dyDescent="0.2">
      <c r="B5" s="388" t="s">
        <v>569</v>
      </c>
      <c r="C5" s="807" t="s">
        <v>175</v>
      </c>
      <c r="D5" s="805"/>
      <c r="E5" s="805"/>
      <c r="F5" s="805"/>
      <c r="G5" s="805"/>
      <c r="H5" s="806"/>
    </row>
    <row r="6" spans="2:8" ht="25.5" customHeight="1" x14ac:dyDescent="0.2">
      <c r="B6" s="389" t="s">
        <v>570</v>
      </c>
      <c r="C6" s="390" t="s">
        <v>578</v>
      </c>
      <c r="D6" s="390" t="s">
        <v>579</v>
      </c>
      <c r="E6" s="390" t="s">
        <v>580</v>
      </c>
      <c r="F6" s="390" t="s">
        <v>581</v>
      </c>
      <c r="G6" s="390" t="s">
        <v>582</v>
      </c>
      <c r="H6" s="391" t="s">
        <v>583</v>
      </c>
    </row>
    <row r="7" spans="2:8" x14ac:dyDescent="0.2">
      <c r="B7" s="385" t="str">
        <f>Index!$B$4</f>
        <v>West Midlands</v>
      </c>
      <c r="C7" s="669">
        <f>SUM(C8:C11)</f>
        <v>706</v>
      </c>
      <c r="D7" s="669">
        <f t="shared" ref="D7:H7" si="0">SUM(D8:D11)</f>
        <v>392</v>
      </c>
      <c r="E7" s="669">
        <f t="shared" si="0"/>
        <v>84</v>
      </c>
      <c r="F7" s="669">
        <f t="shared" si="0"/>
        <v>53</v>
      </c>
      <c r="G7" s="669">
        <f t="shared" si="0"/>
        <v>16</v>
      </c>
      <c r="H7" s="670">
        <f t="shared" si="0"/>
        <v>17</v>
      </c>
    </row>
    <row r="8" spans="2:8" x14ac:dyDescent="0.2">
      <c r="B8" s="386" t="s">
        <v>501</v>
      </c>
      <c r="C8" s="671">
        <v>279</v>
      </c>
      <c r="D8" s="671">
        <v>159</v>
      </c>
      <c r="E8" s="671">
        <v>37</v>
      </c>
      <c r="F8" s="671">
        <v>20</v>
      </c>
      <c r="G8" s="671">
        <v>8</v>
      </c>
      <c r="H8" s="672">
        <v>3</v>
      </c>
    </row>
    <row r="9" spans="2:8" x14ac:dyDescent="0.2">
      <c r="B9" s="386" t="s">
        <v>20</v>
      </c>
      <c r="C9" s="671">
        <v>21</v>
      </c>
      <c r="D9" s="671">
        <v>17</v>
      </c>
      <c r="E9" s="671">
        <v>8</v>
      </c>
      <c r="F9" s="671">
        <v>6</v>
      </c>
      <c r="G9" s="671">
        <v>2</v>
      </c>
      <c r="H9" s="672">
        <v>4</v>
      </c>
    </row>
    <row r="10" spans="2:8" x14ac:dyDescent="0.2">
      <c r="B10" s="386" t="s">
        <v>502</v>
      </c>
      <c r="C10" s="671">
        <v>123</v>
      </c>
      <c r="D10" s="671">
        <v>64</v>
      </c>
      <c r="E10" s="671">
        <v>11</v>
      </c>
      <c r="F10" s="671">
        <v>10</v>
      </c>
      <c r="G10" s="671">
        <v>1</v>
      </c>
      <c r="H10" s="672">
        <v>5</v>
      </c>
    </row>
    <row r="11" spans="2:8" ht="13.5" thickBot="1" x14ac:dyDescent="0.25">
      <c r="B11" s="393" t="s">
        <v>503</v>
      </c>
      <c r="C11" s="673">
        <v>283</v>
      </c>
      <c r="D11" s="673">
        <v>152</v>
      </c>
      <c r="E11" s="673">
        <v>28</v>
      </c>
      <c r="F11" s="673">
        <v>17</v>
      </c>
      <c r="G11" s="673">
        <v>5</v>
      </c>
      <c r="H11" s="674">
        <v>5</v>
      </c>
    </row>
    <row r="13" spans="2:8" ht="13.5" thickBot="1" x14ac:dyDescent="0.25"/>
    <row r="14" spans="2:8" x14ac:dyDescent="0.2">
      <c r="B14" s="388" t="s">
        <v>577</v>
      </c>
      <c r="C14" s="807" t="s">
        <v>175</v>
      </c>
      <c r="D14" s="805"/>
      <c r="E14" s="805"/>
      <c r="F14" s="805"/>
      <c r="G14" s="805"/>
      <c r="H14" s="806"/>
    </row>
    <row r="15" spans="2:8" x14ac:dyDescent="0.2">
      <c r="B15" s="389" t="s">
        <v>570</v>
      </c>
      <c r="C15" s="390" t="s">
        <v>578</v>
      </c>
      <c r="D15" s="390" t="s">
        <v>579</v>
      </c>
      <c r="E15" s="390" t="s">
        <v>580</v>
      </c>
      <c r="F15" s="390" t="s">
        <v>581</v>
      </c>
      <c r="G15" s="390" t="s">
        <v>582</v>
      </c>
      <c r="H15" s="391" t="s">
        <v>583</v>
      </c>
    </row>
    <row r="16" spans="2:8" x14ac:dyDescent="0.2">
      <c r="B16" s="385" t="str">
        <f>Index!$B$4</f>
        <v>West Midlands</v>
      </c>
      <c r="C16" s="572">
        <f t="shared" ref="C16:H20" si="1">IF(SUM($C7:$H7)=0,0,C7/SUM($C7:$H7))</f>
        <v>0.55678233438485802</v>
      </c>
      <c r="D16" s="572">
        <f t="shared" si="1"/>
        <v>0.30914826498422715</v>
      </c>
      <c r="E16" s="572">
        <f t="shared" si="1"/>
        <v>6.6246056782334389E-2</v>
      </c>
      <c r="F16" s="572">
        <f t="shared" si="1"/>
        <v>4.1798107255520502E-2</v>
      </c>
      <c r="G16" s="572">
        <f t="shared" si="1"/>
        <v>1.2618296529968454E-2</v>
      </c>
      <c r="H16" s="573">
        <f t="shared" si="1"/>
        <v>1.3406940063091483E-2</v>
      </c>
    </row>
    <row r="17" spans="2:8" x14ac:dyDescent="0.2">
      <c r="B17" s="386" t="s">
        <v>501</v>
      </c>
      <c r="C17" s="574">
        <f t="shared" si="1"/>
        <v>0.5513833992094862</v>
      </c>
      <c r="D17" s="574">
        <f t="shared" si="1"/>
        <v>0.31422924901185773</v>
      </c>
      <c r="E17" s="574">
        <f t="shared" si="1"/>
        <v>7.3122529644268769E-2</v>
      </c>
      <c r="F17" s="574">
        <f t="shared" si="1"/>
        <v>3.9525691699604744E-2</v>
      </c>
      <c r="G17" s="574">
        <f t="shared" si="1"/>
        <v>1.5810276679841896E-2</v>
      </c>
      <c r="H17" s="575">
        <f t="shared" si="1"/>
        <v>5.9288537549407111E-3</v>
      </c>
    </row>
    <row r="18" spans="2:8" x14ac:dyDescent="0.2">
      <c r="B18" s="386" t="s">
        <v>20</v>
      </c>
      <c r="C18" s="574">
        <f t="shared" si="1"/>
        <v>0.36206896551724138</v>
      </c>
      <c r="D18" s="574">
        <f t="shared" si="1"/>
        <v>0.29310344827586204</v>
      </c>
      <c r="E18" s="574">
        <f t="shared" si="1"/>
        <v>0.13793103448275862</v>
      </c>
      <c r="F18" s="574">
        <f t="shared" si="1"/>
        <v>0.10344827586206896</v>
      </c>
      <c r="G18" s="574">
        <f t="shared" si="1"/>
        <v>3.4482758620689655E-2</v>
      </c>
      <c r="H18" s="575">
        <f t="shared" si="1"/>
        <v>6.8965517241379309E-2</v>
      </c>
    </row>
    <row r="19" spans="2:8" x14ac:dyDescent="0.2">
      <c r="B19" s="386" t="s">
        <v>502</v>
      </c>
      <c r="C19" s="574">
        <f t="shared" si="1"/>
        <v>0.57476635514018692</v>
      </c>
      <c r="D19" s="574">
        <f t="shared" si="1"/>
        <v>0.29906542056074764</v>
      </c>
      <c r="E19" s="574">
        <f t="shared" si="1"/>
        <v>5.1401869158878503E-2</v>
      </c>
      <c r="F19" s="574">
        <f t="shared" si="1"/>
        <v>4.6728971962616821E-2</v>
      </c>
      <c r="G19" s="574">
        <f t="shared" si="1"/>
        <v>4.6728971962616819E-3</v>
      </c>
      <c r="H19" s="575">
        <f t="shared" si="1"/>
        <v>2.336448598130841E-2</v>
      </c>
    </row>
    <row r="20" spans="2:8" ht="13.5" thickBot="1" x14ac:dyDescent="0.25">
      <c r="B20" s="392" t="s">
        <v>503</v>
      </c>
      <c r="C20" s="576">
        <f t="shared" si="1"/>
        <v>0.57755102040816331</v>
      </c>
      <c r="D20" s="576">
        <f t="shared" si="1"/>
        <v>0.31020408163265306</v>
      </c>
      <c r="E20" s="576">
        <f t="shared" si="1"/>
        <v>5.7142857142857141E-2</v>
      </c>
      <c r="F20" s="576">
        <f t="shared" si="1"/>
        <v>3.4693877551020408E-2</v>
      </c>
      <c r="G20" s="576">
        <f t="shared" si="1"/>
        <v>1.020408163265306E-2</v>
      </c>
      <c r="H20" s="577">
        <f t="shared" si="1"/>
        <v>1.020408163265306E-2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7"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1"/>
    <col min="2" max="2" width="31.25" style="351" customWidth="1"/>
    <col min="3" max="3" width="46.25" style="351" bestFit="1" customWidth="1"/>
    <col min="4" max="5" width="31.25" style="351" customWidth="1"/>
    <col min="6" max="6" width="29.625" style="351" bestFit="1" customWidth="1"/>
    <col min="7" max="7" width="50.875" style="351" bestFit="1" customWidth="1"/>
    <col min="8" max="16384" width="9" style="351"/>
  </cols>
  <sheetData>
    <row r="3" spans="1:6" x14ac:dyDescent="0.2">
      <c r="A3" s="354"/>
      <c r="B3" s="354" t="str">
        <f>Index!$B$4</f>
        <v>West Midlands</v>
      </c>
      <c r="C3" s="387"/>
    </row>
    <row r="4" spans="1:6" x14ac:dyDescent="0.2">
      <c r="A4" s="354"/>
    </row>
    <row r="5" spans="1:6" x14ac:dyDescent="0.2">
      <c r="B5" s="395" t="s">
        <v>584</v>
      </c>
    </row>
    <row r="6" spans="1:6" x14ac:dyDescent="0.2">
      <c r="B6" s="396"/>
      <c r="C6" s="397" t="s">
        <v>585</v>
      </c>
      <c r="D6" s="398" t="s">
        <v>586</v>
      </c>
      <c r="E6" s="387"/>
      <c r="F6" s="387"/>
    </row>
    <row r="7" spans="1:6" x14ac:dyDescent="0.2">
      <c r="B7" s="399" t="s">
        <v>501</v>
      </c>
      <c r="C7" s="400">
        <v>249</v>
      </c>
      <c r="D7" s="401">
        <v>525.60519999999997</v>
      </c>
      <c r="E7" s="387"/>
      <c r="F7" s="387"/>
    </row>
    <row r="8" spans="1:6" x14ac:dyDescent="0.2">
      <c r="B8" s="399" t="s">
        <v>20</v>
      </c>
      <c r="C8" s="400">
        <v>64</v>
      </c>
      <c r="D8" s="401">
        <v>72.545649999999995</v>
      </c>
      <c r="E8" s="387"/>
      <c r="F8" s="387"/>
    </row>
    <row r="9" spans="1:6" x14ac:dyDescent="0.2">
      <c r="B9" s="399" t="s">
        <v>502</v>
      </c>
      <c r="C9" s="400">
        <v>111</v>
      </c>
      <c r="D9" s="401">
        <v>230.15729999999999</v>
      </c>
      <c r="E9" s="387"/>
      <c r="F9" s="387"/>
    </row>
    <row r="10" spans="1:6" x14ac:dyDescent="0.2">
      <c r="B10" s="402" t="s">
        <v>503</v>
      </c>
      <c r="C10" s="403">
        <v>217</v>
      </c>
      <c r="D10" s="404">
        <v>527.58150000000001</v>
      </c>
      <c r="E10" s="387"/>
      <c r="F10" s="387"/>
    </row>
    <row r="11" spans="1:6" x14ac:dyDescent="0.2">
      <c r="B11" s="387"/>
      <c r="C11" s="387"/>
      <c r="D11" s="387"/>
      <c r="E11" s="387"/>
      <c r="F11" s="387"/>
    </row>
    <row r="12" spans="1:6" x14ac:dyDescent="0.2">
      <c r="B12" s="405"/>
      <c r="C12" s="406" t="s">
        <v>587</v>
      </c>
      <c r="D12" s="406" t="s">
        <v>588</v>
      </c>
      <c r="E12" s="406" t="s">
        <v>589</v>
      </c>
      <c r="F12" s="406" t="s">
        <v>590</v>
      </c>
    </row>
    <row r="13" spans="1:6" x14ac:dyDescent="0.2">
      <c r="B13" s="407" t="s">
        <v>501</v>
      </c>
      <c r="C13" s="408" t="s">
        <v>591</v>
      </c>
      <c r="D13" s="351">
        <v>81</v>
      </c>
      <c r="E13" s="409">
        <v>176.8999</v>
      </c>
      <c r="F13" s="533">
        <f>IF(D$7=0,0,E13/D$7*100)</f>
        <v>33.656421207400541</v>
      </c>
    </row>
    <row r="14" spans="1:6" x14ac:dyDescent="0.2">
      <c r="B14" s="402"/>
      <c r="C14" s="403" t="s">
        <v>592</v>
      </c>
      <c r="D14" s="410">
        <f>C7-D13</f>
        <v>168</v>
      </c>
      <c r="E14" s="411">
        <f>D7-E13</f>
        <v>348.70529999999997</v>
      </c>
      <c r="F14" s="534">
        <f>IF(D$7=0,0,E14/D$7*100)</f>
        <v>66.343578792599473</v>
      </c>
    </row>
    <row r="15" spans="1:6" x14ac:dyDescent="0.2">
      <c r="B15" s="400"/>
      <c r="C15" s="400"/>
      <c r="D15" s="400"/>
      <c r="E15" s="412"/>
      <c r="F15" s="413"/>
    </row>
    <row r="16" spans="1:6" x14ac:dyDescent="0.2">
      <c r="B16" s="407" t="s">
        <v>20</v>
      </c>
      <c r="C16" s="408" t="s">
        <v>591</v>
      </c>
      <c r="D16" s="408">
        <v>21</v>
      </c>
      <c r="E16" s="409">
        <v>22.63175</v>
      </c>
      <c r="F16" s="533">
        <f>IF(D$8=0,0,E16/D$8*100)</f>
        <v>31.196563818781691</v>
      </c>
    </row>
    <row r="17" spans="2:11" x14ac:dyDescent="0.2">
      <c r="B17" s="402"/>
      <c r="C17" s="403" t="s">
        <v>592</v>
      </c>
      <c r="D17" s="410">
        <f>C8-D16</f>
        <v>43</v>
      </c>
      <c r="E17" s="411">
        <f>D8-E16</f>
        <v>49.913899999999998</v>
      </c>
      <c r="F17" s="534">
        <f>IF(D$8=0,0,E17/D$8*100)</f>
        <v>68.803436181218316</v>
      </c>
    </row>
    <row r="18" spans="2:11" x14ac:dyDescent="0.2">
      <c r="B18" s="400"/>
      <c r="C18" s="400"/>
      <c r="D18" s="400"/>
      <c r="E18" s="412"/>
      <c r="F18" s="413"/>
    </row>
    <row r="19" spans="2:11" x14ac:dyDescent="0.2">
      <c r="B19" s="407" t="s">
        <v>502</v>
      </c>
      <c r="C19" s="408" t="s">
        <v>591</v>
      </c>
      <c r="D19" s="408">
        <v>46</v>
      </c>
      <c r="E19" s="409">
        <v>97.19238</v>
      </c>
      <c r="F19" s="533">
        <f>IF(D$9=0,0,E19/D$9*100)</f>
        <v>42.228675779564675</v>
      </c>
    </row>
    <row r="20" spans="2:11" x14ac:dyDescent="0.2">
      <c r="B20" s="402"/>
      <c r="C20" s="403" t="s">
        <v>592</v>
      </c>
      <c r="D20" s="410">
        <f>C9-D19</f>
        <v>65</v>
      </c>
      <c r="E20" s="411">
        <f>D9-E19</f>
        <v>132.96492000000001</v>
      </c>
      <c r="F20" s="534">
        <f>IF(D$9=0,0,E20/D$9*100)</f>
        <v>57.771324220435339</v>
      </c>
    </row>
    <row r="21" spans="2:11" x14ac:dyDescent="0.2">
      <c r="B21" s="400"/>
      <c r="C21" s="400"/>
      <c r="D21" s="400"/>
      <c r="E21" s="412"/>
      <c r="F21" s="413"/>
    </row>
    <row r="22" spans="2:11" x14ac:dyDescent="0.2">
      <c r="B22" s="407" t="s">
        <v>503</v>
      </c>
      <c r="C22" s="408" t="s">
        <v>591</v>
      </c>
      <c r="D22" s="408">
        <v>73</v>
      </c>
      <c r="E22" s="409">
        <v>171.04419999999999</v>
      </c>
      <c r="F22" s="533">
        <f>IF(D$10=0,0,E22/D$10*100)</f>
        <v>32.420431724766694</v>
      </c>
    </row>
    <row r="23" spans="2:11" x14ac:dyDescent="0.2">
      <c r="B23" s="402"/>
      <c r="C23" s="403" t="s">
        <v>592</v>
      </c>
      <c r="D23" s="410">
        <f>C10-D22</f>
        <v>144</v>
      </c>
      <c r="E23" s="411">
        <f>D10-E22</f>
        <v>356.53730000000002</v>
      </c>
      <c r="F23" s="534">
        <f>IF(D$10=0,0,E23/D$10*100)</f>
        <v>67.579568275233299</v>
      </c>
    </row>
    <row r="24" spans="2:11" x14ac:dyDescent="0.2">
      <c r="B24" s="395" t="s">
        <v>593</v>
      </c>
      <c r="C24" s="400"/>
      <c r="D24" s="400"/>
      <c r="E24" s="400"/>
      <c r="F24" s="413"/>
    </row>
    <row r="25" spans="2:11" x14ac:dyDescent="0.2">
      <c r="B25" s="414"/>
      <c r="C25" s="397" t="s">
        <v>181</v>
      </c>
      <c r="D25" s="397" t="s">
        <v>588</v>
      </c>
      <c r="E25" s="397" t="s">
        <v>589</v>
      </c>
      <c r="F25" s="398" t="s">
        <v>594</v>
      </c>
      <c r="G25" s="398" t="s">
        <v>595</v>
      </c>
    </row>
    <row r="26" spans="2:11" x14ac:dyDescent="0.2">
      <c r="B26" s="407" t="s">
        <v>501</v>
      </c>
      <c r="C26" s="408" t="s">
        <v>596</v>
      </c>
      <c r="D26" s="408">
        <v>20</v>
      </c>
      <c r="E26" s="409">
        <v>45.601840000000003</v>
      </c>
      <c r="F26" s="535">
        <f>IF(D$7=0,0,E26/D$7*100)</f>
        <v>8.6760633266185359</v>
      </c>
      <c r="G26" s="533">
        <f>IF(E$13=0,0,E26/E$13*100)</f>
        <v>25.778330004708877</v>
      </c>
      <c r="I26" s="351" t="s">
        <v>597</v>
      </c>
      <c r="J26" s="351">
        <v>12</v>
      </c>
      <c r="K26" s="351" t="s">
        <v>598</v>
      </c>
    </row>
    <row r="27" spans="2:11" x14ac:dyDescent="0.2">
      <c r="B27" s="399"/>
      <c r="C27" s="400" t="s">
        <v>599</v>
      </c>
      <c r="D27" s="400">
        <v>6</v>
      </c>
      <c r="E27" s="412">
        <v>16.603349999999999</v>
      </c>
      <c r="F27" s="536">
        <f t="shared" ref="F27:F32" si="0">IF(D$7=0,0,E27/D$7*100)</f>
        <v>3.1589013959527033</v>
      </c>
      <c r="G27" s="537">
        <f t="shared" ref="G27:G32" si="1">IF(E$13=0,0,E27/E$13*100)</f>
        <v>9.3857317047663678</v>
      </c>
      <c r="I27" s="351" t="s">
        <v>597</v>
      </c>
      <c r="J27" s="351">
        <v>15</v>
      </c>
      <c r="K27" s="351" t="s">
        <v>600</v>
      </c>
    </row>
    <row r="28" spans="2:11" x14ac:dyDescent="0.2">
      <c r="B28" s="399"/>
      <c r="C28" s="400" t="s">
        <v>601</v>
      </c>
      <c r="D28" s="400">
        <v>41</v>
      </c>
      <c r="E28" s="412">
        <v>64.225129999999993</v>
      </c>
      <c r="F28" s="536">
        <f t="shared" si="0"/>
        <v>12.219272183760738</v>
      </c>
      <c r="G28" s="537">
        <f t="shared" si="1"/>
        <v>36.305916509845396</v>
      </c>
      <c r="I28" s="351" t="s">
        <v>597</v>
      </c>
      <c r="J28" s="351">
        <v>16</v>
      </c>
      <c r="K28" s="351" t="s">
        <v>602</v>
      </c>
    </row>
    <row r="29" spans="2:11" x14ac:dyDescent="0.2">
      <c r="B29" s="399"/>
      <c r="C29" s="400" t="s">
        <v>603</v>
      </c>
      <c r="D29" s="415">
        <v>1</v>
      </c>
      <c r="E29" s="412">
        <v>1.033166</v>
      </c>
      <c r="F29" s="536">
        <f t="shared" si="0"/>
        <v>0.19656692894210334</v>
      </c>
      <c r="G29" s="537">
        <f t="shared" si="1"/>
        <v>0.58403990053131738</v>
      </c>
      <c r="I29" s="351" t="s">
        <v>597</v>
      </c>
      <c r="J29" s="351">
        <v>17</v>
      </c>
      <c r="K29" s="351" t="s">
        <v>604</v>
      </c>
    </row>
    <row r="30" spans="2:11" x14ac:dyDescent="0.2">
      <c r="B30" s="399"/>
      <c r="C30" s="400" t="s">
        <v>605</v>
      </c>
      <c r="D30" s="415">
        <v>14</v>
      </c>
      <c r="E30" s="412">
        <v>59.922490000000003</v>
      </c>
      <c r="F30" s="536">
        <f t="shared" si="0"/>
        <v>11.400665366324384</v>
      </c>
      <c r="G30" s="537">
        <f t="shared" si="1"/>
        <v>33.873670929152588</v>
      </c>
      <c r="I30" s="351" t="s">
        <v>597</v>
      </c>
      <c r="J30" s="351">
        <v>18</v>
      </c>
      <c r="K30" s="351" t="s">
        <v>605</v>
      </c>
    </row>
    <row r="31" spans="2:11" x14ac:dyDescent="0.2">
      <c r="B31" s="399"/>
      <c r="C31" s="400" t="s">
        <v>606</v>
      </c>
      <c r="D31" s="415">
        <v>5</v>
      </c>
      <c r="E31" s="412">
        <v>5.0952000000000002</v>
      </c>
      <c r="F31" s="536">
        <f t="shared" si="0"/>
        <v>0.96939680201033029</v>
      </c>
      <c r="G31" s="537">
        <f t="shared" si="1"/>
        <v>2.8802729679327124</v>
      </c>
      <c r="I31" s="351" t="s">
        <v>597</v>
      </c>
      <c r="J31" s="351">
        <v>19</v>
      </c>
      <c r="K31" s="351" t="s">
        <v>607</v>
      </c>
    </row>
    <row r="32" spans="2:11" x14ac:dyDescent="0.2">
      <c r="B32" s="402"/>
      <c r="C32" s="403" t="s">
        <v>608</v>
      </c>
      <c r="D32" s="403">
        <v>2</v>
      </c>
      <c r="E32" s="416">
        <v>2.0053019999999999</v>
      </c>
      <c r="F32" s="538">
        <f t="shared" si="0"/>
        <v>0.38152248113222625</v>
      </c>
      <c r="G32" s="534">
        <f t="shared" si="1"/>
        <v>1.133580064205802</v>
      </c>
      <c r="I32" s="351" t="s">
        <v>597</v>
      </c>
      <c r="J32" s="351">
        <v>20</v>
      </c>
      <c r="K32" s="351" t="s">
        <v>606</v>
      </c>
    </row>
    <row r="33" spans="2:7" x14ac:dyDescent="0.2">
      <c r="B33" s="350"/>
      <c r="C33" s="350"/>
      <c r="D33" s="350"/>
      <c r="E33" s="350"/>
      <c r="F33" s="350"/>
      <c r="G33" s="360"/>
    </row>
    <row r="34" spans="2:7" x14ac:dyDescent="0.2">
      <c r="B34" s="407" t="s">
        <v>20</v>
      </c>
      <c r="C34" s="408" t="s">
        <v>596</v>
      </c>
      <c r="D34" s="417">
        <v>2</v>
      </c>
      <c r="E34" s="418">
        <v>3.0812309999999998</v>
      </c>
      <c r="F34" s="535">
        <f>IF(D$8=0,0,E34/D$8*100)</f>
        <v>4.2472994590302795</v>
      </c>
      <c r="G34" s="533">
        <f t="shared" ref="G34:G40" si="2">IF(E$16=0,0,E34/E$16*100)</f>
        <v>13.614638726567762</v>
      </c>
    </row>
    <row r="35" spans="2:7" x14ac:dyDescent="0.2">
      <c r="B35" s="419"/>
      <c r="C35" s="400" t="s">
        <v>599</v>
      </c>
      <c r="D35" s="361">
        <v>0</v>
      </c>
      <c r="E35" s="420">
        <v>0</v>
      </c>
      <c r="F35" s="536">
        <f t="shared" ref="F35:F40" si="3">IF(D$8=0,0,E35/D$8*100)</f>
        <v>0</v>
      </c>
      <c r="G35" s="537">
        <f t="shared" si="2"/>
        <v>0</v>
      </c>
    </row>
    <row r="36" spans="2:7" x14ac:dyDescent="0.2">
      <c r="B36" s="419"/>
      <c r="C36" s="400" t="s">
        <v>601</v>
      </c>
      <c r="D36" s="361">
        <v>14</v>
      </c>
      <c r="E36" s="420">
        <v>14.709110000000001</v>
      </c>
      <c r="F36" s="536">
        <f t="shared" si="3"/>
        <v>20.275660911439903</v>
      </c>
      <c r="G36" s="537">
        <f t="shared" si="2"/>
        <v>64.993250632408021</v>
      </c>
    </row>
    <row r="37" spans="2:7" x14ac:dyDescent="0.2">
      <c r="B37" s="419"/>
      <c r="C37" s="400" t="s">
        <v>603</v>
      </c>
      <c r="D37" s="361">
        <v>0</v>
      </c>
      <c r="E37" s="420">
        <v>0</v>
      </c>
      <c r="F37" s="536">
        <f t="shared" si="3"/>
        <v>0</v>
      </c>
      <c r="G37" s="537">
        <f t="shared" si="2"/>
        <v>0</v>
      </c>
    </row>
    <row r="38" spans="2:7" x14ac:dyDescent="0.2">
      <c r="B38" s="419"/>
      <c r="C38" s="400" t="s">
        <v>605</v>
      </c>
      <c r="D38" s="361">
        <v>3</v>
      </c>
      <c r="E38" s="420">
        <v>3.2926350000000002</v>
      </c>
      <c r="F38" s="536">
        <f t="shared" si="3"/>
        <v>4.5387076964642263</v>
      </c>
      <c r="G38" s="537">
        <f t="shared" si="2"/>
        <v>14.548742364156549</v>
      </c>
    </row>
    <row r="39" spans="2:7" x14ac:dyDescent="0.2">
      <c r="B39" s="419"/>
      <c r="C39" s="400" t="s">
        <v>606</v>
      </c>
      <c r="D39" s="361">
        <v>5</v>
      </c>
      <c r="E39" s="420">
        <v>5.076092</v>
      </c>
      <c r="F39" s="536">
        <f t="shared" si="3"/>
        <v>6.997100446408572</v>
      </c>
      <c r="G39" s="537">
        <f t="shared" si="2"/>
        <v>22.429074198857798</v>
      </c>
    </row>
    <row r="40" spans="2:7" x14ac:dyDescent="0.2">
      <c r="B40" s="421"/>
      <c r="C40" s="403" t="s">
        <v>608</v>
      </c>
      <c r="D40" s="422">
        <v>1</v>
      </c>
      <c r="E40" s="423">
        <v>1</v>
      </c>
      <c r="F40" s="538">
        <f t="shared" si="3"/>
        <v>1.3784424014396452</v>
      </c>
      <c r="G40" s="534">
        <f t="shared" si="2"/>
        <v>4.4185712549847</v>
      </c>
    </row>
    <row r="41" spans="2:7" x14ac:dyDescent="0.2">
      <c r="B41" s="350"/>
      <c r="C41" s="350"/>
      <c r="D41" s="350"/>
      <c r="E41" s="350"/>
      <c r="F41" s="350"/>
      <c r="G41" s="360"/>
    </row>
    <row r="42" spans="2:7" x14ac:dyDescent="0.2">
      <c r="B42" s="407" t="s">
        <v>502</v>
      </c>
      <c r="C42" s="408" t="s">
        <v>596</v>
      </c>
      <c r="D42" s="417">
        <v>8</v>
      </c>
      <c r="E42" s="418">
        <v>42.742010000000001</v>
      </c>
      <c r="F42" s="535">
        <f>IF(D$9=0,0,E42/D$9*100)</f>
        <v>18.570781808789032</v>
      </c>
      <c r="G42" s="533">
        <f t="shared" ref="G42:G48" si="4">IF(E$19=0,0,E42/E$19*100)</f>
        <v>43.976708873679193</v>
      </c>
    </row>
    <row r="43" spans="2:7" x14ac:dyDescent="0.2">
      <c r="B43" s="419"/>
      <c r="C43" s="400" t="s">
        <v>599</v>
      </c>
      <c r="D43" s="361">
        <v>4</v>
      </c>
      <c r="E43" s="420">
        <v>6.2871189999999997</v>
      </c>
      <c r="F43" s="536">
        <f t="shared" ref="F43:F48" si="5">IF(D$9=0,0,E43/D$9*100)</f>
        <v>2.7316617808776869</v>
      </c>
      <c r="G43" s="539">
        <f t="shared" si="4"/>
        <v>6.4687365408687389</v>
      </c>
    </row>
    <row r="44" spans="2:7" x14ac:dyDescent="0.2">
      <c r="B44" s="419"/>
      <c r="C44" s="400" t="s">
        <v>601</v>
      </c>
      <c r="D44" s="361">
        <v>26</v>
      </c>
      <c r="E44" s="420">
        <v>32.4116</v>
      </c>
      <c r="F44" s="536">
        <f t="shared" si="5"/>
        <v>14.082368884236999</v>
      </c>
      <c r="G44" s="539">
        <f t="shared" si="4"/>
        <v>33.347881798964075</v>
      </c>
    </row>
    <row r="45" spans="2:7" x14ac:dyDescent="0.2">
      <c r="B45" s="419"/>
      <c r="C45" s="400" t="s">
        <v>603</v>
      </c>
      <c r="D45" s="361">
        <v>0</v>
      </c>
      <c r="E45" s="420">
        <v>0</v>
      </c>
      <c r="F45" s="536">
        <f t="shared" si="5"/>
        <v>0</v>
      </c>
      <c r="G45" s="539">
        <f t="shared" si="4"/>
        <v>0</v>
      </c>
    </row>
    <row r="46" spans="2:7" x14ac:dyDescent="0.2">
      <c r="B46" s="419"/>
      <c r="C46" s="400" t="s">
        <v>605</v>
      </c>
      <c r="D46" s="361">
        <v>5</v>
      </c>
      <c r="E46" s="420">
        <v>13.903890000000001</v>
      </c>
      <c r="F46" s="536">
        <f t="shared" si="5"/>
        <v>6.0410380205190108</v>
      </c>
      <c r="G46" s="539">
        <f t="shared" si="4"/>
        <v>14.305535063551279</v>
      </c>
    </row>
    <row r="47" spans="2:7" x14ac:dyDescent="0.2">
      <c r="B47" s="419"/>
      <c r="C47" s="400" t="s">
        <v>606</v>
      </c>
      <c r="D47" s="361">
        <v>8</v>
      </c>
      <c r="E47" s="420">
        <v>8.0760919999999992</v>
      </c>
      <c r="F47" s="536">
        <f t="shared" si="5"/>
        <v>3.5089445348898338</v>
      </c>
      <c r="G47" s="539">
        <f t="shared" si="4"/>
        <v>8.309388040502764</v>
      </c>
    </row>
    <row r="48" spans="2:7" x14ac:dyDescent="0.2">
      <c r="B48" s="421"/>
      <c r="C48" s="403" t="s">
        <v>608</v>
      </c>
      <c r="D48" s="422">
        <v>2</v>
      </c>
      <c r="E48" s="423">
        <v>2</v>
      </c>
      <c r="F48" s="538">
        <f t="shared" si="5"/>
        <v>0.86897091684686956</v>
      </c>
      <c r="G48" s="540">
        <f t="shared" si="4"/>
        <v>2.0577744880822961</v>
      </c>
    </row>
    <row r="49" spans="2:7" x14ac:dyDescent="0.2">
      <c r="B49" s="350"/>
      <c r="C49" s="350"/>
      <c r="D49" s="350"/>
      <c r="E49" s="350"/>
      <c r="F49" s="350"/>
      <c r="G49" s="360"/>
    </row>
    <row r="50" spans="2:7" x14ac:dyDescent="0.2">
      <c r="B50" s="407" t="s">
        <v>503</v>
      </c>
      <c r="C50" s="408" t="s">
        <v>596</v>
      </c>
      <c r="D50" s="417">
        <v>27</v>
      </c>
      <c r="E50" s="418">
        <v>86.451099999999997</v>
      </c>
      <c r="F50" s="535">
        <f>IF(D$10=0,0,E50/D$10*100)</f>
        <v>16.386302400671742</v>
      </c>
      <c r="G50" s="541">
        <f t="shared" ref="G50:G56" si="6">IF(E$22=0,0,E50/E$22*100)</f>
        <v>50.543134464658849</v>
      </c>
    </row>
    <row r="51" spans="2:7" x14ac:dyDescent="0.2">
      <c r="B51" s="419"/>
      <c r="C51" s="400" t="s">
        <v>599</v>
      </c>
      <c r="D51" s="361">
        <v>5</v>
      </c>
      <c r="E51" s="420">
        <v>15.603350000000001</v>
      </c>
      <c r="F51" s="536">
        <f t="shared" ref="F51:F56" si="7">IF(D$10=0,0,E51/D$10*100)</f>
        <v>2.9575240981725099</v>
      </c>
      <c r="G51" s="539">
        <f t="shared" si="6"/>
        <v>9.1224081260867091</v>
      </c>
    </row>
    <row r="52" spans="2:7" x14ac:dyDescent="0.2">
      <c r="B52" s="419"/>
      <c r="C52" s="400" t="s">
        <v>601</v>
      </c>
      <c r="D52" s="361">
        <v>33</v>
      </c>
      <c r="E52" s="420">
        <v>59.747810000000001</v>
      </c>
      <c r="F52" s="536">
        <f t="shared" si="7"/>
        <v>11.324849336074143</v>
      </c>
      <c r="G52" s="539">
        <f t="shared" si="6"/>
        <v>34.93121076306592</v>
      </c>
    </row>
    <row r="53" spans="2:7" x14ac:dyDescent="0.2">
      <c r="B53" s="419"/>
      <c r="C53" s="400" t="s">
        <v>603</v>
      </c>
      <c r="D53" s="361">
        <v>1</v>
      </c>
      <c r="E53" s="420">
        <v>1.033166</v>
      </c>
      <c r="F53" s="536">
        <f t="shared" si="7"/>
        <v>0.19583059678931125</v>
      </c>
      <c r="G53" s="539">
        <f t="shared" si="6"/>
        <v>0.60403451271659603</v>
      </c>
    </row>
    <row r="54" spans="2:7" x14ac:dyDescent="0.2">
      <c r="B54" s="419"/>
      <c r="C54" s="400" t="s">
        <v>605</v>
      </c>
      <c r="D54" s="361">
        <v>13</v>
      </c>
      <c r="E54" s="420">
        <v>24.16517</v>
      </c>
      <c r="F54" s="536">
        <f t="shared" si="7"/>
        <v>4.5803672039296295</v>
      </c>
      <c r="G54" s="539">
        <f t="shared" si="6"/>
        <v>14.128026556878282</v>
      </c>
    </row>
    <row r="55" spans="2:7" x14ac:dyDescent="0.2">
      <c r="B55" s="419"/>
      <c r="C55" s="400" t="s">
        <v>606</v>
      </c>
      <c r="D55" s="361">
        <v>1</v>
      </c>
      <c r="E55" s="420">
        <v>1.076092</v>
      </c>
      <c r="F55" s="536">
        <f t="shared" si="7"/>
        <v>0.20396697003211825</v>
      </c>
      <c r="G55" s="539">
        <f t="shared" si="6"/>
        <v>0.62913094977789374</v>
      </c>
    </row>
    <row r="56" spans="2:7" x14ac:dyDescent="0.2">
      <c r="B56" s="421"/>
      <c r="C56" s="403" t="s">
        <v>608</v>
      </c>
      <c r="D56" s="422">
        <v>2</v>
      </c>
      <c r="E56" s="423">
        <v>2.0053019999999999</v>
      </c>
      <c r="F56" s="538">
        <f t="shared" si="7"/>
        <v>0.38009331259720058</v>
      </c>
      <c r="G56" s="540">
        <f t="shared" si="6"/>
        <v>1.1723881897193824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82" t="s">
        <v>682</v>
      </c>
      <c r="C3" s="783"/>
      <c r="D3" s="783"/>
      <c r="E3" s="783"/>
      <c r="F3" s="783"/>
      <c r="G3" s="783"/>
      <c r="H3" s="783"/>
      <c r="J3" s="784" t="s">
        <v>742</v>
      </c>
      <c r="K3" s="784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5"/>
      <c r="K4" s="785"/>
    </row>
    <row r="5" spans="1:19" s="23" customFormat="1" x14ac:dyDescent="0.2">
      <c r="A5" s="426"/>
      <c r="B5" s="434"/>
      <c r="C5" s="424" t="s">
        <v>106</v>
      </c>
      <c r="D5" s="425">
        <v>4162.5219999999999</v>
      </c>
      <c r="E5" s="427">
        <v>30266.026000000002</v>
      </c>
      <c r="F5" s="432">
        <v>4.7</v>
      </c>
      <c r="G5" s="439">
        <f>E5*F5/100</f>
        <v>1422.5032220000003</v>
      </c>
      <c r="H5" s="440">
        <f>SUM(D5,E5)</f>
        <v>34428.548000000003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3057.8180000000002</v>
      </c>
      <c r="E6" s="427">
        <v>8707.0329999999994</v>
      </c>
      <c r="F6" s="432">
        <v>9.33</v>
      </c>
      <c r="G6" s="439">
        <f t="shared" ref="G6:G26" si="0">E6*F6/100</f>
        <v>812.36617889999991</v>
      </c>
      <c r="H6" s="440">
        <f>SUM(D6,E6)</f>
        <v>11764.850999999999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1104.704</v>
      </c>
      <c r="E7" s="427">
        <v>21614.151999999998</v>
      </c>
      <c r="F7" s="432">
        <v>5.39</v>
      </c>
      <c r="G7" s="439">
        <f>E7*F7/100</f>
        <v>1165.0027928</v>
      </c>
      <c r="H7" s="440">
        <f>SUM(D7,E7)</f>
        <v>22718.856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101.261</v>
      </c>
      <c r="E8" s="429">
        <v>377.34199999999998</v>
      </c>
      <c r="F8" s="432">
        <v>42.38</v>
      </c>
      <c r="G8" s="439">
        <f t="shared" si="0"/>
        <v>159.9175396</v>
      </c>
      <c r="H8" s="440">
        <f>SUM(D8,E8)</f>
        <v>478.60299999999995</v>
      </c>
      <c r="I8" s="428"/>
      <c r="J8" s="687">
        <f>H8/$H$6</f>
        <v>4.0680753202909245E-2</v>
      </c>
      <c r="K8" s="687">
        <f>H8/$H$5</f>
        <v>1.3901341410041455E-2</v>
      </c>
    </row>
    <row r="9" spans="1:19" s="24" customFormat="1" x14ac:dyDescent="0.2">
      <c r="A9" s="428"/>
      <c r="B9" s="435"/>
      <c r="C9" s="424" t="s">
        <v>85</v>
      </c>
      <c r="D9" s="425">
        <v>386.26</v>
      </c>
      <c r="E9" s="429">
        <v>1437.223</v>
      </c>
      <c r="F9" s="432">
        <v>20.100000000000001</v>
      </c>
      <c r="G9" s="439">
        <f t="shared" si="0"/>
        <v>288.881823</v>
      </c>
      <c r="H9" s="440">
        <f t="shared" ref="H9:H26" si="1">SUM(D9,E9)</f>
        <v>1823.4829999999999</v>
      </c>
      <c r="I9" s="428"/>
      <c r="J9" s="687">
        <f t="shared" ref="J9:J15" si="2">H9/$H$6</f>
        <v>0.1549941431472443</v>
      </c>
      <c r="K9" s="687">
        <f t="shared" ref="K9:K26" si="3">H9/$H$5</f>
        <v>5.2964272556600404E-2</v>
      </c>
    </row>
    <row r="10" spans="1:19" s="24" customFormat="1" x14ac:dyDescent="0.2">
      <c r="A10" s="428"/>
      <c r="B10" s="435"/>
      <c r="C10" s="424" t="s">
        <v>86</v>
      </c>
      <c r="D10" s="425">
        <v>523.50400000000002</v>
      </c>
      <c r="E10" s="429">
        <v>674.31399999999996</v>
      </c>
      <c r="F10" s="432">
        <v>28.32</v>
      </c>
      <c r="G10" s="439">
        <f t="shared" si="0"/>
        <v>190.96572479999998</v>
      </c>
      <c r="H10" s="440">
        <f t="shared" si="1"/>
        <v>1197.818</v>
      </c>
      <c r="I10" s="428"/>
      <c r="J10" s="687">
        <f t="shared" si="2"/>
        <v>0.10181327413326358</v>
      </c>
      <c r="K10" s="687">
        <f t="shared" si="3"/>
        <v>3.4791417866359045E-2</v>
      </c>
    </row>
    <row r="11" spans="1:19" s="24" customFormat="1" x14ac:dyDescent="0.2">
      <c r="A11" s="428"/>
      <c r="B11" s="435"/>
      <c r="C11" s="424" t="s">
        <v>87</v>
      </c>
      <c r="D11" s="425">
        <v>367.67500000000001</v>
      </c>
      <c r="E11" s="429">
        <v>1600.463</v>
      </c>
      <c r="F11" s="432">
        <v>20.260000000000002</v>
      </c>
      <c r="G11" s="439">
        <f t="shared" si="0"/>
        <v>324.25380380000001</v>
      </c>
      <c r="H11" s="440">
        <f t="shared" si="1"/>
        <v>1968.1379999999999</v>
      </c>
      <c r="I11" s="428"/>
      <c r="J11" s="687">
        <f t="shared" si="2"/>
        <v>0.16728966648196394</v>
      </c>
      <c r="K11" s="687">
        <f t="shared" si="3"/>
        <v>5.7165872926154181E-2</v>
      </c>
    </row>
    <row r="12" spans="1:19" s="24" customFormat="1" x14ac:dyDescent="0.2">
      <c r="A12" s="428"/>
      <c r="B12" s="435"/>
      <c r="C12" s="424" t="s">
        <v>88</v>
      </c>
      <c r="D12" s="425">
        <v>392.97300000000001</v>
      </c>
      <c r="E12" s="429">
        <v>1134.7090000000001</v>
      </c>
      <c r="F12" s="432">
        <v>17.32</v>
      </c>
      <c r="G12" s="439">
        <f t="shared" si="0"/>
        <v>196.53159880000004</v>
      </c>
      <c r="H12" s="440">
        <f t="shared" si="1"/>
        <v>1527.682</v>
      </c>
      <c r="I12" s="428"/>
      <c r="J12" s="687">
        <f t="shared" si="2"/>
        <v>0.12985136828337224</v>
      </c>
      <c r="K12" s="687">
        <f t="shared" si="3"/>
        <v>4.437253641948536E-2</v>
      </c>
    </row>
    <row r="13" spans="1:19" s="24" customFormat="1" x14ac:dyDescent="0.2">
      <c r="A13" s="428"/>
      <c r="B13" s="435"/>
      <c r="C13" s="424" t="s">
        <v>89</v>
      </c>
      <c r="D13" s="425">
        <v>994.13699999999994</v>
      </c>
      <c r="E13" s="429">
        <v>1203.828</v>
      </c>
      <c r="F13" s="432">
        <v>20.34</v>
      </c>
      <c r="G13" s="439">
        <f t="shared" si="0"/>
        <v>244.85861519999997</v>
      </c>
      <c r="H13" s="440">
        <f t="shared" si="1"/>
        <v>2197.9650000000001</v>
      </c>
      <c r="I13" s="428"/>
      <c r="J13" s="687">
        <f t="shared" si="2"/>
        <v>0.18682472051707247</v>
      </c>
      <c r="K13" s="687">
        <f t="shared" si="3"/>
        <v>6.3841350497848476E-2</v>
      </c>
    </row>
    <row r="14" spans="1:19" s="24" customFormat="1" x14ac:dyDescent="0.2">
      <c r="A14" s="428"/>
      <c r="B14" s="435"/>
      <c r="C14" s="424" t="s">
        <v>90</v>
      </c>
      <c r="D14" s="425">
        <v>24.795000000000002</v>
      </c>
      <c r="E14" s="429">
        <v>100.931</v>
      </c>
      <c r="F14" s="432">
        <v>65.03</v>
      </c>
      <c r="G14" s="439">
        <f t="shared" si="0"/>
        <v>65.635429299999998</v>
      </c>
      <c r="H14" s="440">
        <f t="shared" si="1"/>
        <v>125.726</v>
      </c>
      <c r="I14" s="428"/>
      <c r="J14" s="687">
        <f t="shared" si="2"/>
        <v>1.0686578181058138E-2</v>
      </c>
      <c r="K14" s="687">
        <f t="shared" si="3"/>
        <v>3.6517950161592638E-3</v>
      </c>
    </row>
    <row r="15" spans="1:19" s="24" customFormat="1" x14ac:dyDescent="0.2">
      <c r="A15" s="428"/>
      <c r="B15" s="435"/>
      <c r="C15" s="424" t="s">
        <v>91</v>
      </c>
      <c r="D15" s="425">
        <v>267.21300000000002</v>
      </c>
      <c r="E15" s="429">
        <v>2178.2220000000002</v>
      </c>
      <c r="F15" s="432">
        <v>27.33</v>
      </c>
      <c r="G15" s="439">
        <f t="shared" si="0"/>
        <v>595.30807260000006</v>
      </c>
      <c r="H15" s="440">
        <f t="shared" si="1"/>
        <v>2445.4350000000004</v>
      </c>
      <c r="I15" s="428"/>
      <c r="J15" s="688">
        <f t="shared" si="2"/>
        <v>0.20785941105416469</v>
      </c>
      <c r="K15" s="687">
        <f t="shared" si="3"/>
        <v>7.1029280700423386E-2</v>
      </c>
    </row>
    <row r="16" spans="1:19" s="24" customFormat="1" x14ac:dyDescent="0.2">
      <c r="A16" s="428"/>
      <c r="B16" s="435"/>
      <c r="C16" s="424" t="s">
        <v>94</v>
      </c>
      <c r="D16" s="425">
        <v>531.17899999999997</v>
      </c>
      <c r="E16" s="429">
        <v>7180.2640000000001</v>
      </c>
      <c r="F16" s="432">
        <v>11.45</v>
      </c>
      <c r="G16" s="439">
        <f t="shared" si="0"/>
        <v>822.14022799999987</v>
      </c>
      <c r="H16" s="440">
        <f t="shared" si="1"/>
        <v>7711.4430000000002</v>
      </c>
      <c r="I16" s="428"/>
      <c r="J16" s="687">
        <f>H16/$H$7</f>
        <v>0.33942919485030409</v>
      </c>
      <c r="K16" s="687">
        <f t="shared" si="3"/>
        <v>0.22398397399739309</v>
      </c>
    </row>
    <row r="17" spans="1:11" s="24" customFormat="1" x14ac:dyDescent="0.2">
      <c r="A17" s="428"/>
      <c r="B17" s="435"/>
      <c r="C17" s="424" t="s">
        <v>95</v>
      </c>
      <c r="D17" s="425">
        <v>223.08699999999999</v>
      </c>
      <c r="E17" s="429">
        <v>1456.021</v>
      </c>
      <c r="F17" s="432">
        <v>20.61</v>
      </c>
      <c r="G17" s="439">
        <f t="shared" si="0"/>
        <v>300.08592809999999</v>
      </c>
      <c r="H17" s="440">
        <f t="shared" si="1"/>
        <v>1679.1079999999999</v>
      </c>
      <c r="I17" s="428"/>
      <c r="J17" s="687">
        <f t="shared" ref="J17:J26" si="4">H17/$H$7</f>
        <v>7.3908122838579546E-2</v>
      </c>
      <c r="K17" s="687">
        <f t="shared" si="3"/>
        <v>4.8770804972663957E-2</v>
      </c>
    </row>
    <row r="18" spans="1:11" s="24" customFormat="1" x14ac:dyDescent="0.2">
      <c r="A18" s="428"/>
      <c r="B18" s="435"/>
      <c r="C18" s="424" t="s">
        <v>96</v>
      </c>
      <c r="D18" s="425">
        <v>11.221</v>
      </c>
      <c r="E18" s="429">
        <v>1429.4110000000001</v>
      </c>
      <c r="F18" s="432">
        <v>25.99</v>
      </c>
      <c r="G18" s="439">
        <f t="shared" si="0"/>
        <v>371.50391889999997</v>
      </c>
      <c r="H18" s="440">
        <f t="shared" si="1"/>
        <v>1440.6320000000001</v>
      </c>
      <c r="I18" s="428"/>
      <c r="J18" s="687">
        <f t="shared" si="4"/>
        <v>6.3411291484043036E-2</v>
      </c>
      <c r="K18" s="687">
        <f t="shared" si="3"/>
        <v>4.1844111462382906E-2</v>
      </c>
    </row>
    <row r="19" spans="1:11" s="24" customFormat="1" x14ac:dyDescent="0.2">
      <c r="A19" s="428"/>
      <c r="B19" s="435"/>
      <c r="C19" s="424" t="s">
        <v>97</v>
      </c>
      <c r="D19" s="425">
        <v>55.93</v>
      </c>
      <c r="E19" s="429">
        <v>5129.8940000000002</v>
      </c>
      <c r="F19" s="432">
        <v>12.72</v>
      </c>
      <c r="G19" s="439">
        <f t="shared" si="0"/>
        <v>652.52251680000006</v>
      </c>
      <c r="H19" s="440">
        <f t="shared" si="1"/>
        <v>5185.8240000000005</v>
      </c>
      <c r="I19" s="428"/>
      <c r="J19" s="687">
        <f t="shared" si="4"/>
        <v>0.2282607891876246</v>
      </c>
      <c r="K19" s="687">
        <f t="shared" si="3"/>
        <v>0.1506256958614694</v>
      </c>
    </row>
    <row r="20" spans="1:11" s="24" customFormat="1" x14ac:dyDescent="0.2">
      <c r="A20" s="428"/>
      <c r="B20" s="435"/>
      <c r="C20" s="424" t="s">
        <v>98</v>
      </c>
      <c r="D20" s="425">
        <v>69.775999999999996</v>
      </c>
      <c r="E20" s="429">
        <v>1381.1690000000001</v>
      </c>
      <c r="F20" s="432">
        <v>12.81</v>
      </c>
      <c r="G20" s="439">
        <f t="shared" si="0"/>
        <v>176.92774890000001</v>
      </c>
      <c r="H20" s="440">
        <f t="shared" si="1"/>
        <v>1450.9450000000002</v>
      </c>
      <c r="I20" s="428"/>
      <c r="J20" s="687">
        <f t="shared" si="4"/>
        <v>6.3865231594407754E-2</v>
      </c>
      <c r="K20" s="687">
        <f t="shared" si="3"/>
        <v>4.2143659384066966E-2</v>
      </c>
    </row>
    <row r="21" spans="1:11" s="24" customFormat="1" x14ac:dyDescent="0.2">
      <c r="A21" s="428"/>
      <c r="B21" s="435"/>
      <c r="C21" s="424" t="s">
        <v>99</v>
      </c>
      <c r="D21" s="425">
        <v>42.631</v>
      </c>
      <c r="E21" s="429">
        <v>778.07</v>
      </c>
      <c r="F21" s="432">
        <v>28.37</v>
      </c>
      <c r="G21" s="439">
        <f t="shared" si="0"/>
        <v>220.73845900000003</v>
      </c>
      <c r="H21" s="440">
        <f t="shared" si="1"/>
        <v>820.70100000000002</v>
      </c>
      <c r="I21" s="428"/>
      <c r="J21" s="687">
        <f t="shared" si="4"/>
        <v>3.6124222099915594E-2</v>
      </c>
      <c r="K21" s="687">
        <f t="shared" si="3"/>
        <v>2.3837804603319315E-2</v>
      </c>
    </row>
    <row r="22" spans="1:11" s="24" customFormat="1" x14ac:dyDescent="0.2">
      <c r="A22" s="428"/>
      <c r="B22" s="435"/>
      <c r="C22" s="424" t="s">
        <v>100</v>
      </c>
      <c r="D22" s="425">
        <v>7.3310000000000004</v>
      </c>
      <c r="E22" s="429">
        <v>827.62199999999996</v>
      </c>
      <c r="F22" s="432">
        <v>17.239999999999998</v>
      </c>
      <c r="G22" s="439">
        <f t="shared" si="0"/>
        <v>142.68203279999997</v>
      </c>
      <c r="H22" s="440">
        <f t="shared" si="1"/>
        <v>834.95299999999997</v>
      </c>
      <c r="I22" s="428"/>
      <c r="J22" s="687">
        <f t="shared" si="4"/>
        <v>3.6751542419213364E-2</v>
      </c>
      <c r="K22" s="687">
        <f t="shared" si="3"/>
        <v>2.4251763391241476E-2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495.601</v>
      </c>
      <c r="F23" s="432">
        <v>16.79</v>
      </c>
      <c r="G23" s="439">
        <f t="shared" si="0"/>
        <v>83.211407899999998</v>
      </c>
      <c r="H23" s="440">
        <f t="shared" si="1"/>
        <v>495.601</v>
      </c>
      <c r="I23" s="428"/>
      <c r="J23" s="687">
        <f t="shared" si="4"/>
        <v>2.1814522703079767E-2</v>
      </c>
      <c r="K23" s="687">
        <f t="shared" si="3"/>
        <v>1.4395059588339304E-2</v>
      </c>
    </row>
    <row r="24" spans="1:11" s="24" customFormat="1" x14ac:dyDescent="0.2">
      <c r="A24" s="428"/>
      <c r="B24" s="435"/>
      <c r="C24" s="424" t="s">
        <v>102</v>
      </c>
      <c r="D24" s="425">
        <v>14.13</v>
      </c>
      <c r="E24" s="429">
        <v>677.56899999999996</v>
      </c>
      <c r="F24" s="432">
        <v>22.36</v>
      </c>
      <c r="G24" s="439">
        <f t="shared" si="0"/>
        <v>151.50442839999997</v>
      </c>
      <c r="H24" s="440">
        <f t="shared" si="1"/>
        <v>691.69899999999996</v>
      </c>
      <c r="I24" s="428"/>
      <c r="J24" s="687">
        <f t="shared" si="4"/>
        <v>3.0446031261433231E-2</v>
      </c>
      <c r="K24" s="687">
        <f t="shared" si="3"/>
        <v>2.0090855995437272E-2</v>
      </c>
    </row>
    <row r="25" spans="1:11" s="24" customFormat="1" x14ac:dyDescent="0.2">
      <c r="A25" s="428"/>
      <c r="B25" s="435"/>
      <c r="C25" s="424" t="s">
        <v>103</v>
      </c>
      <c r="D25" s="425">
        <v>2E-3</v>
      </c>
      <c r="E25" s="429">
        <v>491.59899999999999</v>
      </c>
      <c r="F25" s="432">
        <v>24.94</v>
      </c>
      <c r="G25" s="439">
        <f t="shared" si="0"/>
        <v>122.6047906</v>
      </c>
      <c r="H25" s="440">
        <f t="shared" si="1"/>
        <v>491.601</v>
      </c>
      <c r="I25" s="428"/>
      <c r="J25" s="687">
        <f t="shared" si="4"/>
        <v>2.1638457499796645E-2</v>
      </c>
      <c r="K25" s="687">
        <f t="shared" si="3"/>
        <v>1.4278876936663142E-2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149.41800000000001</v>
      </c>
      <c r="E26" s="433">
        <v>1694.194</v>
      </c>
      <c r="F26" s="431">
        <v>17.66</v>
      </c>
      <c r="G26" s="329">
        <f t="shared" si="0"/>
        <v>299.19466039999998</v>
      </c>
      <c r="H26" s="337">
        <f t="shared" si="1"/>
        <v>1843.6120000000001</v>
      </c>
      <c r="I26" s="428"/>
      <c r="J26" s="689">
        <f t="shared" si="4"/>
        <v>8.1148980388801278E-2</v>
      </c>
      <c r="K26" s="689">
        <f t="shared" si="3"/>
        <v>5.3548932705497772E-2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ht="15" x14ac:dyDescent="0.2">
      <c r="B29" s="782" t="s">
        <v>682</v>
      </c>
      <c r="C29" s="783"/>
      <c r="D29" s="783"/>
      <c r="E29" s="783"/>
      <c r="F29" s="783"/>
      <c r="G29" s="783"/>
      <c r="H29" s="783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25">
        <v>1.256</v>
      </c>
      <c r="E31" s="427">
        <v>0</v>
      </c>
      <c r="F31" s="432">
        <v>0</v>
      </c>
      <c r="G31" s="439">
        <f>E31*F31/100</f>
        <v>0</v>
      </c>
      <c r="H31" s="440">
        <f>SUM(D31,E31)</f>
        <v>1.256</v>
      </c>
    </row>
    <row r="32" spans="1:11" s="23" customFormat="1" x14ac:dyDescent="0.2">
      <c r="B32" s="434"/>
      <c r="C32" s="424" t="s">
        <v>120</v>
      </c>
      <c r="D32" s="425">
        <v>74.403999999999996</v>
      </c>
      <c r="E32" s="427">
        <v>106.51</v>
      </c>
      <c r="F32" s="432">
        <v>37.450000000000003</v>
      </c>
      <c r="G32" s="439">
        <f t="shared" ref="G32:G37" si="5">E32*F32/100</f>
        <v>39.887995000000004</v>
      </c>
      <c r="H32" s="440">
        <f t="shared" ref="H32:H37" si="6">SUM(D32,E32)</f>
        <v>180.91399999999999</v>
      </c>
    </row>
    <row r="33" spans="2:8" s="23" customFormat="1" x14ac:dyDescent="0.2">
      <c r="B33" s="434"/>
      <c r="C33" s="424" t="s">
        <v>121</v>
      </c>
      <c r="D33" s="425">
        <v>731.53399999999999</v>
      </c>
      <c r="E33" s="427">
        <v>1063.5619999999999</v>
      </c>
      <c r="F33" s="432">
        <v>22.834701139588791</v>
      </c>
      <c r="G33" s="439">
        <f t="shared" si="5"/>
        <v>242.8612041342333</v>
      </c>
      <c r="H33" s="440">
        <f t="shared" si="6"/>
        <v>1795.096</v>
      </c>
    </row>
    <row r="34" spans="2:8" s="23" customFormat="1" x14ac:dyDescent="0.2">
      <c r="B34" s="434"/>
      <c r="C34" s="424" t="s">
        <v>122</v>
      </c>
      <c r="D34" s="425">
        <v>1794.232</v>
      </c>
      <c r="E34" s="427">
        <v>4881.3440000000001</v>
      </c>
      <c r="F34" s="432">
        <v>12.830498340387026</v>
      </c>
      <c r="G34" s="439">
        <f t="shared" si="5"/>
        <v>626.30076090858165</v>
      </c>
      <c r="H34" s="440">
        <f t="shared" si="6"/>
        <v>6675.576</v>
      </c>
    </row>
    <row r="35" spans="2:8" s="23" customFormat="1" x14ac:dyDescent="0.2">
      <c r="B35" s="434"/>
      <c r="C35" s="424" t="s">
        <v>123</v>
      </c>
      <c r="D35" s="425">
        <v>313.15300000000002</v>
      </c>
      <c r="E35" s="427">
        <v>2097.0279999999998</v>
      </c>
      <c r="F35" s="432">
        <v>28.35</v>
      </c>
      <c r="G35" s="439">
        <f t="shared" si="5"/>
        <v>594.50743799999998</v>
      </c>
      <c r="H35" s="440">
        <f t="shared" si="6"/>
        <v>2410.1809999999996</v>
      </c>
    </row>
    <row r="36" spans="2:8" s="23" customFormat="1" x14ac:dyDescent="0.2">
      <c r="B36" s="434"/>
      <c r="C36" s="424" t="s">
        <v>124</v>
      </c>
      <c r="D36" s="425">
        <v>130.946</v>
      </c>
      <c r="E36" s="427">
        <v>223.31200000000001</v>
      </c>
      <c r="F36" s="432">
        <v>37.81</v>
      </c>
      <c r="G36" s="439">
        <f t="shared" si="5"/>
        <v>84.434267200000008</v>
      </c>
      <c r="H36" s="440">
        <f t="shared" si="6"/>
        <v>354.25800000000004</v>
      </c>
    </row>
    <row r="37" spans="2:8" s="23" customFormat="1" x14ac:dyDescent="0.2">
      <c r="B37" s="434"/>
      <c r="C37" s="424" t="s">
        <v>125</v>
      </c>
      <c r="D37" s="425">
        <v>12.294</v>
      </c>
      <c r="E37" s="427">
        <v>335.27800000000002</v>
      </c>
      <c r="F37" s="432">
        <v>53.227409658455827</v>
      </c>
      <c r="G37" s="439">
        <f t="shared" si="5"/>
        <v>178.45979455467753</v>
      </c>
      <c r="H37" s="440">
        <f t="shared" si="6"/>
        <v>347.572</v>
      </c>
    </row>
    <row r="38" spans="2:8" s="23" customFormat="1" x14ac:dyDescent="0.2">
      <c r="B38" s="434"/>
      <c r="C38" s="424"/>
      <c r="D38" s="425"/>
      <c r="E38" s="54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3.9E-2</v>
      </c>
      <c r="E39" s="427">
        <v>3.4319999999999999</v>
      </c>
      <c r="F39" s="432">
        <v>27.7</v>
      </c>
      <c r="G39" s="439">
        <f>E39*F39/100</f>
        <v>0.95066400000000006</v>
      </c>
      <c r="H39" s="440">
        <f>SUM(D39,E39)</f>
        <v>3.4710000000000001</v>
      </c>
    </row>
    <row r="40" spans="2:8" s="23" customFormat="1" x14ac:dyDescent="0.2">
      <c r="B40" s="434"/>
      <c r="C40" s="424" t="s">
        <v>120</v>
      </c>
      <c r="D40" s="425">
        <v>7.3049999999999997</v>
      </c>
      <c r="E40" s="427">
        <v>537.73299999999995</v>
      </c>
      <c r="F40" s="432">
        <v>15.18</v>
      </c>
      <c r="G40" s="439">
        <f t="shared" ref="G40:G45" si="7">E40*F40/100</f>
        <v>81.627869399999994</v>
      </c>
      <c r="H40" s="440">
        <f t="shared" ref="H40:H45" si="8">SUM(D40,E40)</f>
        <v>545.0379999999999</v>
      </c>
    </row>
    <row r="41" spans="2:8" s="23" customFormat="1" x14ac:dyDescent="0.2">
      <c r="B41" s="434"/>
      <c r="C41" s="424" t="s">
        <v>121</v>
      </c>
      <c r="D41" s="425">
        <v>86.444000000000003</v>
      </c>
      <c r="E41" s="427">
        <v>3330.482</v>
      </c>
      <c r="F41" s="432">
        <v>8.2367136129556826</v>
      </c>
      <c r="G41" s="439">
        <f t="shared" si="7"/>
        <v>274.32226427103865</v>
      </c>
      <c r="H41" s="440">
        <f t="shared" si="8"/>
        <v>3416.9259999999999</v>
      </c>
    </row>
    <row r="42" spans="2:8" s="23" customFormat="1" x14ac:dyDescent="0.2">
      <c r="B42" s="434"/>
      <c r="C42" s="424" t="s">
        <v>122</v>
      </c>
      <c r="D42" s="425">
        <v>257.73399999999998</v>
      </c>
      <c r="E42" s="427">
        <v>3425.3739999999998</v>
      </c>
      <c r="F42" s="432">
        <v>11.165579429119624</v>
      </c>
      <c r="G42" s="439">
        <f t="shared" si="7"/>
        <v>382.462854714412</v>
      </c>
      <c r="H42" s="440">
        <f t="shared" si="8"/>
        <v>3683.1079999999997</v>
      </c>
    </row>
    <row r="43" spans="2:8" s="23" customFormat="1" x14ac:dyDescent="0.2">
      <c r="B43" s="434"/>
      <c r="C43" s="424" t="s">
        <v>123</v>
      </c>
      <c r="D43" s="425">
        <v>291.17099999999999</v>
      </c>
      <c r="E43" s="427">
        <v>4781.9610000000002</v>
      </c>
      <c r="F43" s="432">
        <v>11.4</v>
      </c>
      <c r="G43" s="439">
        <f t="shared" si="7"/>
        <v>545.14355400000011</v>
      </c>
      <c r="H43" s="440">
        <f t="shared" si="8"/>
        <v>5073.1320000000005</v>
      </c>
    </row>
    <row r="44" spans="2:8" s="23" customFormat="1" x14ac:dyDescent="0.2">
      <c r="B44" s="434"/>
      <c r="C44" s="424" t="s">
        <v>124</v>
      </c>
      <c r="D44" s="425">
        <v>158.06899999999999</v>
      </c>
      <c r="E44" s="427">
        <v>6052.0559999999996</v>
      </c>
      <c r="F44" s="432">
        <v>15.42</v>
      </c>
      <c r="G44" s="439">
        <f t="shared" si="7"/>
        <v>933.22703519999993</v>
      </c>
      <c r="H44" s="440">
        <f t="shared" si="8"/>
        <v>6210.125</v>
      </c>
    </row>
    <row r="45" spans="2:8" s="23" customFormat="1" x14ac:dyDescent="0.2">
      <c r="B45" s="434"/>
      <c r="C45" s="424" t="s">
        <v>125</v>
      </c>
      <c r="D45" s="425">
        <v>303.94200000000001</v>
      </c>
      <c r="E45" s="427">
        <v>3483.1129999999998</v>
      </c>
      <c r="F45" s="432">
        <v>18.636270186387797</v>
      </c>
      <c r="G45" s="439">
        <f t="shared" si="7"/>
        <v>649.12234957719761</v>
      </c>
      <c r="H45" s="440">
        <f t="shared" si="8"/>
        <v>3787.0549999999998</v>
      </c>
    </row>
    <row r="46" spans="2:8" s="23" customFormat="1" x14ac:dyDescent="0.2">
      <c r="B46" s="434"/>
      <c r="C46" s="424"/>
      <c r="D46" s="425"/>
      <c r="E46" s="54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1.2949999999999999</v>
      </c>
      <c r="E47" s="427">
        <v>3.4319999999999999</v>
      </c>
      <c r="F47" s="432">
        <v>27.7</v>
      </c>
      <c r="G47" s="439">
        <f>E47*F47/100</f>
        <v>0.95066400000000006</v>
      </c>
      <c r="H47" s="440">
        <f>SUM(D47,E47)</f>
        <v>4.7270000000000003</v>
      </c>
    </row>
    <row r="48" spans="2:8" s="23" customFormat="1" x14ac:dyDescent="0.2">
      <c r="B48" s="434"/>
      <c r="C48" s="424" t="s">
        <v>120</v>
      </c>
      <c r="D48" s="425">
        <v>81.709999999999994</v>
      </c>
      <c r="E48" s="427">
        <v>644.38499999999999</v>
      </c>
      <c r="F48" s="432">
        <v>14.12</v>
      </c>
      <c r="G48" s="439">
        <f t="shared" ref="G48:G53" si="9">E48*F48/100</f>
        <v>90.987161999999984</v>
      </c>
      <c r="H48" s="440">
        <f t="shared" ref="H48:H53" si="10">SUM(D48,E48)</f>
        <v>726.09500000000003</v>
      </c>
    </row>
    <row r="49" spans="2:8" s="23" customFormat="1" x14ac:dyDescent="0.2">
      <c r="B49" s="434"/>
      <c r="C49" s="424" t="s">
        <v>121</v>
      </c>
      <c r="D49" s="425">
        <v>817.97799999999995</v>
      </c>
      <c r="E49" s="427">
        <v>4401.1080000000002</v>
      </c>
      <c r="F49" s="432">
        <v>8.649886821051183</v>
      </c>
      <c r="G49" s="439">
        <f t="shared" si="9"/>
        <v>380.69086087222934</v>
      </c>
      <c r="H49" s="440">
        <f t="shared" si="10"/>
        <v>5219.0860000000002</v>
      </c>
    </row>
    <row r="50" spans="2:8" s="23" customFormat="1" x14ac:dyDescent="0.2">
      <c r="B50" s="434"/>
      <c r="C50" s="424" t="s">
        <v>122</v>
      </c>
      <c r="D50" s="425">
        <v>2051.9659999999999</v>
      </c>
      <c r="E50" s="427">
        <v>8224.4500000000007</v>
      </c>
      <c r="F50" s="432">
        <v>8.9007039872201119</v>
      </c>
      <c r="G50" s="439">
        <f t="shared" si="9"/>
        <v>732.03394907692461</v>
      </c>
      <c r="H50" s="440">
        <f t="shared" si="10"/>
        <v>10276.416000000001</v>
      </c>
    </row>
    <row r="51" spans="2:8" s="23" customFormat="1" x14ac:dyDescent="0.2">
      <c r="B51" s="434"/>
      <c r="C51" s="424" t="s">
        <v>123</v>
      </c>
      <c r="D51" s="425">
        <v>604.32399999999996</v>
      </c>
      <c r="E51" s="427">
        <v>6895.8180000000002</v>
      </c>
      <c r="F51" s="432">
        <v>12.07</v>
      </c>
      <c r="G51" s="439">
        <f t="shared" si="9"/>
        <v>832.32523260000005</v>
      </c>
      <c r="H51" s="440">
        <f t="shared" si="10"/>
        <v>7500.1419999999998</v>
      </c>
    </row>
    <row r="52" spans="2:8" s="23" customFormat="1" x14ac:dyDescent="0.2">
      <c r="B52" s="434"/>
      <c r="C52" s="424" t="s">
        <v>124</v>
      </c>
      <c r="D52" s="425">
        <v>289.01499999999999</v>
      </c>
      <c r="E52" s="427">
        <v>6276.15</v>
      </c>
      <c r="F52" s="432">
        <v>15.04</v>
      </c>
      <c r="G52" s="439">
        <f t="shared" si="9"/>
        <v>943.93295999999987</v>
      </c>
      <c r="H52" s="440">
        <f t="shared" si="10"/>
        <v>6565.165</v>
      </c>
    </row>
    <row r="53" spans="2:8" s="23" customFormat="1" ht="13.5" thickBot="1" x14ac:dyDescent="0.25">
      <c r="B53" s="290"/>
      <c r="C53" s="430" t="s">
        <v>125</v>
      </c>
      <c r="D53" s="433">
        <v>316.23599999999999</v>
      </c>
      <c r="E53" s="433">
        <v>3820.683</v>
      </c>
      <c r="F53" s="431">
        <v>18.809173144168817</v>
      </c>
      <c r="G53" s="329">
        <f t="shared" si="9"/>
        <v>718.63888075982356</v>
      </c>
      <c r="H53" s="337">
        <f t="shared" si="10"/>
        <v>4136.9189999999999</v>
      </c>
    </row>
    <row r="54" spans="2:8" s="23" customFormat="1" x14ac:dyDescent="0.2">
      <c r="C54" s="24"/>
      <c r="D54" s="269"/>
      <c r="E54" s="548"/>
      <c r="F54" s="24"/>
      <c r="G54" s="24"/>
    </row>
    <row r="55" spans="2:8" s="23" customFormat="1" x14ac:dyDescent="0.2"/>
    <row r="56" spans="2:8" s="23" customFormat="1" ht="15" x14ac:dyDescent="0.2">
      <c r="B56" s="782" t="s">
        <v>682</v>
      </c>
      <c r="C56" s="783"/>
      <c r="D56" s="783"/>
      <c r="E56" s="783"/>
      <c r="F56" s="783"/>
      <c r="G56" s="783"/>
      <c r="H56" s="783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>
        <v>0.50900000000000001</v>
      </c>
      <c r="E58" s="427">
        <v>0.76700000000000002</v>
      </c>
      <c r="F58" s="432">
        <v>94.92</v>
      </c>
      <c r="G58" s="439">
        <f>E58*F58/100</f>
        <v>0.72803640000000003</v>
      </c>
      <c r="H58" s="440">
        <f t="shared" ref="H58:H86" si="11">SUM(D58,E58)</f>
        <v>1.276</v>
      </c>
    </row>
    <row r="59" spans="2:8" s="23" customFormat="1" x14ac:dyDescent="0.2">
      <c r="B59" s="434"/>
      <c r="C59" s="424" t="s">
        <v>128</v>
      </c>
      <c r="D59" s="425">
        <v>16.417999999999999</v>
      </c>
      <c r="E59" s="427">
        <v>22.193999999999999</v>
      </c>
      <c r="F59" s="432">
        <v>43.64</v>
      </c>
      <c r="G59" s="439">
        <f t="shared" ref="G59:G66" si="12">E59*F59/100</f>
        <v>9.6854616</v>
      </c>
      <c r="H59" s="440">
        <f t="shared" si="11"/>
        <v>38.611999999999995</v>
      </c>
    </row>
    <row r="60" spans="2:8" s="23" customFormat="1" x14ac:dyDescent="0.2">
      <c r="B60" s="434"/>
      <c r="C60" s="424" t="s">
        <v>129</v>
      </c>
      <c r="D60" s="425">
        <v>97.46</v>
      </c>
      <c r="E60" s="427">
        <v>94.171999999999997</v>
      </c>
      <c r="F60" s="432">
        <v>40.14</v>
      </c>
      <c r="G60" s="439">
        <f t="shared" si="12"/>
        <v>37.800640800000004</v>
      </c>
      <c r="H60" s="440">
        <f t="shared" si="11"/>
        <v>191.63200000000001</v>
      </c>
    </row>
    <row r="61" spans="2:8" s="23" customFormat="1" x14ac:dyDescent="0.2">
      <c r="B61" s="434"/>
      <c r="C61" s="424" t="s">
        <v>130</v>
      </c>
      <c r="D61" s="425">
        <v>166.71600000000001</v>
      </c>
      <c r="E61" s="427">
        <v>329.49299999999999</v>
      </c>
      <c r="F61" s="432">
        <v>31.86</v>
      </c>
      <c r="G61" s="439">
        <f t="shared" si="12"/>
        <v>104.97646979999999</v>
      </c>
      <c r="H61" s="440">
        <f t="shared" si="11"/>
        <v>496.209</v>
      </c>
    </row>
    <row r="62" spans="2:8" s="23" customFormat="1" x14ac:dyDescent="0.2">
      <c r="B62" s="434"/>
      <c r="C62" s="424" t="s">
        <v>131</v>
      </c>
      <c r="D62" s="425">
        <v>609.45799999999997</v>
      </c>
      <c r="E62" s="427">
        <v>1334.279</v>
      </c>
      <c r="F62" s="432">
        <v>19.84</v>
      </c>
      <c r="G62" s="439">
        <f t="shared" si="12"/>
        <v>264.72095359999997</v>
      </c>
      <c r="H62" s="440">
        <f t="shared" si="11"/>
        <v>1943.7370000000001</v>
      </c>
    </row>
    <row r="63" spans="2:8" s="23" customFormat="1" x14ac:dyDescent="0.2">
      <c r="B63" s="434"/>
      <c r="C63" s="424" t="s">
        <v>132</v>
      </c>
      <c r="D63" s="425">
        <v>1078.126</v>
      </c>
      <c r="E63" s="427">
        <v>2587.7339999999999</v>
      </c>
      <c r="F63" s="432">
        <v>13.05</v>
      </c>
      <c r="G63" s="439">
        <f t="shared" si="12"/>
        <v>337.69928700000003</v>
      </c>
      <c r="H63" s="440">
        <f t="shared" si="11"/>
        <v>3665.8599999999997</v>
      </c>
    </row>
    <row r="64" spans="2:8" s="23" customFormat="1" x14ac:dyDescent="0.2">
      <c r="B64" s="434"/>
      <c r="C64" s="424" t="s">
        <v>133</v>
      </c>
      <c r="D64" s="425">
        <v>964.99599999999998</v>
      </c>
      <c r="E64" s="427">
        <v>3544.357</v>
      </c>
      <c r="F64" s="432">
        <v>19.809999999999999</v>
      </c>
      <c r="G64" s="439">
        <f t="shared" si="12"/>
        <v>702.13712169999997</v>
      </c>
      <c r="H64" s="440">
        <f t="shared" si="11"/>
        <v>4509.3530000000001</v>
      </c>
    </row>
    <row r="65" spans="2:8" s="23" customFormat="1" x14ac:dyDescent="0.2">
      <c r="B65" s="434"/>
      <c r="C65" s="424" t="s">
        <v>134</v>
      </c>
      <c r="D65" s="425">
        <v>104.16800000000001</v>
      </c>
      <c r="E65" s="427">
        <v>485.42200000000003</v>
      </c>
      <c r="F65" s="432">
        <v>32.68</v>
      </c>
      <c r="G65" s="439">
        <f t="shared" si="12"/>
        <v>158.63590960000002</v>
      </c>
      <c r="H65" s="440">
        <f t="shared" si="11"/>
        <v>589.59</v>
      </c>
    </row>
    <row r="66" spans="2:8" s="23" customFormat="1" x14ac:dyDescent="0.2">
      <c r="B66" s="434"/>
      <c r="C66" s="424" t="s">
        <v>135</v>
      </c>
      <c r="D66" s="425">
        <v>19.968</v>
      </c>
      <c r="E66" s="427">
        <v>308.61399999999998</v>
      </c>
      <c r="F66" s="432">
        <v>68.19</v>
      </c>
      <c r="G66" s="439">
        <f t="shared" si="12"/>
        <v>210.44388659999996</v>
      </c>
      <c r="H66" s="440">
        <f t="shared" si="11"/>
        <v>328.58199999999999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5.8449999999999998</v>
      </c>
      <c r="E68" s="427">
        <v>68.656999999999996</v>
      </c>
      <c r="F68" s="432">
        <v>17.829999999999998</v>
      </c>
      <c r="G68" s="439">
        <f t="shared" ref="G68:G76" si="13">E68*F68/100</f>
        <v>12.241543099999999</v>
      </c>
      <c r="H68" s="440">
        <f t="shared" si="11"/>
        <v>74.501999999999995</v>
      </c>
    </row>
    <row r="69" spans="2:8" s="23" customFormat="1" x14ac:dyDescent="0.2">
      <c r="B69" s="434"/>
      <c r="C69" s="424" t="s">
        <v>128</v>
      </c>
      <c r="D69" s="425">
        <v>55.959000000000003</v>
      </c>
      <c r="E69" s="427">
        <v>591.87800000000004</v>
      </c>
      <c r="F69" s="432">
        <v>8.06</v>
      </c>
      <c r="G69" s="439">
        <f t="shared" si="13"/>
        <v>47.705366800000007</v>
      </c>
      <c r="H69" s="440">
        <f t="shared" si="11"/>
        <v>647.83699999999999</v>
      </c>
    </row>
    <row r="70" spans="2:8" s="23" customFormat="1" x14ac:dyDescent="0.2">
      <c r="B70" s="434"/>
      <c r="C70" s="424" t="s">
        <v>129</v>
      </c>
      <c r="D70" s="425">
        <v>107.081</v>
      </c>
      <c r="E70" s="427">
        <v>1661.566</v>
      </c>
      <c r="F70" s="432">
        <v>10.050000000000001</v>
      </c>
      <c r="G70" s="439">
        <f t="shared" si="13"/>
        <v>166.98738300000002</v>
      </c>
      <c r="H70" s="440">
        <f t="shared" si="11"/>
        <v>1768.6469999999999</v>
      </c>
    </row>
    <row r="71" spans="2:8" s="23" customFormat="1" x14ac:dyDescent="0.2">
      <c r="B71" s="434"/>
      <c r="C71" s="424" t="s">
        <v>130</v>
      </c>
      <c r="D71" s="425">
        <v>132.92599999999999</v>
      </c>
      <c r="E71" s="427">
        <v>1628.162</v>
      </c>
      <c r="F71" s="432">
        <v>12.99</v>
      </c>
      <c r="G71" s="439">
        <f t="shared" si="13"/>
        <v>211.49824380000001</v>
      </c>
      <c r="H71" s="440">
        <f t="shared" si="11"/>
        <v>1761.088</v>
      </c>
    </row>
    <row r="72" spans="2:8" s="23" customFormat="1" x14ac:dyDescent="0.2">
      <c r="B72" s="434"/>
      <c r="C72" s="424" t="s">
        <v>131</v>
      </c>
      <c r="D72" s="425">
        <v>336.14</v>
      </c>
      <c r="E72" s="427">
        <v>3384.1640000000002</v>
      </c>
      <c r="F72" s="432">
        <v>9.89</v>
      </c>
      <c r="G72" s="439">
        <f t="shared" si="13"/>
        <v>334.69381960000004</v>
      </c>
      <c r="H72" s="440">
        <f t="shared" si="11"/>
        <v>3720.3040000000001</v>
      </c>
    </row>
    <row r="73" spans="2:8" s="23" customFormat="1" x14ac:dyDescent="0.2">
      <c r="B73" s="434"/>
      <c r="C73" s="424" t="s">
        <v>132</v>
      </c>
      <c r="D73" s="425">
        <v>242.751</v>
      </c>
      <c r="E73" s="427">
        <v>3360.2950000000001</v>
      </c>
      <c r="F73" s="432">
        <v>14.09</v>
      </c>
      <c r="G73" s="439">
        <f t="shared" si="13"/>
        <v>473.46556550000003</v>
      </c>
      <c r="H73" s="440">
        <f t="shared" si="11"/>
        <v>3603.0460000000003</v>
      </c>
    </row>
    <row r="74" spans="2:8" s="23" customFormat="1" x14ac:dyDescent="0.2">
      <c r="B74" s="434"/>
      <c r="C74" s="424" t="s">
        <v>133</v>
      </c>
      <c r="D74" s="425">
        <v>189.61500000000001</v>
      </c>
      <c r="E74" s="427">
        <v>6196.0039999999999</v>
      </c>
      <c r="F74" s="432">
        <v>12.8</v>
      </c>
      <c r="G74" s="439">
        <f t="shared" si="13"/>
        <v>793.08851200000004</v>
      </c>
      <c r="H74" s="440">
        <f t="shared" si="11"/>
        <v>6385.6189999999997</v>
      </c>
    </row>
    <row r="75" spans="2:8" s="23" customFormat="1" x14ac:dyDescent="0.2">
      <c r="B75" s="434"/>
      <c r="C75" s="424" t="s">
        <v>134</v>
      </c>
      <c r="D75" s="425">
        <v>33.104999999999997</v>
      </c>
      <c r="E75" s="427">
        <v>2796.4549999999999</v>
      </c>
      <c r="F75" s="432">
        <v>18.25</v>
      </c>
      <c r="G75" s="439">
        <f t="shared" si="13"/>
        <v>510.35303749999997</v>
      </c>
      <c r="H75" s="440">
        <f t="shared" si="11"/>
        <v>2829.56</v>
      </c>
    </row>
    <row r="76" spans="2:8" s="23" customFormat="1" x14ac:dyDescent="0.2">
      <c r="B76" s="434"/>
      <c r="C76" s="424" t="s">
        <v>135</v>
      </c>
      <c r="D76" s="425">
        <v>1.2829999999999999</v>
      </c>
      <c r="E76" s="427">
        <v>1926.97</v>
      </c>
      <c r="F76" s="432">
        <v>31.13</v>
      </c>
      <c r="G76" s="439">
        <f t="shared" si="13"/>
        <v>599.86576100000002</v>
      </c>
      <c r="H76" s="440">
        <f t="shared" si="11"/>
        <v>1928.2529999999999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6.3540000000000001</v>
      </c>
      <c r="E78" s="427">
        <v>69.430000000000007</v>
      </c>
      <c r="F78" s="432">
        <v>17.649999999999999</v>
      </c>
      <c r="G78" s="439">
        <f t="shared" ref="G78:G86" si="14">E78*F78/100</f>
        <v>12.254394999999999</v>
      </c>
      <c r="H78" s="440">
        <f t="shared" si="11"/>
        <v>75.784000000000006</v>
      </c>
    </row>
    <row r="79" spans="2:8" s="23" customFormat="1" x14ac:dyDescent="0.2">
      <c r="B79" s="434"/>
      <c r="C79" s="424" t="s">
        <v>128</v>
      </c>
      <c r="D79" s="425">
        <v>72.376000000000005</v>
      </c>
      <c r="E79" s="427">
        <v>614.14700000000005</v>
      </c>
      <c r="F79" s="432">
        <v>7.88</v>
      </c>
      <c r="G79" s="439">
        <f t="shared" si="14"/>
        <v>48.394783600000004</v>
      </c>
      <c r="H79" s="440">
        <f t="shared" si="11"/>
        <v>686.52300000000002</v>
      </c>
    </row>
    <row r="80" spans="2:8" s="23" customFormat="1" x14ac:dyDescent="0.2">
      <c r="B80" s="434"/>
      <c r="C80" s="424" t="s">
        <v>129</v>
      </c>
      <c r="D80" s="425">
        <v>204.541</v>
      </c>
      <c r="E80" s="427">
        <v>1755.9369999999999</v>
      </c>
      <c r="F80" s="432">
        <v>9.75</v>
      </c>
      <c r="G80" s="439">
        <f t="shared" si="14"/>
        <v>171.20385749999997</v>
      </c>
      <c r="H80" s="440">
        <f t="shared" si="11"/>
        <v>1960.4779999999998</v>
      </c>
    </row>
    <row r="81" spans="2:8" s="23" customFormat="1" x14ac:dyDescent="0.2">
      <c r="B81" s="434"/>
      <c r="C81" s="424" t="s">
        <v>130</v>
      </c>
      <c r="D81" s="425">
        <v>299.642</v>
      </c>
      <c r="E81" s="427">
        <v>1959.374</v>
      </c>
      <c r="F81" s="432">
        <v>12.2</v>
      </c>
      <c r="G81" s="439">
        <f t="shared" si="14"/>
        <v>239.04362799999998</v>
      </c>
      <c r="H81" s="440">
        <f t="shared" si="11"/>
        <v>2259.0160000000001</v>
      </c>
    </row>
    <row r="82" spans="2:8" s="23" customFormat="1" x14ac:dyDescent="0.2">
      <c r="B82" s="434"/>
      <c r="C82" s="424" t="s">
        <v>131</v>
      </c>
      <c r="D82" s="425">
        <v>945.59799999999996</v>
      </c>
      <c r="E82" s="427">
        <v>4727.6790000000001</v>
      </c>
      <c r="F82" s="432">
        <v>9.1300000000000008</v>
      </c>
      <c r="G82" s="439">
        <f t="shared" si="14"/>
        <v>431.63709270000004</v>
      </c>
      <c r="H82" s="440">
        <f t="shared" si="11"/>
        <v>5673.277</v>
      </c>
    </row>
    <row r="83" spans="2:8" s="23" customFormat="1" x14ac:dyDescent="0.2">
      <c r="B83" s="434"/>
      <c r="C83" s="424" t="s">
        <v>132</v>
      </c>
      <c r="D83" s="425">
        <v>1320.8779999999999</v>
      </c>
      <c r="E83" s="427">
        <v>5849.8130000000001</v>
      </c>
      <c r="F83" s="432">
        <v>9.7899999999999991</v>
      </c>
      <c r="G83" s="439">
        <f t="shared" si="14"/>
        <v>572.69669269999997</v>
      </c>
      <c r="H83" s="440">
        <f t="shared" si="11"/>
        <v>7170.6909999999998</v>
      </c>
    </row>
    <row r="84" spans="2:8" s="23" customFormat="1" x14ac:dyDescent="0.2">
      <c r="B84" s="434"/>
      <c r="C84" s="424" t="s">
        <v>133</v>
      </c>
      <c r="D84" s="425">
        <v>1154.6110000000001</v>
      </c>
      <c r="E84" s="427">
        <v>9767.41</v>
      </c>
      <c r="F84" s="432">
        <v>10.82</v>
      </c>
      <c r="G84" s="439">
        <f t="shared" si="14"/>
        <v>1056.833762</v>
      </c>
      <c r="H84" s="440">
        <f t="shared" si="11"/>
        <v>10922.021000000001</v>
      </c>
    </row>
    <row r="85" spans="2:8" s="23" customFormat="1" x14ac:dyDescent="0.2">
      <c r="B85" s="434"/>
      <c r="C85" s="424" t="s">
        <v>134</v>
      </c>
      <c r="D85" s="425">
        <v>137.27199999999999</v>
      </c>
      <c r="E85" s="427">
        <v>3284.7240000000002</v>
      </c>
      <c r="F85" s="432">
        <v>16.309999999999999</v>
      </c>
      <c r="G85" s="439">
        <f t="shared" si="14"/>
        <v>535.73848440000006</v>
      </c>
      <c r="H85" s="440">
        <f t="shared" si="11"/>
        <v>3421.9960000000001</v>
      </c>
    </row>
    <row r="86" spans="2:8" ht="13.5" thickBot="1" x14ac:dyDescent="0.25">
      <c r="B86" s="290"/>
      <c r="C86" s="430" t="s">
        <v>135</v>
      </c>
      <c r="D86" s="433">
        <v>21.251000000000001</v>
      </c>
      <c r="E86" s="433">
        <v>2237.5120000000002</v>
      </c>
      <c r="F86" s="431">
        <v>30.29</v>
      </c>
      <c r="G86" s="329">
        <f t="shared" si="14"/>
        <v>677.74238479999997</v>
      </c>
      <c r="H86" s="337">
        <f t="shared" si="11"/>
        <v>2258.7630000000004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8"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1"/>
      <c r="B3" s="782" t="s">
        <v>695</v>
      </c>
      <c r="C3" s="783"/>
      <c r="D3" s="783"/>
      <c r="E3" s="808"/>
    </row>
    <row r="4" spans="1:7" x14ac:dyDescent="0.2">
      <c r="A4" s="149"/>
      <c r="B4" s="279"/>
      <c r="C4" s="279" t="s">
        <v>609</v>
      </c>
      <c r="D4" s="438" t="s">
        <v>78</v>
      </c>
      <c r="E4" s="542" t="s">
        <v>308</v>
      </c>
      <c r="F4" s="149"/>
      <c r="G4" s="149"/>
    </row>
    <row r="5" spans="1:7" s="23" customFormat="1" x14ac:dyDescent="0.2">
      <c r="A5" s="426"/>
      <c r="B5" s="434" t="s">
        <v>696</v>
      </c>
      <c r="C5" s="424" t="s">
        <v>106</v>
      </c>
      <c r="D5" s="453">
        <v>11.71</v>
      </c>
      <c r="E5" s="543">
        <v>7.39</v>
      </c>
      <c r="F5" s="426"/>
      <c r="G5" s="426"/>
    </row>
    <row r="6" spans="1:7" s="24" customFormat="1" x14ac:dyDescent="0.2">
      <c r="A6" s="428"/>
      <c r="B6" s="435"/>
      <c r="C6" s="424" t="s">
        <v>92</v>
      </c>
      <c r="D6" s="453">
        <v>15.8</v>
      </c>
      <c r="E6" s="543">
        <v>13.46</v>
      </c>
      <c r="F6" s="428"/>
      <c r="G6" s="428"/>
    </row>
    <row r="7" spans="1:7" s="24" customFormat="1" x14ac:dyDescent="0.2">
      <c r="A7" s="428"/>
      <c r="B7" s="435"/>
      <c r="C7" s="424" t="s">
        <v>105</v>
      </c>
      <c r="D7" s="453">
        <v>5.47</v>
      </c>
      <c r="E7" s="543">
        <v>5.94</v>
      </c>
      <c r="F7" s="428"/>
      <c r="G7" s="428"/>
    </row>
    <row r="8" spans="1:7" s="24" customFormat="1" x14ac:dyDescent="0.2">
      <c r="A8" s="428"/>
      <c r="B8" s="435" t="s">
        <v>83</v>
      </c>
      <c r="C8" s="424" t="s">
        <v>84</v>
      </c>
      <c r="D8" s="453">
        <v>17.43</v>
      </c>
      <c r="E8" s="544">
        <v>16.510000000000002</v>
      </c>
      <c r="F8" s="428"/>
      <c r="G8" s="428"/>
    </row>
    <row r="9" spans="1:7" s="24" customFormat="1" x14ac:dyDescent="0.2">
      <c r="A9" s="428"/>
      <c r="B9" s="435"/>
      <c r="C9" s="424" t="s">
        <v>85</v>
      </c>
      <c r="D9" s="453">
        <v>11.78</v>
      </c>
      <c r="E9" s="544">
        <v>11.46</v>
      </c>
      <c r="F9" s="428"/>
      <c r="G9" s="428"/>
    </row>
    <row r="10" spans="1:7" s="24" customFormat="1" x14ac:dyDescent="0.2">
      <c r="A10" s="428"/>
      <c r="B10" s="435"/>
      <c r="C10" s="424" t="s">
        <v>86</v>
      </c>
      <c r="D10" s="453">
        <v>15.84</v>
      </c>
      <c r="E10" s="544">
        <v>12.42</v>
      </c>
      <c r="F10" s="428"/>
      <c r="G10" s="428"/>
    </row>
    <row r="11" spans="1:7" s="24" customFormat="1" x14ac:dyDescent="0.2">
      <c r="A11" s="428"/>
      <c r="B11" s="435"/>
      <c r="C11" s="424" t="s">
        <v>87</v>
      </c>
      <c r="D11" s="453">
        <v>17.600000000000001</v>
      </c>
      <c r="E11" s="544">
        <v>15.2</v>
      </c>
      <c r="F11" s="428"/>
      <c r="G11" s="428"/>
    </row>
    <row r="12" spans="1:7" s="24" customFormat="1" x14ac:dyDescent="0.2">
      <c r="A12" s="428"/>
      <c r="B12" s="435"/>
      <c r="C12" s="424" t="s">
        <v>88</v>
      </c>
      <c r="D12" s="453">
        <v>11.56</v>
      </c>
      <c r="E12" s="544">
        <v>11.18</v>
      </c>
      <c r="F12" s="428"/>
      <c r="G12" s="428"/>
    </row>
    <row r="13" spans="1:7" s="24" customFormat="1" x14ac:dyDescent="0.2">
      <c r="A13" s="428"/>
      <c r="B13" s="435"/>
      <c r="C13" s="424" t="s">
        <v>89</v>
      </c>
      <c r="D13" s="453">
        <v>19.13</v>
      </c>
      <c r="E13" s="544">
        <v>14.69</v>
      </c>
      <c r="F13" s="428"/>
      <c r="G13" s="428"/>
    </row>
    <row r="14" spans="1:7" s="24" customFormat="1" x14ac:dyDescent="0.2">
      <c r="A14" s="428"/>
      <c r="B14" s="435"/>
      <c r="C14" s="424" t="s">
        <v>90</v>
      </c>
      <c r="D14" s="453">
        <v>9.94</v>
      </c>
      <c r="E14" s="544">
        <v>9</v>
      </c>
      <c r="F14" s="428"/>
      <c r="G14" s="428"/>
    </row>
    <row r="15" spans="1:7" s="24" customFormat="1" x14ac:dyDescent="0.2">
      <c r="A15" s="428"/>
      <c r="B15" s="435"/>
      <c r="C15" s="424" t="s">
        <v>91</v>
      </c>
      <c r="D15" s="453">
        <v>18.62</v>
      </c>
      <c r="E15" s="544">
        <v>14.91</v>
      </c>
      <c r="F15" s="428"/>
      <c r="G15" s="428"/>
    </row>
    <row r="16" spans="1:7" s="24" customFormat="1" x14ac:dyDescent="0.2">
      <c r="A16" s="428"/>
      <c r="B16" s="435" t="s">
        <v>93</v>
      </c>
      <c r="C16" s="424" t="s">
        <v>94</v>
      </c>
      <c r="D16" s="453">
        <v>5.03</v>
      </c>
      <c r="E16" s="544">
        <v>6.03</v>
      </c>
      <c r="F16" s="428"/>
      <c r="G16" s="428"/>
    </row>
    <row r="17" spans="1:7" s="24" customFormat="1" x14ac:dyDescent="0.2">
      <c r="A17" s="428"/>
      <c r="B17" s="435"/>
      <c r="C17" s="424" t="s">
        <v>95</v>
      </c>
      <c r="D17" s="453">
        <v>6.79</v>
      </c>
      <c r="E17" s="544">
        <v>7.78</v>
      </c>
      <c r="F17" s="428"/>
      <c r="G17" s="428"/>
    </row>
    <row r="18" spans="1:7" s="24" customFormat="1" x14ac:dyDescent="0.2">
      <c r="A18" s="428"/>
      <c r="B18" s="435"/>
      <c r="C18" s="424" t="s">
        <v>96</v>
      </c>
      <c r="D18" s="453">
        <v>5.97</v>
      </c>
      <c r="E18" s="544">
        <v>7.05</v>
      </c>
      <c r="F18" s="428"/>
      <c r="G18" s="428"/>
    </row>
    <row r="19" spans="1:7" s="24" customFormat="1" x14ac:dyDescent="0.2">
      <c r="A19" s="428"/>
      <c r="B19" s="435"/>
      <c r="C19" s="424" t="s">
        <v>97</v>
      </c>
      <c r="D19" s="453">
        <v>6.08</v>
      </c>
      <c r="E19" s="544">
        <v>8.42</v>
      </c>
      <c r="F19" s="428"/>
      <c r="G19" s="428"/>
    </row>
    <row r="20" spans="1:7" s="24" customFormat="1" x14ac:dyDescent="0.2">
      <c r="A20" s="428"/>
      <c r="B20" s="435"/>
      <c r="C20" s="424" t="s">
        <v>98</v>
      </c>
      <c r="D20" s="453">
        <v>4.84</v>
      </c>
      <c r="E20" s="544">
        <v>6.07</v>
      </c>
      <c r="F20" s="428"/>
      <c r="G20" s="428"/>
    </row>
    <row r="21" spans="1:7" s="24" customFormat="1" x14ac:dyDescent="0.2">
      <c r="A21" s="428"/>
      <c r="B21" s="435"/>
      <c r="C21" s="424" t="s">
        <v>99</v>
      </c>
      <c r="D21" s="453">
        <v>7.52</v>
      </c>
      <c r="E21" s="544">
        <v>7.93</v>
      </c>
      <c r="F21" s="428"/>
      <c r="G21" s="428"/>
    </row>
    <row r="22" spans="1:7" s="24" customFormat="1" x14ac:dyDescent="0.2">
      <c r="A22" s="428"/>
      <c r="B22" s="435"/>
      <c r="C22" s="424" t="s">
        <v>100</v>
      </c>
      <c r="D22" s="453">
        <v>3.95</v>
      </c>
      <c r="E22" s="544">
        <v>2.29</v>
      </c>
      <c r="F22" s="428"/>
      <c r="G22" s="428"/>
    </row>
    <row r="23" spans="1:7" s="24" customFormat="1" x14ac:dyDescent="0.2">
      <c r="A23" s="428"/>
      <c r="B23" s="435"/>
      <c r="C23" s="424" t="s">
        <v>101</v>
      </c>
      <c r="D23" s="453">
        <v>0</v>
      </c>
      <c r="E23" s="544">
        <v>3.16</v>
      </c>
      <c r="F23" s="428"/>
      <c r="G23" s="428"/>
    </row>
    <row r="24" spans="1:7" s="24" customFormat="1" x14ac:dyDescent="0.2">
      <c r="A24" s="428"/>
      <c r="B24" s="435"/>
      <c r="C24" s="424" t="s">
        <v>102</v>
      </c>
      <c r="D24" s="453">
        <v>5.77</v>
      </c>
      <c r="E24" s="544">
        <v>5.12</v>
      </c>
      <c r="F24" s="428"/>
      <c r="G24" s="428"/>
    </row>
    <row r="25" spans="1:7" s="24" customFormat="1" x14ac:dyDescent="0.2">
      <c r="A25" s="428"/>
      <c r="B25" s="435"/>
      <c r="C25" s="424" t="s">
        <v>103</v>
      </c>
      <c r="D25" s="453">
        <v>4.32</v>
      </c>
      <c r="E25" s="544">
        <v>4.63</v>
      </c>
      <c r="F25" s="428"/>
      <c r="G25" s="428"/>
    </row>
    <row r="26" spans="1:7" s="24" customFormat="1" ht="13.5" thickBot="1" x14ac:dyDescent="0.25">
      <c r="A26" s="428"/>
      <c r="B26" s="290"/>
      <c r="C26" s="430" t="s">
        <v>104</v>
      </c>
      <c r="D26" s="446">
        <v>4.99</v>
      </c>
      <c r="E26" s="545">
        <v>5.36</v>
      </c>
      <c r="F26" s="428"/>
      <c r="G26" s="428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76" bestFit="1" customWidth="1"/>
    <col min="11" max="11" width="39.125" bestFit="1" customWidth="1"/>
    <col min="12" max="12" width="10.125" bestFit="1" customWidth="1"/>
    <col min="13" max="13" width="13.25" bestFit="1" customWidth="1"/>
    <col min="14" max="14" width="16.25" bestFit="1" customWidth="1"/>
  </cols>
  <sheetData>
    <row r="3" spans="2:14" x14ac:dyDescent="0.2">
      <c r="B3" t="s">
        <v>698</v>
      </c>
      <c r="C3" s="676" t="str">
        <f>Index!$B$4</f>
        <v>West Midlands</v>
      </c>
      <c r="K3" s="683" t="s">
        <v>703</v>
      </c>
      <c r="L3" s="684" t="s">
        <v>307</v>
      </c>
      <c r="M3" s="684" t="s">
        <v>704</v>
      </c>
      <c r="N3" s="684" t="s">
        <v>772</v>
      </c>
    </row>
    <row r="4" spans="2:14" x14ac:dyDescent="0.2">
      <c r="B4" t="s">
        <v>307</v>
      </c>
      <c r="C4" s="677">
        <f>VLOOKUP($C$3,$K$4:$N$18,2,FALSE)</f>
        <v>1487400</v>
      </c>
      <c r="K4" s="678" t="s">
        <v>697</v>
      </c>
      <c r="L4" s="679">
        <v>13027866.9849</v>
      </c>
      <c r="M4" s="679">
        <v>1297665.5877619777</v>
      </c>
      <c r="N4" s="776">
        <f>M4/L4</f>
        <v>9.9606911036629567E-2</v>
      </c>
    </row>
    <row r="5" spans="2:14" x14ac:dyDescent="0.2">
      <c r="B5" t="s">
        <v>705</v>
      </c>
      <c r="C5" s="676">
        <f>_xlfn.RANK.EQ(VLOOKUP($C$3,$K$5:$M$18,2,FALSE),$L$5:$L$18)</f>
        <v>2</v>
      </c>
      <c r="K5" s="678" t="s">
        <v>285</v>
      </c>
      <c r="L5" s="679">
        <v>984400</v>
      </c>
      <c r="M5" s="679">
        <v>88219.76265777045</v>
      </c>
      <c r="N5" s="776">
        <f t="shared" ref="N5:N18" si="0">M5/L5</f>
        <v>8.9617800343123166E-2</v>
      </c>
    </row>
    <row r="6" spans="2:14" x14ac:dyDescent="0.2">
      <c r="B6" t="s">
        <v>704</v>
      </c>
      <c r="C6" s="677">
        <f>VLOOKUP($C$3,$K$4:$N$18,3,FALSE)</f>
        <v>140664.15780331058</v>
      </c>
      <c r="K6" s="678" t="s">
        <v>306</v>
      </c>
      <c r="L6" s="679">
        <v>1026900</v>
      </c>
      <c r="M6" s="679">
        <v>111777.13630338201</v>
      </c>
      <c r="N6" s="776">
        <f t="shared" si="0"/>
        <v>0.10884909563091051</v>
      </c>
    </row>
    <row r="7" spans="2:14" x14ac:dyDescent="0.2">
      <c r="B7" t="s">
        <v>773</v>
      </c>
      <c r="C7" s="676">
        <f>_xlfn.RANK.EQ(VLOOKUP($C$3,$K$5:$N$18,3,FALSE),$M$5:$M$18)</f>
        <v>1</v>
      </c>
      <c r="K7" s="678" t="s">
        <v>286</v>
      </c>
      <c r="L7" s="679">
        <v>1701800</v>
      </c>
      <c r="M7" s="679">
        <v>132939.83507470129</v>
      </c>
      <c r="N7" s="776">
        <f t="shared" si="0"/>
        <v>7.8117190665590128E-2</v>
      </c>
    </row>
    <row r="8" spans="2:14" x14ac:dyDescent="0.2">
      <c r="B8" t="s">
        <v>774</v>
      </c>
      <c r="C8" s="777">
        <f>VLOOKUP($C$3,$K$4:$N$18,4,FALSE)</f>
        <v>9.4570497380200735E-2</v>
      </c>
      <c r="K8" s="678" t="s">
        <v>287</v>
      </c>
      <c r="L8" s="679">
        <v>693900</v>
      </c>
      <c r="M8" s="679">
        <v>56483.157629075737</v>
      </c>
      <c r="N8" s="776">
        <f t="shared" si="0"/>
        <v>8.1399564244236541E-2</v>
      </c>
    </row>
    <row r="9" spans="2:14" x14ac:dyDescent="0.2">
      <c r="B9" t="s">
        <v>775</v>
      </c>
      <c r="C9" s="676">
        <f>_xlfn.RANK.EQ(VLOOKUP($C$3,$K$5:$N$18,4,FALSE),$N$5:$N$18)</f>
        <v>8</v>
      </c>
      <c r="K9" s="678" t="s">
        <v>304</v>
      </c>
      <c r="L9" s="679">
        <v>426200</v>
      </c>
      <c r="M9" s="679">
        <v>29449.692692504977</v>
      </c>
      <c r="N9" s="776">
        <f t="shared" si="0"/>
        <v>6.9098293506581365E-2</v>
      </c>
    </row>
    <row r="10" spans="2:14" x14ac:dyDescent="0.2">
      <c r="B10" t="s">
        <v>706</v>
      </c>
      <c r="C10" s="680">
        <f>'Table 2'!$D$7</f>
        <v>0.15842607675477749</v>
      </c>
      <c r="K10" s="678" t="s">
        <v>288</v>
      </c>
      <c r="L10" s="679">
        <v>331800</v>
      </c>
      <c r="M10" s="679">
        <v>35171.526755349325</v>
      </c>
      <c r="N10" s="776">
        <f t="shared" si="0"/>
        <v>0.10600219034161942</v>
      </c>
    </row>
    <row r="11" spans="2:14" x14ac:dyDescent="0.2">
      <c r="K11" s="678" t="s">
        <v>305</v>
      </c>
      <c r="L11" s="679">
        <v>684100</v>
      </c>
      <c r="M11" s="679">
        <v>103265.27677174033</v>
      </c>
      <c r="N11" s="776">
        <f t="shared" si="0"/>
        <v>0.15095055806423086</v>
      </c>
    </row>
    <row r="12" spans="2:14" x14ac:dyDescent="0.2">
      <c r="B12" t="s">
        <v>707</v>
      </c>
      <c r="C12" s="681" t="str">
        <f>INDEX('Section 2 data'!$C$8:$C$14,MATCH('Key findings'!C13,'Section 2 data'!$J$8:$J$14,0))</f>
        <v>Douglas fir</v>
      </c>
      <c r="E12" t="s">
        <v>708</v>
      </c>
      <c r="K12" s="678" t="s">
        <v>289</v>
      </c>
      <c r="L12" s="679">
        <v>1004800</v>
      </c>
      <c r="M12" s="679">
        <v>50113.990958361188</v>
      </c>
      <c r="N12" s="776">
        <f t="shared" si="0"/>
        <v>4.9874592912381756E-2</v>
      </c>
    </row>
    <row r="13" spans="2:14" x14ac:dyDescent="0.2">
      <c r="B13" t="s">
        <v>707</v>
      </c>
      <c r="C13" s="682">
        <f>MAX('Section 2 data'!$J$8:$J$14)</f>
        <v>0.18369131359017307</v>
      </c>
      <c r="K13" s="678" t="s">
        <v>290</v>
      </c>
      <c r="L13" s="679">
        <v>843400</v>
      </c>
      <c r="M13" s="679">
        <v>116129.85117915674</v>
      </c>
      <c r="N13" s="776">
        <f t="shared" si="0"/>
        <v>0.13769249606255246</v>
      </c>
    </row>
    <row r="14" spans="2:14" x14ac:dyDescent="0.2">
      <c r="B14" t="s">
        <v>709</v>
      </c>
      <c r="C14" s="681" t="str">
        <f>INDEX('Section 2 data'!$C$16:$C$25,MATCH('Key findings'!C15,'Section 2 data'!$J$16:$J$25,0))</f>
        <v>Oak</v>
      </c>
      <c r="E14" t="s">
        <v>708</v>
      </c>
      <c r="K14" s="678" t="s">
        <v>291</v>
      </c>
      <c r="L14" s="679">
        <v>613800</v>
      </c>
      <c r="M14" s="679">
        <v>120885.63554048816</v>
      </c>
      <c r="N14" s="776">
        <f t="shared" si="0"/>
        <v>0.1969462944615317</v>
      </c>
    </row>
    <row r="15" spans="2:14" x14ac:dyDescent="0.2">
      <c r="B15" t="s">
        <v>709</v>
      </c>
      <c r="C15" s="682">
        <f>MAX('Section 2 data'!$J$16:$J$25)</f>
        <v>0.20948454253569745</v>
      </c>
      <c r="K15" s="678" t="s">
        <v>292</v>
      </c>
      <c r="L15" s="679">
        <v>725400</v>
      </c>
      <c r="M15" s="679">
        <v>97243.975178644585</v>
      </c>
      <c r="N15" s="776">
        <f t="shared" si="0"/>
        <v>0.13405565919305842</v>
      </c>
    </row>
    <row r="16" spans="2:14" x14ac:dyDescent="0.2">
      <c r="K16" s="678" t="s">
        <v>293</v>
      </c>
      <c r="L16" s="679">
        <v>1091200</v>
      </c>
      <c r="M16" s="679">
        <v>105008.94606982135</v>
      </c>
      <c r="N16" s="776">
        <f t="shared" si="0"/>
        <v>9.6232538553721908E-2</v>
      </c>
    </row>
    <row r="17" spans="2:14" x14ac:dyDescent="0.2">
      <c r="B17" t="s">
        <v>710</v>
      </c>
      <c r="C17" s="681" t="str">
        <f>INDEX('Section 3 data'!$C$8:$C$14,MATCH('Key findings'!C18,'Section 3 data'!$J$8:$J$14,0))</f>
        <v>Douglas fir</v>
      </c>
      <c r="E17" t="s">
        <v>708</v>
      </c>
      <c r="K17" s="678" t="s">
        <v>294</v>
      </c>
      <c r="L17" s="679">
        <v>1487400</v>
      </c>
      <c r="M17" s="679">
        <v>140664.15780331058</v>
      </c>
      <c r="N17" s="776">
        <f t="shared" si="0"/>
        <v>9.4570497380200735E-2</v>
      </c>
    </row>
    <row r="18" spans="2:14" x14ac:dyDescent="0.2">
      <c r="B18" t="s">
        <v>710</v>
      </c>
      <c r="C18" s="682">
        <f>MAX('Section 3 data'!$J$8:$J$14)</f>
        <v>0.18682472051707247</v>
      </c>
      <c r="K18" s="678" t="s">
        <v>295</v>
      </c>
      <c r="L18" s="679">
        <v>1437100</v>
      </c>
      <c r="M18" s="679">
        <v>110312.64314683448</v>
      </c>
      <c r="N18" s="776">
        <f t="shared" si="0"/>
        <v>7.6760589483567246E-2</v>
      </c>
    </row>
    <row r="19" spans="2:14" x14ac:dyDescent="0.2">
      <c r="B19" t="s">
        <v>711</v>
      </c>
      <c r="C19" s="681" t="str">
        <f>INDEX('Section 3 data'!$C$16:$C$25,MATCH('Key findings'!C20,'Section 3 data'!$J$16:$J$25,0))</f>
        <v>Oak</v>
      </c>
      <c r="E19" t="s">
        <v>708</v>
      </c>
    </row>
    <row r="20" spans="2:14" x14ac:dyDescent="0.2">
      <c r="B20" t="s">
        <v>711</v>
      </c>
      <c r="C20" s="682">
        <f>MAX('Section 3 data'!$J$16:$J$25)</f>
        <v>0.33942919485030409</v>
      </c>
    </row>
    <row r="22" spans="2:14" x14ac:dyDescent="0.2">
      <c r="B22" t="s">
        <v>712</v>
      </c>
      <c r="C22" s="681" t="str">
        <f>INDEX('Section 4 data'!$C$8:$C$14,MATCH('Key findings'!C23,'Section 4 data'!$J$8:$J$14,0))</f>
        <v>Norway spruce</v>
      </c>
      <c r="E22" t="s">
        <v>708</v>
      </c>
    </row>
    <row r="23" spans="2:14" x14ac:dyDescent="0.2">
      <c r="B23" t="s">
        <v>712</v>
      </c>
      <c r="C23" s="682">
        <f>MAX('Section 4 data'!$J$8:$J$14)</f>
        <v>0.18798153107590196</v>
      </c>
    </row>
    <row r="24" spans="2:14" x14ac:dyDescent="0.2">
      <c r="B24" t="s">
        <v>713</v>
      </c>
      <c r="C24" s="681" t="str">
        <f>INDEX('Section 4 data'!$C$16:$C$25,MATCH('Key findings'!C25,'Section 4 data'!$J$16:$J$25,0))</f>
        <v>Hazel</v>
      </c>
      <c r="E24" t="s">
        <v>708</v>
      </c>
    </row>
    <row r="25" spans="2:14" x14ac:dyDescent="0.2">
      <c r="B25" t="s">
        <v>713</v>
      </c>
      <c r="C25" s="682">
        <f>MAX('Section 4 data'!$J$16:$J$25)</f>
        <v>0.17133887631442424</v>
      </c>
    </row>
    <row r="27" spans="2:14" x14ac:dyDescent="0.2">
      <c r="B27" t="s">
        <v>714</v>
      </c>
      <c r="C27" s="680">
        <f>('Section 8 data'!$D$6+'Section 8 data'!$E$6)/'Section 3 data'!$H$6</f>
        <v>0.3241166782836995</v>
      </c>
      <c r="E27" s="706"/>
    </row>
    <row r="28" spans="2:14" x14ac:dyDescent="0.2">
      <c r="B28" t="s">
        <v>715</v>
      </c>
      <c r="C28" s="682">
        <f>('Thinning data'!$D$21+'Thinning data'!$D$26)/('Thinning data'!$C$5+'Thinning data'!$C$6)</f>
        <v>0.42766111776137539</v>
      </c>
    </row>
    <row r="30" spans="2:14" x14ac:dyDescent="0.2">
      <c r="B30" t="s">
        <v>716</v>
      </c>
      <c r="C30" s="680">
        <f>('Section 8 data'!$D$7+'Section 8 data'!$E$7)/'Section 3 data'!$H$7</f>
        <v>0.61105392558145089</v>
      </c>
    </row>
    <row r="31" spans="2:14" x14ac:dyDescent="0.2">
      <c r="B31" t="s">
        <v>717</v>
      </c>
      <c r="C31" s="682">
        <f>'Thinning data'!$D$16/'Thinning data'!$C$4</f>
        <v>0.17783142159276777</v>
      </c>
    </row>
    <row r="33" spans="2:3" x14ac:dyDescent="0.2">
      <c r="B33" t="s">
        <v>718</v>
      </c>
      <c r="C33" s="682">
        <f>'Section 2 data'!$K$19</f>
        <v>0.12479278070061264</v>
      </c>
    </row>
    <row r="34" spans="2:3" x14ac:dyDescent="0.2">
      <c r="B34" t="s">
        <v>719</v>
      </c>
      <c r="C34" s="682">
        <f>'Section 2 data'!$J$19</f>
        <v>0.16162920250476182</v>
      </c>
    </row>
    <row r="35" spans="2:3" x14ac:dyDescent="0.2">
      <c r="B35" t="s">
        <v>720</v>
      </c>
      <c r="C35" s="682">
        <f>'Section 3 data'!$K$19</f>
        <v>0.1506256958614694</v>
      </c>
    </row>
    <row r="36" spans="2:3" x14ac:dyDescent="0.2">
      <c r="B36" t="s">
        <v>721</v>
      </c>
      <c r="C36" s="682">
        <f>'Section 3 data'!$J$19</f>
        <v>0.2282607891876246</v>
      </c>
    </row>
    <row r="37" spans="2:3" x14ac:dyDescent="0.2">
      <c r="B37" t="s">
        <v>722</v>
      </c>
      <c r="C37" s="682">
        <f>'Section 4 data'!$K$19</f>
        <v>0.10254404618042523</v>
      </c>
    </row>
    <row r="38" spans="2:3" x14ac:dyDescent="0.2">
      <c r="B38" t="s">
        <v>723</v>
      </c>
      <c r="C38" s="682">
        <f>'Section 4 data'!$J$19</f>
        <v>0.1211479727277472</v>
      </c>
    </row>
    <row r="40" spans="2:3" x14ac:dyDescent="0.2">
      <c r="B40" t="s">
        <v>724</v>
      </c>
      <c r="C40" s="682">
        <f>'Section 2 data'!$K$16</f>
        <v>0.16174155518743757</v>
      </c>
    </row>
    <row r="41" spans="2:3" x14ac:dyDescent="0.2">
      <c r="B41" t="s">
        <v>725</v>
      </c>
      <c r="C41" s="682">
        <f>'Section 2 data'!$J$16</f>
        <v>0.20948454253569745</v>
      </c>
    </row>
    <row r="42" spans="2:3" x14ac:dyDescent="0.2">
      <c r="B42" t="s">
        <v>726</v>
      </c>
      <c r="C42" s="682">
        <f>'Section 3 data'!$K$16</f>
        <v>0.22398397399739309</v>
      </c>
    </row>
    <row r="43" spans="2:3" x14ac:dyDescent="0.2">
      <c r="B43" t="s">
        <v>727</v>
      </c>
      <c r="C43" s="682">
        <f>'Section 3 data'!$J$16</f>
        <v>0.33942919485030409</v>
      </c>
    </row>
    <row r="44" spans="2:3" x14ac:dyDescent="0.2">
      <c r="B44" t="s">
        <v>728</v>
      </c>
      <c r="C44" s="682">
        <f>'Section 4 data'!$K$16</f>
        <v>9.5563494235485463E-2</v>
      </c>
    </row>
    <row r="45" spans="2:3" x14ac:dyDescent="0.2">
      <c r="B45" t="s">
        <v>729</v>
      </c>
      <c r="C45" s="682">
        <f>'Section 4 data'!$J$16</f>
        <v>0.11290098279366345</v>
      </c>
    </row>
    <row r="47" spans="2:3" x14ac:dyDescent="0.2">
      <c r="B47" t="s">
        <v>730</v>
      </c>
      <c r="C47" s="682">
        <f>'Section 2 data'!$K$21</f>
        <v>2.0767507096195178E-2</v>
      </c>
    </row>
    <row r="48" spans="2:3" x14ac:dyDescent="0.2">
      <c r="B48" t="s">
        <v>731</v>
      </c>
      <c r="C48" s="682">
        <f>'Section 2 data'!$J$21</f>
        <v>2.6897674618076118E-2</v>
      </c>
    </row>
    <row r="49" spans="2:3" x14ac:dyDescent="0.2">
      <c r="B49" t="s">
        <v>732</v>
      </c>
      <c r="C49" s="682">
        <f>'Section 3 data'!$K$21</f>
        <v>2.3837804603319315E-2</v>
      </c>
    </row>
    <row r="50" spans="2:3" x14ac:dyDescent="0.2">
      <c r="B50" t="s">
        <v>733</v>
      </c>
      <c r="C50" s="682">
        <f>'Section 3 data'!$J$21</f>
        <v>3.6124222099915594E-2</v>
      </c>
    </row>
    <row r="51" spans="2:3" x14ac:dyDescent="0.2">
      <c r="B51" t="s">
        <v>734</v>
      </c>
      <c r="C51" s="682">
        <f>'Section 4 data'!$K$21</f>
        <v>2.9233981759385141E-2</v>
      </c>
    </row>
    <row r="52" spans="2:3" x14ac:dyDescent="0.2">
      <c r="B52" t="s">
        <v>735</v>
      </c>
      <c r="C52" s="682">
        <f>'Section 4 data'!$J$21</f>
        <v>3.4537720685196817E-2</v>
      </c>
    </row>
    <row r="54" spans="2:3" x14ac:dyDescent="0.2">
      <c r="B54" t="s">
        <v>736</v>
      </c>
      <c r="C54" s="682">
        <f>'Section 2 data'!$K$12</f>
        <v>4.040346184511321E-2</v>
      </c>
    </row>
    <row r="55" spans="2:3" x14ac:dyDescent="0.2">
      <c r="B55" t="s">
        <v>737</v>
      </c>
      <c r="C55" s="682">
        <f>'Section 2 data'!$J$12</f>
        <v>0.17565279893506885</v>
      </c>
    </row>
    <row r="56" spans="2:3" x14ac:dyDescent="0.2">
      <c r="B56" t="s">
        <v>738</v>
      </c>
      <c r="C56" s="682">
        <f>'Section 3 data'!$K$12</f>
        <v>4.437253641948536E-2</v>
      </c>
    </row>
    <row r="57" spans="2:3" x14ac:dyDescent="0.2">
      <c r="B57" t="s">
        <v>739</v>
      </c>
      <c r="C57" s="682">
        <f>'Section 3 data'!$J$12</f>
        <v>0.12985136828337224</v>
      </c>
    </row>
    <row r="58" spans="2:3" x14ac:dyDescent="0.2">
      <c r="B58" t="s">
        <v>740</v>
      </c>
      <c r="C58" s="682">
        <f>'Section 4 data'!$K$12</f>
        <v>2.7220731606141104E-2</v>
      </c>
    </row>
    <row r="59" spans="2:3" x14ac:dyDescent="0.2">
      <c r="B59" t="s">
        <v>741</v>
      </c>
      <c r="C59" s="682">
        <f>'Section 4 data'!$J$12</f>
        <v>0.17611479374201247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09" t="s">
        <v>298</v>
      </c>
      <c r="C5" s="809" t="s">
        <v>299</v>
      </c>
      <c r="D5" s="809" t="s">
        <v>310</v>
      </c>
    </row>
    <row r="6" spans="2:4" ht="15" customHeight="1" x14ac:dyDescent="0.2">
      <c r="B6" s="810"/>
      <c r="C6" s="810"/>
      <c r="D6" s="810"/>
    </row>
    <row r="7" spans="2:4" ht="15" customHeight="1" x14ac:dyDescent="0.2">
      <c r="B7" s="265"/>
      <c r="C7" s="265"/>
      <c r="D7" s="266"/>
    </row>
    <row r="8" spans="2:4" ht="15" customHeight="1" x14ac:dyDescent="0.2">
      <c r="B8" s="267" t="s">
        <v>285</v>
      </c>
      <c r="C8" s="267" t="s">
        <v>285</v>
      </c>
      <c r="D8" s="263" t="s">
        <v>312</v>
      </c>
    </row>
    <row r="9" spans="2:4" ht="15" customHeight="1" x14ac:dyDescent="0.2">
      <c r="B9" s="267" t="s">
        <v>306</v>
      </c>
      <c r="C9" s="267" t="s">
        <v>297</v>
      </c>
      <c r="D9" s="263" t="s">
        <v>324</v>
      </c>
    </row>
    <row r="10" spans="2:4" ht="15" customHeight="1" x14ac:dyDescent="0.2">
      <c r="B10" s="267" t="s">
        <v>286</v>
      </c>
      <c r="C10" s="267" t="s">
        <v>286</v>
      </c>
      <c r="D10" s="263" t="s">
        <v>318</v>
      </c>
    </row>
    <row r="11" spans="2:4" ht="15" customHeight="1" x14ac:dyDescent="0.2">
      <c r="B11" s="267" t="s">
        <v>287</v>
      </c>
      <c r="C11" s="267" t="s">
        <v>287</v>
      </c>
      <c r="D11" s="263" t="s">
        <v>316</v>
      </c>
    </row>
    <row r="12" spans="2:4" ht="15" customHeight="1" x14ac:dyDescent="0.2">
      <c r="B12" s="267" t="s">
        <v>304</v>
      </c>
      <c r="C12" s="267" t="s">
        <v>300</v>
      </c>
      <c r="D12" s="263" t="s">
        <v>314</v>
      </c>
    </row>
    <row r="13" spans="2:4" ht="15" customHeight="1" x14ac:dyDescent="0.2">
      <c r="B13" s="267" t="s">
        <v>288</v>
      </c>
      <c r="C13" s="267" t="s">
        <v>301</v>
      </c>
      <c r="D13" s="263" t="s">
        <v>319</v>
      </c>
    </row>
    <row r="14" spans="2:4" ht="15" customHeight="1" x14ac:dyDescent="0.2">
      <c r="B14" s="267" t="s">
        <v>305</v>
      </c>
      <c r="C14" s="267" t="s">
        <v>302</v>
      </c>
      <c r="D14" s="263" t="s">
        <v>320</v>
      </c>
    </row>
    <row r="15" spans="2:4" ht="15" customHeight="1" x14ac:dyDescent="0.2">
      <c r="B15" s="267" t="s">
        <v>289</v>
      </c>
      <c r="C15" s="267" t="s">
        <v>303</v>
      </c>
      <c r="D15" s="263" t="s">
        <v>317</v>
      </c>
    </row>
    <row r="16" spans="2:4" ht="15" customHeight="1" x14ac:dyDescent="0.2">
      <c r="B16" s="267" t="s">
        <v>290</v>
      </c>
      <c r="C16" s="267" t="s">
        <v>290</v>
      </c>
      <c r="D16" s="263" t="s">
        <v>311</v>
      </c>
    </row>
    <row r="17" spans="2:4" ht="15" customHeight="1" x14ac:dyDescent="0.2">
      <c r="B17" s="267" t="s">
        <v>291</v>
      </c>
      <c r="C17" s="267" t="s">
        <v>291</v>
      </c>
      <c r="D17" s="263" t="s">
        <v>321</v>
      </c>
    </row>
    <row r="18" spans="2:4" ht="15" customHeight="1" x14ac:dyDescent="0.2">
      <c r="B18" s="267" t="s">
        <v>292</v>
      </c>
      <c r="C18" s="267" t="s">
        <v>292</v>
      </c>
      <c r="D18" s="263" t="s">
        <v>322</v>
      </c>
    </row>
    <row r="19" spans="2:4" ht="15" customHeight="1" x14ac:dyDescent="0.2">
      <c r="B19" s="267" t="s">
        <v>293</v>
      </c>
      <c r="C19" s="267" t="s">
        <v>293</v>
      </c>
      <c r="D19" s="263" t="s">
        <v>323</v>
      </c>
    </row>
    <row r="20" spans="2:4" ht="15" customHeight="1" x14ac:dyDescent="0.2">
      <c r="B20" s="768" t="s">
        <v>294</v>
      </c>
      <c r="C20" s="267" t="s">
        <v>294</v>
      </c>
      <c r="D20" s="263" t="s">
        <v>315</v>
      </c>
    </row>
    <row r="21" spans="2:4" ht="15" customHeight="1" x14ac:dyDescent="0.2">
      <c r="B21" s="268" t="s">
        <v>295</v>
      </c>
      <c r="C21" s="268" t="s">
        <v>295</v>
      </c>
      <c r="D21" s="264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A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1" t="s">
        <v>358</v>
      </c>
      <c r="C2" s="811"/>
      <c r="D2" s="811"/>
      <c r="E2" s="811"/>
    </row>
    <row r="3" spans="2:5" ht="15" x14ac:dyDescent="0.2">
      <c r="B3" s="467"/>
      <c r="C3" s="467"/>
      <c r="D3" s="467"/>
      <c r="E3" s="467"/>
    </row>
    <row r="4" spans="2:5" ht="15" x14ac:dyDescent="0.2">
      <c r="B4" s="811" t="s">
        <v>294</v>
      </c>
      <c r="C4" s="811"/>
      <c r="D4" s="811"/>
      <c r="E4" s="811"/>
    </row>
    <row r="6" spans="2:5" x14ac:dyDescent="0.2">
      <c r="B6" s="504" t="s">
        <v>447</v>
      </c>
      <c r="C6" s="504"/>
      <c r="D6" s="504"/>
      <c r="E6" s="517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5" t="s">
        <v>448</v>
      </c>
      <c r="C16" s="505"/>
      <c r="D16" s="505"/>
      <c r="E16" s="519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462</v>
      </c>
    </row>
    <row r="19" spans="2:5" x14ac:dyDescent="0.2">
      <c r="D19" t="s">
        <v>115</v>
      </c>
      <c r="E19" t="s">
        <v>463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06" t="s">
        <v>449</v>
      </c>
      <c r="C25" s="506"/>
      <c r="D25" s="506"/>
      <c r="E25" s="520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464</v>
      </c>
    </row>
    <row r="28" spans="2:5" x14ac:dyDescent="0.2">
      <c r="D28" t="s">
        <v>142</v>
      </c>
      <c r="E28" t="s">
        <v>465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07" t="s">
        <v>450</v>
      </c>
      <c r="C32" s="507"/>
      <c r="D32" s="507"/>
      <c r="E32" s="521" t="s">
        <v>751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08" t="s">
        <v>451</v>
      </c>
      <c r="C37" s="508"/>
      <c r="D37" s="508"/>
      <c r="E37" s="522" t="s">
        <v>752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09" t="s">
        <v>452</v>
      </c>
      <c r="C40" s="509"/>
      <c r="D40" s="509"/>
      <c r="E40" s="523" t="s">
        <v>753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1" t="s">
        <v>453</v>
      </c>
      <c r="C43" s="511"/>
      <c r="D43" s="511"/>
      <c r="E43" s="524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466</v>
      </c>
    </row>
    <row r="46" spans="2:5" x14ac:dyDescent="0.2">
      <c r="D46" t="s">
        <v>171</v>
      </c>
      <c r="E46" t="s">
        <v>467</v>
      </c>
    </row>
    <row r="47" spans="2:5" x14ac:dyDescent="0.2">
      <c r="D47" t="s">
        <v>174</v>
      </c>
      <c r="E47" t="s">
        <v>468</v>
      </c>
    </row>
    <row r="48" spans="2:5" x14ac:dyDescent="0.2">
      <c r="D48" t="s">
        <v>177</v>
      </c>
      <c r="E48" t="s">
        <v>754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0" t="s">
        <v>454</v>
      </c>
      <c r="C56" s="510"/>
      <c r="D56" s="510"/>
      <c r="E56" s="525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4" t="s">
        <v>455</v>
      </c>
      <c r="C60" s="504"/>
      <c r="D60" s="504"/>
      <c r="E60" s="517" t="s">
        <v>444</v>
      </c>
    </row>
    <row r="61" spans="2:5" x14ac:dyDescent="0.2">
      <c r="D61" t="s">
        <v>196</v>
      </c>
      <c r="E61" t="s">
        <v>766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5" t="s">
        <v>456</v>
      </c>
      <c r="C70" s="505"/>
      <c r="D70" s="505"/>
      <c r="E70" s="519" t="s">
        <v>445</v>
      </c>
    </row>
    <row r="71" spans="2:5" x14ac:dyDescent="0.2">
      <c r="D71" t="s">
        <v>206</v>
      </c>
      <c r="E71" t="s">
        <v>767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06" t="s">
        <v>457</v>
      </c>
      <c r="C79" s="506"/>
      <c r="D79" s="506"/>
      <c r="E79" s="520" t="s">
        <v>446</v>
      </c>
    </row>
    <row r="80" spans="2:5" x14ac:dyDescent="0.2">
      <c r="D80" t="s">
        <v>237</v>
      </c>
      <c r="E80" t="s">
        <v>768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19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19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19"/>
    </row>
    <row r="88" spans="2:7" x14ac:dyDescent="0.2">
      <c r="D88" t="s">
        <v>245</v>
      </c>
      <c r="E88" t="s">
        <v>188</v>
      </c>
    </row>
    <row r="90" spans="2:7" x14ac:dyDescent="0.2">
      <c r="B90" s="507" t="s">
        <v>458</v>
      </c>
      <c r="C90" s="507"/>
      <c r="D90" s="507"/>
      <c r="E90" s="521" t="s">
        <v>746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08" t="s">
        <v>459</v>
      </c>
      <c r="C102" s="508"/>
      <c r="D102" s="508"/>
      <c r="E102" s="522" t="s">
        <v>747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09" t="s">
        <v>460</v>
      </c>
      <c r="C114" s="509"/>
      <c r="D114" s="509"/>
      <c r="E114" s="523" t="s">
        <v>748</v>
      </c>
    </row>
    <row r="115" spans="2:5" x14ac:dyDescent="0.2">
      <c r="C115" t="str">
        <f>'Table 62'!$B$3</f>
        <v>Table 62</v>
      </c>
      <c r="D115" t="s">
        <v>469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470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471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472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497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498</v>
      </c>
      <c r="E120" t="str">
        <f>'Table 67'!$C$3</f>
        <v>Number of sweet chestnut trees by mean stand dbh class</v>
      </c>
    </row>
    <row r="121" spans="2:5" x14ac:dyDescent="0.2">
      <c r="D121" t="s">
        <v>499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1" t="s">
        <v>614</v>
      </c>
      <c r="C126" s="511"/>
      <c r="D126" s="511"/>
      <c r="E126" s="524" t="s">
        <v>749</v>
      </c>
    </row>
    <row r="127" spans="2:5" x14ac:dyDescent="0.2">
      <c r="C127" t="str">
        <f>'Table 71'!$B$3</f>
        <v>Table 71</v>
      </c>
      <c r="D127" t="s">
        <v>615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616</v>
      </c>
      <c r="E128" t="str">
        <f>'Table 72'!$C$3</f>
        <v>Stocked area of larch by mean stand dbh class</v>
      </c>
    </row>
    <row r="129" spans="1:5" x14ac:dyDescent="0.2">
      <c r="C129" t="str">
        <f>'Table 73'!$B$3</f>
        <v>Table 73</v>
      </c>
      <c r="D129" t="s">
        <v>617</v>
      </c>
      <c r="E129" t="str">
        <f>'Table 73'!$C$3</f>
        <v>Standing volume of larch by age class</v>
      </c>
    </row>
    <row r="130" spans="1:5" x14ac:dyDescent="0.2">
      <c r="C130" t="str">
        <f>'Table 74'!$B$3</f>
        <v>Table 74</v>
      </c>
      <c r="D130" t="s">
        <v>618</v>
      </c>
      <c r="E130" t="str">
        <f>'Table 74'!$C$3</f>
        <v>Standing volume of larch by mean stand dbh class</v>
      </c>
    </row>
    <row r="131" spans="1:5" x14ac:dyDescent="0.2">
      <c r="C131" t="str">
        <f>'Table 75'!$B$3</f>
        <v>Table 75</v>
      </c>
      <c r="D131" t="s">
        <v>619</v>
      </c>
      <c r="E131" t="str">
        <f>'Table 75'!$C$3</f>
        <v>Number of larch trees by age class</v>
      </c>
    </row>
    <row r="132" spans="1:5" x14ac:dyDescent="0.2">
      <c r="C132" t="str">
        <f>'Table 76'!$B$3</f>
        <v>Table 76</v>
      </c>
      <c r="D132" t="s">
        <v>620</v>
      </c>
      <c r="E132" t="str">
        <f>'Table 76'!$C$3</f>
        <v>Number of larch trees by mean stand dbh class</v>
      </c>
    </row>
    <row r="133" spans="1:5" x14ac:dyDescent="0.2">
      <c r="D133" t="s">
        <v>621</v>
      </c>
      <c r="E133" t="s">
        <v>755</v>
      </c>
    </row>
    <row r="134" spans="1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1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1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1:5" x14ac:dyDescent="0.2">
      <c r="A138" s="773"/>
      <c r="B138" s="774" t="s">
        <v>765</v>
      </c>
      <c r="C138" s="775"/>
      <c r="D138" s="775"/>
      <c r="E138" s="775"/>
    </row>
  </sheetData>
  <mergeCells count="2">
    <mergeCell ref="B2:E2"/>
    <mergeCell ref="B4:E4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1" t="s">
        <v>0</v>
      </c>
      <c r="C5" s="472" t="s">
        <v>1</v>
      </c>
      <c r="D5" s="473" t="s">
        <v>2</v>
      </c>
    </row>
    <row r="6" spans="2:4" ht="15" customHeight="1" x14ac:dyDescent="0.2">
      <c r="B6" s="478" t="str">
        <f>Index!$B$4</f>
        <v>West Midlands</v>
      </c>
      <c r="C6" s="478"/>
      <c r="D6" s="478"/>
    </row>
    <row r="7" spans="2:4" ht="15" customHeight="1" x14ac:dyDescent="0.2">
      <c r="B7" s="28" t="s">
        <v>3</v>
      </c>
      <c r="C7" s="468">
        <v>137116.58356581093</v>
      </c>
      <c r="D7" s="474">
        <v>0.97477982811754937</v>
      </c>
    </row>
    <row r="8" spans="2:4" ht="15" customHeight="1" x14ac:dyDescent="0.2">
      <c r="B8" s="28" t="s">
        <v>4</v>
      </c>
      <c r="C8" s="468">
        <v>3247.2398945849841</v>
      </c>
      <c r="D8" s="474">
        <v>2.3085055534371238E-2</v>
      </c>
    </row>
    <row r="9" spans="2:4" ht="15" customHeight="1" x14ac:dyDescent="0.2">
      <c r="B9" s="28" t="s">
        <v>5</v>
      </c>
      <c r="C9" s="468">
        <v>300.33434291466773</v>
      </c>
      <c r="D9" s="474">
        <v>2.1351163480793915E-3</v>
      </c>
    </row>
    <row r="10" spans="2:4" ht="15" customHeight="1" x14ac:dyDescent="0.2">
      <c r="B10" s="118" t="s">
        <v>6</v>
      </c>
      <c r="C10" s="87">
        <v>140664.15780331058</v>
      </c>
      <c r="D10" s="475">
        <v>1</v>
      </c>
    </row>
    <row r="11" spans="2:4" ht="15" customHeight="1" x14ac:dyDescent="0.2">
      <c r="B11" s="28" t="s">
        <v>673</v>
      </c>
      <c r="C11" s="468">
        <f>C12-C10</f>
        <v>1346735.8421966895</v>
      </c>
      <c r="D11" s="474"/>
    </row>
    <row r="12" spans="2:4" ht="15" customHeight="1" x14ac:dyDescent="0.2">
      <c r="B12" s="28" t="s">
        <v>307</v>
      </c>
      <c r="C12" s="468">
        <v>1487400</v>
      </c>
      <c r="D12" s="474"/>
    </row>
    <row r="13" spans="2:4" ht="15" customHeight="1" x14ac:dyDescent="0.2">
      <c r="B13" s="476" t="s">
        <v>674</v>
      </c>
      <c r="C13" s="222"/>
      <c r="D13" s="477">
        <f>C10/C12</f>
        <v>9.4570497380200735E-2</v>
      </c>
    </row>
    <row r="14" spans="2:4" ht="15" customHeight="1" x14ac:dyDescent="0.2">
      <c r="B14" s="476" t="s">
        <v>675</v>
      </c>
      <c r="C14" s="222"/>
      <c r="D14" s="477">
        <f>C11/C12</f>
        <v>0.90542950261979926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4" t="s">
        <v>9</v>
      </c>
      <c r="C5" s="443" t="s">
        <v>1</v>
      </c>
      <c r="D5" s="444" t="s">
        <v>10</v>
      </c>
    </row>
    <row r="6" spans="2:4" ht="15" customHeight="1" x14ac:dyDescent="0.2">
      <c r="B6" s="481" t="str">
        <f>Index!$B$4</f>
        <v>West Midlands</v>
      </c>
      <c r="C6" s="478"/>
      <c r="D6" s="478"/>
    </row>
    <row r="7" spans="2:4" ht="15" customHeight="1" x14ac:dyDescent="0.2">
      <c r="B7" s="479" t="s">
        <v>11</v>
      </c>
      <c r="C7" s="468">
        <v>22284.870660793447</v>
      </c>
      <c r="D7" s="469">
        <v>0.15842607675477749</v>
      </c>
    </row>
    <row r="8" spans="2:4" ht="15" customHeight="1" x14ac:dyDescent="0.2">
      <c r="B8" s="479" t="s">
        <v>12</v>
      </c>
      <c r="C8" s="468">
        <v>118379.28714251732</v>
      </c>
      <c r="D8" s="469">
        <v>0.8415739232452224</v>
      </c>
    </row>
    <row r="9" spans="2:4" ht="15" customHeight="1" x14ac:dyDescent="0.2">
      <c r="B9" s="72" t="s">
        <v>13</v>
      </c>
      <c r="C9" s="87">
        <v>140664.15780331078</v>
      </c>
      <c r="D9" s="470">
        <v>0.99999999999999989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2" t="s">
        <v>16</v>
      </c>
      <c r="C5" s="814" t="s">
        <v>17</v>
      </c>
      <c r="D5" s="816" t="s">
        <v>18</v>
      </c>
    </row>
    <row r="6" spans="2:4" ht="15" customHeight="1" x14ac:dyDescent="0.2">
      <c r="B6" s="813"/>
      <c r="C6" s="815"/>
      <c r="D6" s="817"/>
    </row>
    <row r="7" spans="2:4" ht="15" customHeight="1" x14ac:dyDescent="0.2">
      <c r="B7" s="481" t="str">
        <f>Index!$B$4</f>
        <v>West Midlands</v>
      </c>
      <c r="C7" s="478"/>
      <c r="D7" s="478"/>
    </row>
    <row r="8" spans="2:4" ht="15" customHeight="1" x14ac:dyDescent="0.2">
      <c r="B8" s="109" t="s">
        <v>19</v>
      </c>
      <c r="C8" s="468">
        <v>88236.86903348715</v>
      </c>
      <c r="D8" s="474">
        <v>0.6272875081431043</v>
      </c>
    </row>
    <row r="9" spans="2:4" ht="15" customHeight="1" x14ac:dyDescent="0.2">
      <c r="B9" s="109" t="s">
        <v>20</v>
      </c>
      <c r="C9" s="468">
        <v>29759.422980044623</v>
      </c>
      <c r="D9" s="474">
        <v>0.21156365235312422</v>
      </c>
    </row>
    <row r="10" spans="2:4" ht="15" customHeight="1" x14ac:dyDescent="0.2">
      <c r="B10" s="109" t="s">
        <v>21</v>
      </c>
      <c r="C10" s="468">
        <v>1502.4254800523488</v>
      </c>
      <c r="D10" s="474">
        <v>1.0680940358333328E-2</v>
      </c>
    </row>
    <row r="11" spans="2:4" ht="15" customHeight="1" x14ac:dyDescent="0.2">
      <c r="B11" s="109" t="s">
        <v>22</v>
      </c>
      <c r="C11" s="468">
        <v>513.13639554589088</v>
      </c>
      <c r="D11" s="474">
        <v>3.6479541310260751E-3</v>
      </c>
    </row>
    <row r="12" spans="2:4" ht="15" customHeight="1" x14ac:dyDescent="0.2">
      <c r="B12" s="109" t="s">
        <v>23</v>
      </c>
      <c r="C12" s="468">
        <v>4064.8294820555466</v>
      </c>
      <c r="D12" s="474">
        <v>2.889740745285916E-2</v>
      </c>
    </row>
    <row r="13" spans="2:4" ht="15" customHeight="1" x14ac:dyDescent="0.2">
      <c r="B13" s="109" t="s">
        <v>24</v>
      </c>
      <c r="C13" s="468">
        <v>4775.6504251518008</v>
      </c>
      <c r="D13" s="474">
        <v>3.3950727034740058E-2</v>
      </c>
    </row>
    <row r="14" spans="2:4" ht="15" customHeight="1" x14ac:dyDescent="0.2">
      <c r="B14" s="109" t="s">
        <v>25</v>
      </c>
      <c r="C14" s="468">
        <v>7819.8763391552611</v>
      </c>
      <c r="D14" s="474">
        <v>5.5592529477834142E-2</v>
      </c>
    </row>
    <row r="15" spans="2:4" ht="15" customHeight="1" x14ac:dyDescent="0.2">
      <c r="B15" s="109" t="s">
        <v>26</v>
      </c>
      <c r="C15" s="468">
        <v>29.320039615600002</v>
      </c>
      <c r="D15" s="474">
        <v>2.0844001822125811E-4</v>
      </c>
    </row>
    <row r="16" spans="2:4" ht="15" customHeight="1" x14ac:dyDescent="0.2">
      <c r="B16" s="109" t="s">
        <v>27</v>
      </c>
      <c r="C16" s="468">
        <v>0</v>
      </c>
      <c r="D16" s="474">
        <v>0</v>
      </c>
    </row>
    <row r="17" spans="2:4" ht="15" customHeight="1" x14ac:dyDescent="0.2">
      <c r="B17" s="109" t="s">
        <v>28</v>
      </c>
      <c r="C17" s="468">
        <v>415.05339070280388</v>
      </c>
      <c r="D17" s="474">
        <v>2.9506691483069131E-3</v>
      </c>
    </row>
    <row r="18" spans="2:4" ht="15" customHeight="1" x14ac:dyDescent="0.2">
      <c r="B18" s="109" t="s">
        <v>4</v>
      </c>
      <c r="C18" s="468">
        <v>3247.2398945849841</v>
      </c>
      <c r="D18" s="474">
        <v>2.3085055534371225E-2</v>
      </c>
    </row>
    <row r="19" spans="2:4" ht="15" customHeight="1" x14ac:dyDescent="0.2">
      <c r="B19" s="109" t="s">
        <v>5</v>
      </c>
      <c r="C19" s="468">
        <v>300.33434291466773</v>
      </c>
      <c r="D19" s="474">
        <v>2.1351163480793902E-3</v>
      </c>
    </row>
    <row r="20" spans="2:4" ht="15" customHeight="1" x14ac:dyDescent="0.2">
      <c r="B20" s="109" t="s">
        <v>670</v>
      </c>
      <c r="C20" s="468">
        <v>0</v>
      </c>
      <c r="D20" s="474">
        <v>0</v>
      </c>
    </row>
    <row r="21" spans="2:4" ht="15" customHeight="1" x14ac:dyDescent="0.2">
      <c r="B21" s="109" t="s">
        <v>671</v>
      </c>
      <c r="C21" s="468">
        <v>0</v>
      </c>
      <c r="D21" s="474">
        <v>0</v>
      </c>
    </row>
    <row r="22" spans="2:4" ht="15" customHeight="1" x14ac:dyDescent="0.2">
      <c r="B22" s="109" t="s">
        <v>29</v>
      </c>
      <c r="C22" s="468">
        <v>0</v>
      </c>
      <c r="D22" s="474">
        <v>0</v>
      </c>
    </row>
    <row r="23" spans="2:4" ht="15" customHeight="1" x14ac:dyDescent="0.2">
      <c r="B23" s="107" t="s">
        <v>30</v>
      </c>
      <c r="C23" s="87">
        <v>140664.15780331066</v>
      </c>
      <c r="D23" s="475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2" t="s">
        <v>16</v>
      </c>
      <c r="C5" s="818" t="s">
        <v>34</v>
      </c>
      <c r="D5" s="818"/>
      <c r="E5" s="819" t="s">
        <v>17</v>
      </c>
    </row>
    <row r="6" spans="2:5" ht="15" customHeight="1" x14ac:dyDescent="0.2">
      <c r="B6" s="813"/>
      <c r="C6" s="482" t="s">
        <v>35</v>
      </c>
      <c r="D6" s="482" t="s">
        <v>348</v>
      </c>
      <c r="E6" s="820"/>
    </row>
    <row r="7" spans="2:5" ht="15" customHeight="1" x14ac:dyDescent="0.2">
      <c r="B7" s="478" t="str">
        <f>Index!$B$4</f>
        <v>West Midlands</v>
      </c>
      <c r="C7" s="478"/>
      <c r="D7" s="478"/>
      <c r="E7" s="478"/>
    </row>
    <row r="8" spans="2:5" ht="15" customHeight="1" x14ac:dyDescent="0.2">
      <c r="B8" s="109" t="s">
        <v>19</v>
      </c>
      <c r="C8" s="468">
        <v>74688.300479601283</v>
      </c>
      <c r="D8" s="468">
        <v>13548.568544365011</v>
      </c>
      <c r="E8" s="484">
        <v>88236.869023966297</v>
      </c>
    </row>
    <row r="9" spans="2:5" ht="15" customHeight="1" x14ac:dyDescent="0.2">
      <c r="B9" s="109" t="s">
        <v>20</v>
      </c>
      <c r="C9" s="468">
        <v>28795.049979443123</v>
      </c>
      <c r="D9" s="468">
        <v>964.37299900778453</v>
      </c>
      <c r="E9" s="484">
        <v>29759.422978450908</v>
      </c>
    </row>
    <row r="10" spans="2:5" ht="15" customHeight="1" x14ac:dyDescent="0.2">
      <c r="B10" s="109" t="s">
        <v>21</v>
      </c>
      <c r="C10" s="468">
        <v>1477.058757219871</v>
      </c>
      <c r="D10" s="468">
        <v>25.526582588547498</v>
      </c>
      <c r="E10" s="484">
        <v>1502.5853398084184</v>
      </c>
    </row>
    <row r="11" spans="2:5" ht="15" customHeight="1" x14ac:dyDescent="0.2">
      <c r="B11" s="109" t="s">
        <v>22</v>
      </c>
      <c r="C11" s="468">
        <v>477.59698190082088</v>
      </c>
      <c r="D11" s="468">
        <v>35.392362704100002</v>
      </c>
      <c r="E11" s="484">
        <v>512.98934460492092</v>
      </c>
    </row>
    <row r="12" spans="2:5" ht="15" customHeight="1" x14ac:dyDescent="0.2">
      <c r="B12" s="485" t="s">
        <v>23</v>
      </c>
      <c r="C12" s="195">
        <v>3231.3374468388379</v>
      </c>
      <c r="D12" s="195">
        <v>797.69769563782961</v>
      </c>
      <c r="E12" s="486">
        <v>4029.0351424766677</v>
      </c>
    </row>
    <row r="13" spans="2:5" ht="15" customHeight="1" x14ac:dyDescent="0.2">
      <c r="B13" s="109" t="s">
        <v>24</v>
      </c>
      <c r="C13" s="468">
        <v>4059.8996822367667</v>
      </c>
      <c r="D13" s="468">
        <v>706.49226404761419</v>
      </c>
      <c r="E13" s="484">
        <v>4766.3919462843805</v>
      </c>
    </row>
    <row r="14" spans="2:5" ht="15" customHeight="1" x14ac:dyDescent="0.2">
      <c r="B14" s="109" t="s">
        <v>25</v>
      </c>
      <c r="C14" s="468">
        <v>6541.0378466536267</v>
      </c>
      <c r="D14" s="468">
        <v>1272.9291907430204</v>
      </c>
      <c r="E14" s="484">
        <v>7813.9670373966474</v>
      </c>
    </row>
    <row r="15" spans="2:5" ht="15" customHeight="1" x14ac:dyDescent="0.2">
      <c r="B15" s="109" t="s">
        <v>26</v>
      </c>
      <c r="C15" s="468">
        <v>79.398803955749983</v>
      </c>
      <c r="D15" s="468">
        <v>0.87054659550000002</v>
      </c>
      <c r="E15" s="484">
        <v>80.269350551249985</v>
      </c>
    </row>
    <row r="16" spans="2:5" ht="15" customHeight="1" x14ac:dyDescent="0.2">
      <c r="B16" s="485" t="s">
        <v>27</v>
      </c>
      <c r="C16" s="195">
        <v>0</v>
      </c>
      <c r="D16" s="195">
        <v>0</v>
      </c>
      <c r="E16" s="486">
        <v>0</v>
      </c>
    </row>
    <row r="17" spans="2:5" ht="15" customHeight="1" x14ac:dyDescent="0.2">
      <c r="B17" s="109" t="s">
        <v>28</v>
      </c>
      <c r="C17" s="468">
        <v>294.10946776162018</v>
      </c>
      <c r="D17" s="468">
        <v>120.94392199730883</v>
      </c>
      <c r="E17" s="484">
        <v>415.05338975892903</v>
      </c>
    </row>
    <row r="18" spans="2:5" ht="15" customHeight="1" x14ac:dyDescent="0.2">
      <c r="B18" s="109" t="s">
        <v>4</v>
      </c>
      <c r="C18" s="468">
        <v>2868.4818193080437</v>
      </c>
      <c r="D18" s="468">
        <v>378.75807510986164</v>
      </c>
      <c r="E18" s="484">
        <v>3247.2398944179054</v>
      </c>
    </row>
    <row r="19" spans="2:5" ht="15" customHeight="1" x14ac:dyDescent="0.2">
      <c r="B19" s="109" t="s">
        <v>5</v>
      </c>
      <c r="C19" s="468">
        <v>246.04481432989522</v>
      </c>
      <c r="D19" s="468">
        <v>54.289528604832498</v>
      </c>
      <c r="E19" s="484">
        <v>300.33434293472772</v>
      </c>
    </row>
    <row r="20" spans="2:5" ht="15" customHeight="1" x14ac:dyDescent="0.2">
      <c r="B20" s="109" t="s">
        <v>670</v>
      </c>
      <c r="C20" s="468">
        <v>0</v>
      </c>
      <c r="D20" s="468">
        <v>0</v>
      </c>
      <c r="E20" s="484">
        <v>0</v>
      </c>
    </row>
    <row r="21" spans="2:5" ht="15" customHeight="1" x14ac:dyDescent="0.2">
      <c r="B21" s="109" t="s">
        <v>671</v>
      </c>
      <c r="C21" s="468">
        <v>0</v>
      </c>
      <c r="D21" s="468">
        <v>0</v>
      </c>
      <c r="E21" s="484">
        <v>0</v>
      </c>
    </row>
    <row r="22" spans="2:5" ht="15" customHeight="1" x14ac:dyDescent="0.2">
      <c r="B22" s="109" t="s">
        <v>29</v>
      </c>
      <c r="C22" s="195">
        <v>0</v>
      </c>
      <c r="D22" s="195">
        <v>0</v>
      </c>
      <c r="E22" s="486">
        <v>0</v>
      </c>
    </row>
    <row r="23" spans="2:5" ht="15" customHeight="1" x14ac:dyDescent="0.2">
      <c r="B23" s="487" t="s">
        <v>30</v>
      </c>
      <c r="C23" s="488">
        <v>122758.31607924962</v>
      </c>
      <c r="D23" s="488">
        <v>17905.841711401412</v>
      </c>
      <c r="E23" s="489">
        <v>140664.15779065102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21" t="s">
        <v>16</v>
      </c>
      <c r="C5" s="823" t="s">
        <v>11</v>
      </c>
      <c r="D5" s="824"/>
      <c r="E5" s="823" t="s">
        <v>12</v>
      </c>
      <c r="F5" s="824"/>
    </row>
    <row r="6" spans="2:6" ht="30" customHeight="1" x14ac:dyDescent="0.2">
      <c r="B6" s="822"/>
      <c r="C6" s="480" t="s">
        <v>1</v>
      </c>
      <c r="D6" s="480" t="s">
        <v>44</v>
      </c>
      <c r="E6" s="480" t="s">
        <v>1</v>
      </c>
      <c r="F6" s="480" t="s">
        <v>44</v>
      </c>
    </row>
    <row r="7" spans="2:6" ht="15" customHeight="1" x14ac:dyDescent="0.2">
      <c r="B7" s="490" t="str">
        <f>Index!$B$4</f>
        <v>West Midlands</v>
      </c>
      <c r="C7" s="490"/>
      <c r="D7" s="490"/>
      <c r="E7" s="490"/>
      <c r="F7" s="490"/>
    </row>
    <row r="8" spans="2:6" ht="15" customHeight="1" x14ac:dyDescent="0.2">
      <c r="B8" s="479" t="s">
        <v>19</v>
      </c>
      <c r="C8" s="468">
        <v>6390.077219200416</v>
      </c>
      <c r="D8" s="469">
        <v>0.28674508892132494</v>
      </c>
      <c r="E8" s="468">
        <v>81846.791804765904</v>
      </c>
      <c r="F8" s="469">
        <v>0.69139453183995825</v>
      </c>
    </row>
    <row r="9" spans="2:6" ht="15" customHeight="1" x14ac:dyDescent="0.2">
      <c r="B9" s="479" t="s">
        <v>20</v>
      </c>
      <c r="C9" s="468">
        <v>12298.906222101934</v>
      </c>
      <c r="D9" s="469">
        <v>0.55189488910948437</v>
      </c>
      <c r="E9" s="468">
        <v>17460.516756348974</v>
      </c>
      <c r="F9" s="469">
        <v>0.14749638369743273</v>
      </c>
    </row>
    <row r="10" spans="2:6" ht="15" customHeight="1" x14ac:dyDescent="0.2">
      <c r="B10" s="479" t="s">
        <v>21</v>
      </c>
      <c r="C10" s="468">
        <v>706.16350403422928</v>
      </c>
      <c r="D10" s="469">
        <v>3.1688023448115187E-2</v>
      </c>
      <c r="E10" s="468">
        <v>794.04119303953917</v>
      </c>
      <c r="F10" s="469">
        <v>6.7076024217634185E-3</v>
      </c>
    </row>
    <row r="11" spans="2:6" ht="15" customHeight="1" x14ac:dyDescent="0.2">
      <c r="B11" s="479" t="s">
        <v>22</v>
      </c>
      <c r="C11" s="468">
        <v>111.10004287197999</v>
      </c>
      <c r="D11" s="469">
        <v>4.9854470579426269E-3</v>
      </c>
      <c r="E11" s="468">
        <v>402.68247164579088</v>
      </c>
      <c r="F11" s="469">
        <v>3.4016294692138073E-3</v>
      </c>
    </row>
    <row r="12" spans="2:6" ht="15" customHeight="1" x14ac:dyDescent="0.2">
      <c r="B12" s="483" t="s">
        <v>23</v>
      </c>
      <c r="C12" s="195">
        <v>437.18540939034881</v>
      </c>
      <c r="D12" s="491">
        <v>1.9618036651273471E-2</v>
      </c>
      <c r="E12" s="195">
        <v>3592.7937728239935</v>
      </c>
      <c r="F12" s="491">
        <v>3.0349851396551841E-2</v>
      </c>
    </row>
    <row r="13" spans="2:6" ht="15" customHeight="1" x14ac:dyDescent="0.2">
      <c r="B13" s="479" t="s">
        <v>24</v>
      </c>
      <c r="C13" s="468">
        <v>689.65643308933397</v>
      </c>
      <c r="D13" s="469">
        <v>3.0947293506432747E-2</v>
      </c>
      <c r="E13" s="468">
        <v>4090.649959637602</v>
      </c>
      <c r="F13" s="469">
        <v>3.4555453566355865E-2</v>
      </c>
    </row>
    <row r="14" spans="2:6" ht="15" customHeight="1" x14ac:dyDescent="0.2">
      <c r="B14" s="479" t="s">
        <v>25</v>
      </c>
      <c r="C14" s="468">
        <v>1561.1956936291635</v>
      </c>
      <c r="D14" s="469">
        <v>7.0056304898503244E-2</v>
      </c>
      <c r="E14" s="468">
        <v>6290.4496413447041</v>
      </c>
      <c r="F14" s="469">
        <v>5.3138093612938697E-2</v>
      </c>
    </row>
    <row r="15" spans="2:6" ht="15" customHeight="1" x14ac:dyDescent="0.2">
      <c r="B15" s="479" t="s">
        <v>26</v>
      </c>
      <c r="C15" s="468">
        <v>11.6979483212</v>
      </c>
      <c r="D15" s="469">
        <v>5.2492780861563388E-4</v>
      </c>
      <c r="E15" s="468">
        <v>17.622091294400001</v>
      </c>
      <c r="F15" s="469">
        <v>1.488612722853632E-4</v>
      </c>
    </row>
    <row r="16" spans="2:6" ht="15" customHeight="1" x14ac:dyDescent="0.2">
      <c r="B16" s="483" t="s">
        <v>27</v>
      </c>
      <c r="C16" s="195">
        <v>0</v>
      </c>
      <c r="D16" s="491">
        <v>0</v>
      </c>
      <c r="E16" s="195">
        <v>0</v>
      </c>
      <c r="F16" s="491">
        <v>0</v>
      </c>
    </row>
    <row r="17" spans="2:6" ht="15" customHeight="1" x14ac:dyDescent="0.2">
      <c r="B17" s="479" t="s">
        <v>28</v>
      </c>
      <c r="C17" s="468">
        <v>17.946079988569998</v>
      </c>
      <c r="D17" s="469">
        <v>8.0530330473152273E-4</v>
      </c>
      <c r="E17" s="468">
        <v>397.10730977035888</v>
      </c>
      <c r="F17" s="469">
        <v>3.3545337144529979E-3</v>
      </c>
    </row>
    <row r="18" spans="2:6" ht="15" customHeight="1" x14ac:dyDescent="0.2">
      <c r="B18" s="479" t="s">
        <v>296</v>
      </c>
      <c r="C18" s="468">
        <v>54.546877263228701</v>
      </c>
      <c r="D18" s="469">
        <v>2.4477089453986693E-3</v>
      </c>
      <c r="E18" s="468">
        <v>3192.6930171546769</v>
      </c>
      <c r="F18" s="469">
        <v>2.6970030776158352E-2</v>
      </c>
    </row>
    <row r="19" spans="2:6" ht="15" customHeight="1" x14ac:dyDescent="0.2">
      <c r="B19" s="479" t="s">
        <v>43</v>
      </c>
      <c r="C19" s="468">
        <v>6.3952308018101798</v>
      </c>
      <c r="D19" s="469">
        <v>2.8697634817735705E-4</v>
      </c>
      <c r="E19" s="468">
        <v>293.93911213291756</v>
      </c>
      <c r="F19" s="469">
        <v>2.4830282328886302E-3</v>
      </c>
    </row>
    <row r="20" spans="2:6" ht="15" customHeight="1" x14ac:dyDescent="0.2">
      <c r="B20" s="479" t="s">
        <v>670</v>
      </c>
      <c r="C20" s="468">
        <v>0</v>
      </c>
      <c r="D20" s="469">
        <v>0</v>
      </c>
      <c r="E20" s="468">
        <v>0</v>
      </c>
      <c r="F20" s="469">
        <v>0</v>
      </c>
    </row>
    <row r="21" spans="2:6" ht="15" customHeight="1" x14ac:dyDescent="0.2">
      <c r="B21" s="479" t="s">
        <v>671</v>
      </c>
      <c r="C21" s="468">
        <v>0</v>
      </c>
      <c r="D21" s="469">
        <v>0</v>
      </c>
      <c r="E21" s="468">
        <v>0</v>
      </c>
      <c r="F21" s="469">
        <v>0</v>
      </c>
    </row>
    <row r="22" spans="2:6" ht="15" customHeight="1" x14ac:dyDescent="0.2">
      <c r="B22" s="483" t="s">
        <v>29</v>
      </c>
      <c r="C22" s="195">
        <v>0</v>
      </c>
      <c r="D22" s="491">
        <v>0</v>
      </c>
      <c r="E22" s="195">
        <v>0</v>
      </c>
      <c r="F22" s="491">
        <v>0</v>
      </c>
    </row>
    <row r="23" spans="2:6" ht="15" customHeight="1" x14ac:dyDescent="0.2">
      <c r="B23" s="72" t="s">
        <v>30</v>
      </c>
      <c r="C23" s="87">
        <v>22284.870660692221</v>
      </c>
      <c r="D23" s="470">
        <v>0.99999999999999989</v>
      </c>
      <c r="E23" s="87">
        <v>118379.28712995887</v>
      </c>
      <c r="F23" s="470">
        <v>1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2" t="s">
        <v>610</v>
      </c>
      <c r="C3" s="783"/>
      <c r="D3" s="783"/>
      <c r="E3" s="783"/>
      <c r="F3" s="783"/>
      <c r="G3" s="783"/>
      <c r="H3" s="783"/>
      <c r="J3" s="784" t="s">
        <v>742</v>
      </c>
      <c r="K3" s="784" t="s">
        <v>743</v>
      </c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785"/>
      <c r="K4" s="785"/>
    </row>
    <row r="5" spans="1:19" s="23" customFormat="1" x14ac:dyDescent="0.2">
      <c r="A5" s="426"/>
      <c r="B5" s="434"/>
      <c r="C5" s="424" t="s">
        <v>106</v>
      </c>
      <c r="D5" s="425">
        <v>17600.126</v>
      </c>
      <c r="E5" s="427">
        <v>122038.25900000001</v>
      </c>
      <c r="F5" s="432">
        <v>3.61</v>
      </c>
      <c r="G5" s="439">
        <f>E5*F5/100</f>
        <v>4405.5811499000001</v>
      </c>
      <c r="H5" s="440">
        <f>SUM(D5,E5)</f>
        <v>139638.38500000001</v>
      </c>
      <c r="I5" s="426"/>
      <c r="J5" s="685"/>
      <c r="K5" s="685"/>
    </row>
    <row r="6" spans="1:19" s="24" customFormat="1" x14ac:dyDescent="0.2">
      <c r="A6" s="428"/>
      <c r="B6" s="435"/>
      <c r="C6" s="424" t="s">
        <v>92</v>
      </c>
      <c r="D6" s="425">
        <v>8521.9660000000003</v>
      </c>
      <c r="E6" s="427">
        <v>13060.883</v>
      </c>
      <c r="F6" s="432">
        <v>9.09</v>
      </c>
      <c r="G6" s="439">
        <f t="shared" ref="G6:G26" si="0">E6*F6/100</f>
        <v>1187.2342646999998</v>
      </c>
      <c r="H6" s="440">
        <f>SUM(D6,E6)</f>
        <v>21582.849000000002</v>
      </c>
      <c r="I6" s="428"/>
      <c r="J6" s="686"/>
      <c r="K6" s="686"/>
    </row>
    <row r="7" spans="1:19" s="24" customFormat="1" x14ac:dyDescent="0.2">
      <c r="A7" s="428"/>
      <c r="B7" s="435"/>
      <c r="C7" s="424" t="s">
        <v>105</v>
      </c>
      <c r="D7" s="425">
        <v>9078.16</v>
      </c>
      <c r="E7" s="427">
        <v>109116.84299999999</v>
      </c>
      <c r="F7" s="432">
        <v>4.0199999999999996</v>
      </c>
      <c r="G7" s="439">
        <f>E7*F7/100</f>
        <v>4386.4970885999992</v>
      </c>
      <c r="H7" s="440">
        <f>SUM(D7,E7)</f>
        <v>118195.003</v>
      </c>
      <c r="I7" s="428"/>
      <c r="J7" s="686"/>
      <c r="K7" s="686"/>
    </row>
    <row r="8" spans="1:19" s="24" customFormat="1" x14ac:dyDescent="0.2">
      <c r="A8" s="428"/>
      <c r="B8" s="435"/>
      <c r="C8" s="424" t="s">
        <v>84</v>
      </c>
      <c r="D8" s="425">
        <v>495.66899999999998</v>
      </c>
      <c r="E8" s="429">
        <v>1548.953</v>
      </c>
      <c r="F8" s="432">
        <v>55.15</v>
      </c>
      <c r="G8" s="439">
        <f t="shared" si="0"/>
        <v>854.24757950000003</v>
      </c>
      <c r="H8" s="440">
        <f>SUM(D8,E8)</f>
        <v>2044.6219999999998</v>
      </c>
      <c r="I8" s="428"/>
      <c r="J8" s="687">
        <f>H8/$H$6</f>
        <v>9.473364707319222E-2</v>
      </c>
      <c r="K8" s="687">
        <f>H8/$H$5</f>
        <v>1.464226330030958E-2</v>
      </c>
    </row>
    <row r="9" spans="1:19" s="24" customFormat="1" x14ac:dyDescent="0.2">
      <c r="A9" s="428"/>
      <c r="B9" s="435"/>
      <c r="C9" s="424" t="s">
        <v>85</v>
      </c>
      <c r="D9" s="425">
        <v>763.50199999999995</v>
      </c>
      <c r="E9" s="429">
        <v>2228.94</v>
      </c>
      <c r="F9" s="432">
        <v>18.11</v>
      </c>
      <c r="G9" s="439">
        <f t="shared" si="0"/>
        <v>403.66103399999997</v>
      </c>
      <c r="H9" s="440">
        <f t="shared" ref="H9:H15" si="1">SUM(D9,E9)</f>
        <v>2992.442</v>
      </c>
      <c r="I9" s="428"/>
      <c r="J9" s="687">
        <f t="shared" ref="J9:J15" si="2">H9/$H$6</f>
        <v>0.13864907269656568</v>
      </c>
      <c r="K9" s="687">
        <f t="shared" ref="K9:K26" si="3">H9/$H$5</f>
        <v>2.1429938480024672E-2</v>
      </c>
    </row>
    <row r="10" spans="1:19" s="24" customFormat="1" x14ac:dyDescent="0.2">
      <c r="A10" s="428"/>
      <c r="B10" s="435"/>
      <c r="C10" s="424" t="s">
        <v>86</v>
      </c>
      <c r="D10" s="425">
        <v>1885.056</v>
      </c>
      <c r="E10" s="429">
        <v>961.28899999999999</v>
      </c>
      <c r="F10" s="432">
        <v>25.99</v>
      </c>
      <c r="G10" s="439">
        <f t="shared" si="0"/>
        <v>249.83901109999999</v>
      </c>
      <c r="H10" s="440">
        <f t="shared" si="1"/>
        <v>2846.3450000000003</v>
      </c>
      <c r="I10" s="428"/>
      <c r="J10" s="687">
        <f t="shared" si="2"/>
        <v>0.13187994782338514</v>
      </c>
      <c r="K10" s="687">
        <f t="shared" si="3"/>
        <v>2.0383686047357252E-2</v>
      </c>
    </row>
    <row r="11" spans="1:19" s="24" customFormat="1" x14ac:dyDescent="0.2">
      <c r="A11" s="428"/>
      <c r="B11" s="435"/>
      <c r="C11" s="424" t="s">
        <v>87</v>
      </c>
      <c r="D11" s="425">
        <v>569.54</v>
      </c>
      <c r="E11" s="429">
        <v>3487.6370000000002</v>
      </c>
      <c r="F11" s="432">
        <v>19.41</v>
      </c>
      <c r="G11" s="439">
        <f t="shared" si="0"/>
        <v>676.95034169999997</v>
      </c>
      <c r="H11" s="440">
        <f t="shared" si="1"/>
        <v>4057.1770000000001</v>
      </c>
      <c r="I11" s="428"/>
      <c r="J11" s="687">
        <f t="shared" si="2"/>
        <v>0.18798153107590196</v>
      </c>
      <c r="K11" s="687">
        <f t="shared" si="3"/>
        <v>2.9054883440538214E-2</v>
      </c>
    </row>
    <row r="12" spans="1:19" s="24" customFormat="1" x14ac:dyDescent="0.2">
      <c r="A12" s="428"/>
      <c r="B12" s="435"/>
      <c r="C12" s="424" t="s">
        <v>88</v>
      </c>
      <c r="D12" s="425">
        <v>2081.08</v>
      </c>
      <c r="E12" s="429">
        <v>1719.979</v>
      </c>
      <c r="F12" s="432">
        <v>15.46</v>
      </c>
      <c r="G12" s="439">
        <f t="shared" si="0"/>
        <v>265.90875340000002</v>
      </c>
      <c r="H12" s="440">
        <f t="shared" si="1"/>
        <v>3801.0590000000002</v>
      </c>
      <c r="I12" s="428"/>
      <c r="J12" s="687">
        <f t="shared" si="2"/>
        <v>0.17611479374201247</v>
      </c>
      <c r="K12" s="687">
        <f t="shared" si="3"/>
        <v>2.7220731606141104E-2</v>
      </c>
    </row>
    <row r="13" spans="1:19" s="24" customFormat="1" x14ac:dyDescent="0.2">
      <c r="A13" s="428"/>
      <c r="B13" s="435"/>
      <c r="C13" s="424" t="s">
        <v>89</v>
      </c>
      <c r="D13" s="425">
        <v>2242.761</v>
      </c>
      <c r="E13" s="429">
        <v>1043.241</v>
      </c>
      <c r="F13" s="432">
        <v>20.63</v>
      </c>
      <c r="G13" s="439">
        <f t="shared" si="0"/>
        <v>215.22061829999998</v>
      </c>
      <c r="H13" s="440">
        <f t="shared" si="1"/>
        <v>3286.002</v>
      </c>
      <c r="I13" s="428"/>
      <c r="J13" s="687">
        <f t="shared" si="2"/>
        <v>0.15225061343847607</v>
      </c>
      <c r="K13" s="687">
        <f t="shared" si="3"/>
        <v>2.3532225755833538E-2</v>
      </c>
    </row>
    <row r="14" spans="1:19" s="24" customFormat="1" x14ac:dyDescent="0.2">
      <c r="A14" s="428"/>
      <c r="B14" s="435"/>
      <c r="C14" s="424" t="s">
        <v>90</v>
      </c>
      <c r="D14" s="425">
        <v>69.391000000000005</v>
      </c>
      <c r="E14" s="429">
        <v>178.64599999999999</v>
      </c>
      <c r="F14" s="432">
        <v>64.77</v>
      </c>
      <c r="G14" s="439">
        <f t="shared" si="0"/>
        <v>115.70901419999998</v>
      </c>
      <c r="H14" s="440">
        <f t="shared" si="1"/>
        <v>248.03699999999998</v>
      </c>
      <c r="I14" s="428"/>
      <c r="J14" s="687">
        <f t="shared" si="2"/>
        <v>1.1492319665489944E-2</v>
      </c>
      <c r="K14" s="687">
        <f t="shared" si="3"/>
        <v>1.7762809273395705E-3</v>
      </c>
    </row>
    <row r="15" spans="1:19" s="24" customFormat="1" x14ac:dyDescent="0.2">
      <c r="A15" s="428"/>
      <c r="B15" s="435"/>
      <c r="C15" s="424" t="s">
        <v>91</v>
      </c>
      <c r="D15" s="425">
        <v>414.96800000000002</v>
      </c>
      <c r="E15" s="429">
        <v>1892.1980000000001</v>
      </c>
      <c r="F15" s="432">
        <v>19.920000000000002</v>
      </c>
      <c r="G15" s="439">
        <f t="shared" si="0"/>
        <v>376.92584160000007</v>
      </c>
      <c r="H15" s="440">
        <f t="shared" si="1"/>
        <v>2307.1660000000002</v>
      </c>
      <c r="I15" s="428"/>
      <c r="J15" s="688">
        <f t="shared" si="2"/>
        <v>0.10689812081806252</v>
      </c>
      <c r="K15" s="687">
        <f t="shared" si="3"/>
        <v>1.6522433999791676E-2</v>
      </c>
    </row>
    <row r="16" spans="1:19" s="24" customFormat="1" x14ac:dyDescent="0.2">
      <c r="A16" s="428"/>
      <c r="B16" s="435"/>
      <c r="C16" s="424" t="s">
        <v>94</v>
      </c>
      <c r="D16" s="425">
        <v>3647.098</v>
      </c>
      <c r="E16" s="429">
        <v>9697.2340000000004</v>
      </c>
      <c r="F16" s="432">
        <v>10.14</v>
      </c>
      <c r="G16" s="439">
        <f t="shared" si="0"/>
        <v>983.29952760000015</v>
      </c>
      <c r="H16" s="440">
        <f t="shared" ref="H16:H26" si="4">SUM(D16,E16)</f>
        <v>13344.332</v>
      </c>
      <c r="I16" s="428"/>
      <c r="J16" s="687">
        <f>H16/$H$7</f>
        <v>0.11290098279366345</v>
      </c>
      <c r="K16" s="687">
        <f t="shared" si="3"/>
        <v>9.5563494235485463E-2</v>
      </c>
    </row>
    <row r="17" spans="1:11" s="24" customFormat="1" x14ac:dyDescent="0.2">
      <c r="A17" s="428"/>
      <c r="B17" s="435"/>
      <c r="C17" s="424" t="s">
        <v>95</v>
      </c>
      <c r="D17" s="425">
        <v>1194.105</v>
      </c>
      <c r="E17" s="429">
        <v>3652.3290000000002</v>
      </c>
      <c r="F17" s="432">
        <v>18</v>
      </c>
      <c r="G17" s="439">
        <f t="shared" si="0"/>
        <v>657.41922000000011</v>
      </c>
      <c r="H17" s="440">
        <f t="shared" si="4"/>
        <v>4846.4340000000002</v>
      </c>
      <c r="I17" s="428"/>
      <c r="J17" s="687">
        <f t="shared" ref="J17:J26" si="5">H17/$H$7</f>
        <v>4.1003713160360937E-2</v>
      </c>
      <c r="K17" s="687">
        <f t="shared" si="3"/>
        <v>3.470703274031707E-2</v>
      </c>
    </row>
    <row r="18" spans="1:11" s="24" customFormat="1" x14ac:dyDescent="0.2">
      <c r="A18" s="428"/>
      <c r="B18" s="435"/>
      <c r="C18" s="424" t="s">
        <v>96</v>
      </c>
      <c r="D18" s="425">
        <v>70.2</v>
      </c>
      <c r="E18" s="429">
        <v>7058.4009999999998</v>
      </c>
      <c r="F18" s="432">
        <v>16.22</v>
      </c>
      <c r="G18" s="439">
        <f t="shared" si="0"/>
        <v>1144.8726421999997</v>
      </c>
      <c r="H18" s="440">
        <f t="shared" si="4"/>
        <v>7128.6009999999997</v>
      </c>
      <c r="I18" s="428"/>
      <c r="J18" s="687">
        <f t="shared" si="5"/>
        <v>6.0312202877138552E-2</v>
      </c>
      <c r="K18" s="687">
        <f t="shared" si="3"/>
        <v>5.1050440034808478E-2</v>
      </c>
    </row>
    <row r="19" spans="1:11" s="24" customFormat="1" x14ac:dyDescent="0.2">
      <c r="A19" s="428"/>
      <c r="B19" s="435"/>
      <c r="C19" s="424" t="s">
        <v>97</v>
      </c>
      <c r="D19" s="425">
        <v>404.78199999999998</v>
      </c>
      <c r="E19" s="429">
        <v>13914.303</v>
      </c>
      <c r="F19" s="432">
        <v>8.23</v>
      </c>
      <c r="G19" s="439">
        <f t="shared" si="0"/>
        <v>1145.1471369000001</v>
      </c>
      <c r="H19" s="440">
        <f t="shared" si="4"/>
        <v>14319.084999999999</v>
      </c>
      <c r="I19" s="428"/>
      <c r="J19" s="687">
        <f t="shared" si="5"/>
        <v>0.1211479727277472</v>
      </c>
      <c r="K19" s="687">
        <f t="shared" si="3"/>
        <v>0.10254404618042523</v>
      </c>
    </row>
    <row r="20" spans="1:11" s="24" customFormat="1" x14ac:dyDescent="0.2">
      <c r="A20" s="428"/>
      <c r="B20" s="435"/>
      <c r="C20" s="424" t="s">
        <v>98</v>
      </c>
      <c r="D20" s="425">
        <v>1114.164</v>
      </c>
      <c r="E20" s="429">
        <v>10651.928</v>
      </c>
      <c r="F20" s="432">
        <v>13.67</v>
      </c>
      <c r="G20" s="439">
        <f t="shared" si="0"/>
        <v>1456.1185576</v>
      </c>
      <c r="H20" s="440">
        <f t="shared" si="4"/>
        <v>11766.092000000001</v>
      </c>
      <c r="I20" s="428"/>
      <c r="J20" s="687">
        <f t="shared" si="5"/>
        <v>9.9548134027290486E-2</v>
      </c>
      <c r="K20" s="687">
        <f t="shared" si="3"/>
        <v>8.4261157847106291E-2</v>
      </c>
    </row>
    <row r="21" spans="1:11" s="24" customFormat="1" x14ac:dyDescent="0.2">
      <c r="A21" s="428"/>
      <c r="B21" s="435"/>
      <c r="C21" s="424" t="s">
        <v>99</v>
      </c>
      <c r="D21" s="425">
        <v>682.745</v>
      </c>
      <c r="E21" s="429">
        <v>3399.4409999999998</v>
      </c>
      <c r="F21" s="432">
        <v>29.78</v>
      </c>
      <c r="G21" s="439">
        <f t="shared" si="0"/>
        <v>1012.3535297999999</v>
      </c>
      <c r="H21" s="440">
        <f t="shared" si="4"/>
        <v>4082.1859999999997</v>
      </c>
      <c r="I21" s="428"/>
      <c r="J21" s="687">
        <f t="shared" si="5"/>
        <v>3.4537720685196817E-2</v>
      </c>
      <c r="K21" s="687">
        <f t="shared" si="3"/>
        <v>2.9233981759385141E-2</v>
      </c>
    </row>
    <row r="22" spans="1:11" s="24" customFormat="1" x14ac:dyDescent="0.2">
      <c r="A22" s="428"/>
      <c r="B22" s="435"/>
      <c r="C22" s="424" t="s">
        <v>100</v>
      </c>
      <c r="D22" s="425">
        <v>119.373</v>
      </c>
      <c r="E22" s="429">
        <v>20132.026000000002</v>
      </c>
      <c r="F22" s="432">
        <v>12.8</v>
      </c>
      <c r="G22" s="439">
        <f t="shared" si="0"/>
        <v>2576.8993280000004</v>
      </c>
      <c r="H22" s="440">
        <f t="shared" si="4"/>
        <v>20251.399000000001</v>
      </c>
      <c r="I22" s="428"/>
      <c r="J22" s="687">
        <f t="shared" si="5"/>
        <v>0.17133887631442424</v>
      </c>
      <c r="K22" s="687">
        <f t="shared" si="3"/>
        <v>0.14502745072567261</v>
      </c>
    </row>
    <row r="23" spans="1:11" s="24" customFormat="1" x14ac:dyDescent="0.2">
      <c r="A23" s="428"/>
      <c r="B23" s="435"/>
      <c r="C23" s="424" t="s">
        <v>101</v>
      </c>
      <c r="D23" s="425">
        <v>0</v>
      </c>
      <c r="E23" s="429">
        <v>14820.39</v>
      </c>
      <c r="F23" s="432">
        <v>14.97</v>
      </c>
      <c r="G23" s="439">
        <f t="shared" si="0"/>
        <v>2218.6123830000001</v>
      </c>
      <c r="H23" s="440">
        <f t="shared" si="4"/>
        <v>14820.39</v>
      </c>
      <c r="I23" s="428"/>
      <c r="J23" s="687">
        <f t="shared" si="5"/>
        <v>0.12538931108618864</v>
      </c>
      <c r="K23" s="687">
        <f t="shared" si="3"/>
        <v>0.10613406908136326</v>
      </c>
    </row>
    <row r="24" spans="1:11" s="24" customFormat="1" x14ac:dyDescent="0.2">
      <c r="A24" s="428"/>
      <c r="B24" s="435"/>
      <c r="C24" s="424" t="s">
        <v>102</v>
      </c>
      <c r="D24" s="425">
        <v>173.66300000000001</v>
      </c>
      <c r="E24" s="429">
        <v>2688.018</v>
      </c>
      <c r="F24" s="432">
        <v>18.52</v>
      </c>
      <c r="G24" s="439">
        <f t="shared" si="0"/>
        <v>497.82093359999999</v>
      </c>
      <c r="H24" s="440">
        <f t="shared" si="4"/>
        <v>2861.681</v>
      </c>
      <c r="I24" s="428"/>
      <c r="J24" s="687">
        <f t="shared" si="5"/>
        <v>2.4211522715558459E-2</v>
      </c>
      <c r="K24" s="687">
        <f t="shared" si="3"/>
        <v>2.049351258251805E-2</v>
      </c>
    </row>
    <row r="25" spans="1:11" s="24" customFormat="1" x14ac:dyDescent="0.2">
      <c r="A25" s="428"/>
      <c r="B25" s="435"/>
      <c r="C25" s="424" t="s">
        <v>103</v>
      </c>
      <c r="D25" s="425">
        <v>1.7999999999999999E-2</v>
      </c>
      <c r="E25" s="429">
        <v>4513.25</v>
      </c>
      <c r="F25" s="432">
        <v>20.03</v>
      </c>
      <c r="G25" s="439">
        <f t="shared" si="0"/>
        <v>904.00397500000008</v>
      </c>
      <c r="H25" s="440">
        <f t="shared" si="4"/>
        <v>4513.268</v>
      </c>
      <c r="I25" s="428"/>
      <c r="J25" s="687">
        <f t="shared" si="5"/>
        <v>3.8184930711495479E-2</v>
      </c>
      <c r="K25" s="687">
        <f t="shared" si="3"/>
        <v>3.2321112851598791E-2</v>
      </c>
    </row>
    <row r="26" spans="1:11" s="24" customFormat="1" ht="13.5" thickBot="1" x14ac:dyDescent="0.25">
      <c r="A26" s="428"/>
      <c r="B26" s="290"/>
      <c r="C26" s="430" t="s">
        <v>104</v>
      </c>
      <c r="D26" s="433">
        <v>1672.011</v>
      </c>
      <c r="E26" s="433">
        <v>18144.796999999999</v>
      </c>
      <c r="F26" s="431">
        <v>10.19</v>
      </c>
      <c r="G26" s="329">
        <f t="shared" si="0"/>
        <v>1848.9548143</v>
      </c>
      <c r="H26" s="337">
        <f t="shared" si="4"/>
        <v>19816.807999999997</v>
      </c>
      <c r="I26" s="428"/>
      <c r="J26" s="689">
        <f t="shared" si="5"/>
        <v>0.16766197806179672</v>
      </c>
      <c r="K26" s="689">
        <f t="shared" si="3"/>
        <v>0.14191519043993522</v>
      </c>
    </row>
    <row r="27" spans="1:11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1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1" s="24" customFormat="1" x14ac:dyDescent="0.2">
      <c r="B29" s="782" t="s">
        <v>610</v>
      </c>
      <c r="C29" s="783"/>
      <c r="D29" s="783"/>
      <c r="E29" s="783"/>
      <c r="F29" s="783"/>
      <c r="G29" s="783"/>
      <c r="H29" s="783"/>
    </row>
    <row r="30" spans="1:11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1" s="23" customFormat="1" x14ac:dyDescent="0.2">
      <c r="B31" s="434" t="s">
        <v>92</v>
      </c>
      <c r="C31" s="424" t="s">
        <v>119</v>
      </c>
      <c r="D31" s="425">
        <v>211.25899999999999</v>
      </c>
      <c r="E31" s="427">
        <v>0</v>
      </c>
      <c r="F31" s="432">
        <v>0</v>
      </c>
      <c r="G31" s="439">
        <f>E31*F31/100</f>
        <v>0</v>
      </c>
      <c r="H31" s="440">
        <f>SUM(D31,E31)</f>
        <v>211.25899999999999</v>
      </c>
    </row>
    <row r="32" spans="1:11" s="23" customFormat="1" x14ac:dyDescent="0.2">
      <c r="B32" s="434"/>
      <c r="C32" s="424" t="s">
        <v>120</v>
      </c>
      <c r="D32" s="425">
        <v>2970.424</v>
      </c>
      <c r="E32" s="427">
        <v>2842.8330000000001</v>
      </c>
      <c r="F32" s="432">
        <v>32.9</v>
      </c>
      <c r="G32" s="439">
        <f t="shared" ref="G32:G37" si="6">E32*F32/100</f>
        <v>935.29205700000011</v>
      </c>
      <c r="H32" s="440">
        <f t="shared" ref="H32:H37" si="7">SUM(D32,E32)</f>
        <v>5813.2569999999996</v>
      </c>
    </row>
    <row r="33" spans="2:8" s="23" customFormat="1" x14ac:dyDescent="0.2">
      <c r="B33" s="434"/>
      <c r="C33" s="424" t="s">
        <v>121</v>
      </c>
      <c r="D33" s="425">
        <v>2784.6819999999998</v>
      </c>
      <c r="E33" s="427">
        <v>3890.5790000000002</v>
      </c>
      <c r="F33" s="432">
        <v>18.368950949528255</v>
      </c>
      <c r="G33" s="439">
        <f t="shared" si="6"/>
        <v>714.65854816264687</v>
      </c>
      <c r="H33" s="440">
        <f t="shared" si="7"/>
        <v>6675.2610000000004</v>
      </c>
    </row>
    <row r="34" spans="2:8" s="23" customFormat="1" x14ac:dyDescent="0.2">
      <c r="B34" s="434"/>
      <c r="C34" s="424" t="s">
        <v>122</v>
      </c>
      <c r="D34" s="425">
        <v>2107.9250000000002</v>
      </c>
      <c r="E34" s="427">
        <v>4913.558</v>
      </c>
      <c r="F34" s="432">
        <v>11.788189820325128</v>
      </c>
      <c r="G34" s="439">
        <f t="shared" si="6"/>
        <v>579.21954397177092</v>
      </c>
      <c r="H34" s="440">
        <f t="shared" si="7"/>
        <v>7021.4830000000002</v>
      </c>
    </row>
    <row r="35" spans="2:8" s="23" customFormat="1" x14ac:dyDescent="0.2">
      <c r="B35" s="434"/>
      <c r="C35" s="424" t="s">
        <v>123</v>
      </c>
      <c r="D35" s="425">
        <v>344.76299999999998</v>
      </c>
      <c r="E35" s="427">
        <v>1304.3699999999999</v>
      </c>
      <c r="F35" s="432">
        <v>27.13</v>
      </c>
      <c r="G35" s="439">
        <f t="shared" si="6"/>
        <v>353.87558099999995</v>
      </c>
      <c r="H35" s="440">
        <f t="shared" si="7"/>
        <v>1649.1329999999998</v>
      </c>
    </row>
    <row r="36" spans="2:8" s="23" customFormat="1" x14ac:dyDescent="0.2">
      <c r="B36" s="434"/>
      <c r="C36" s="424" t="s">
        <v>124</v>
      </c>
      <c r="D36" s="425">
        <v>85.528000000000006</v>
      </c>
      <c r="E36" s="427">
        <v>67.563000000000002</v>
      </c>
      <c r="F36" s="432">
        <v>36.28</v>
      </c>
      <c r="G36" s="439">
        <f t="shared" si="6"/>
        <v>24.511856400000003</v>
      </c>
      <c r="H36" s="440">
        <f t="shared" si="7"/>
        <v>153.09100000000001</v>
      </c>
    </row>
    <row r="37" spans="2:8" s="23" customFormat="1" x14ac:dyDescent="0.2">
      <c r="B37" s="434"/>
      <c r="C37" s="424" t="s">
        <v>125</v>
      </c>
      <c r="D37" s="425">
        <v>17.385000000000002</v>
      </c>
      <c r="E37" s="427">
        <v>41.98</v>
      </c>
      <c r="F37" s="432">
        <v>61.045610659642357</v>
      </c>
      <c r="G37" s="439">
        <f t="shared" si="6"/>
        <v>25.62694735491786</v>
      </c>
      <c r="H37" s="440">
        <f t="shared" si="7"/>
        <v>59.364999999999995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>
        <v>57.284999999999997</v>
      </c>
      <c r="E39" s="427">
        <v>1257.136</v>
      </c>
      <c r="F39" s="432">
        <v>27.53</v>
      </c>
      <c r="G39" s="439">
        <f>E39*F39/100</f>
        <v>346.08954080000001</v>
      </c>
      <c r="H39" s="440">
        <f>SUM(D39,E39)</f>
        <v>1314.421</v>
      </c>
    </row>
    <row r="40" spans="2:8" s="23" customFormat="1" x14ac:dyDescent="0.2">
      <c r="B40" s="434"/>
      <c r="C40" s="424" t="s">
        <v>120</v>
      </c>
      <c r="D40" s="425">
        <v>1258.4829999999999</v>
      </c>
      <c r="E40" s="427">
        <v>26132.988000000001</v>
      </c>
      <c r="F40" s="432">
        <v>9.4499999999999993</v>
      </c>
      <c r="G40" s="439">
        <f t="shared" ref="G40:G45" si="8">E40*F40/100</f>
        <v>2469.5673660000002</v>
      </c>
      <c r="H40" s="440">
        <f t="shared" ref="H40:H45" si="9">SUM(D40,E40)</f>
        <v>27391.471000000001</v>
      </c>
    </row>
    <row r="41" spans="2:8" s="23" customFormat="1" x14ac:dyDescent="0.2">
      <c r="B41" s="434"/>
      <c r="C41" s="424" t="s">
        <v>121</v>
      </c>
      <c r="D41" s="425">
        <v>3571.2559999999999</v>
      </c>
      <c r="E41" s="427">
        <v>46729.006000000001</v>
      </c>
      <c r="F41" s="432">
        <v>7.581009652939537</v>
      </c>
      <c r="G41" s="439">
        <f t="shared" si="8"/>
        <v>3542.5304555826956</v>
      </c>
      <c r="H41" s="440">
        <f t="shared" si="9"/>
        <v>50300.262000000002</v>
      </c>
    </row>
    <row r="42" spans="2:8" s="23" customFormat="1" x14ac:dyDescent="0.2">
      <c r="B42" s="434"/>
      <c r="C42" s="424" t="s">
        <v>122</v>
      </c>
      <c r="D42" s="425">
        <v>1590.155</v>
      </c>
      <c r="E42" s="427">
        <v>14339.313</v>
      </c>
      <c r="F42" s="432">
        <v>12.463764412202366</v>
      </c>
      <c r="G42" s="439">
        <f t="shared" si="8"/>
        <v>1787.2181906483074</v>
      </c>
      <c r="H42" s="440">
        <f t="shared" si="9"/>
        <v>15929.468000000001</v>
      </c>
    </row>
    <row r="43" spans="2:8" s="23" customFormat="1" x14ac:dyDescent="0.2">
      <c r="B43" s="434"/>
      <c r="C43" s="424" t="s">
        <v>123</v>
      </c>
      <c r="D43" s="425">
        <v>900.35799999999995</v>
      </c>
      <c r="E43" s="427">
        <v>14329.049000000001</v>
      </c>
      <c r="F43" s="432">
        <v>15.86</v>
      </c>
      <c r="G43" s="439">
        <f t="shared" si="8"/>
        <v>2272.5871714</v>
      </c>
      <c r="H43" s="440">
        <f t="shared" si="9"/>
        <v>15229.407000000001</v>
      </c>
    </row>
    <row r="44" spans="2:8" s="23" customFormat="1" x14ac:dyDescent="0.2">
      <c r="B44" s="434"/>
      <c r="C44" s="424" t="s">
        <v>124</v>
      </c>
      <c r="D44" s="425">
        <v>304.86200000000002</v>
      </c>
      <c r="E44" s="427">
        <v>3565.192</v>
      </c>
      <c r="F44" s="432">
        <v>15.32</v>
      </c>
      <c r="G44" s="439">
        <f t="shared" si="8"/>
        <v>546.18741439999997</v>
      </c>
      <c r="H44" s="440">
        <f t="shared" si="9"/>
        <v>3870.0540000000001</v>
      </c>
    </row>
    <row r="45" spans="2:8" s="23" customFormat="1" x14ac:dyDescent="0.2">
      <c r="B45" s="434"/>
      <c r="C45" s="424" t="s">
        <v>125</v>
      </c>
      <c r="D45" s="425">
        <v>1395.76</v>
      </c>
      <c r="E45" s="427">
        <v>2764.16</v>
      </c>
      <c r="F45" s="432">
        <v>23.594112726231607</v>
      </c>
      <c r="G45" s="439">
        <f t="shared" si="8"/>
        <v>652.1790263334035</v>
      </c>
      <c r="H45" s="440">
        <f t="shared" si="9"/>
        <v>4159.92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>
        <v>268.54399999999998</v>
      </c>
      <c r="E47" s="427">
        <v>1257.136</v>
      </c>
      <c r="F47" s="432">
        <v>27.53</v>
      </c>
      <c r="G47" s="439">
        <f>E47*F47/100</f>
        <v>346.08954080000001</v>
      </c>
      <c r="H47" s="440">
        <f>SUM(D47,E47)</f>
        <v>1525.6799999999998</v>
      </c>
    </row>
    <row r="48" spans="2:8" s="23" customFormat="1" x14ac:dyDescent="0.2">
      <c r="B48" s="434"/>
      <c r="C48" s="424" t="s">
        <v>120</v>
      </c>
      <c r="D48" s="425">
        <v>4228.9070000000002</v>
      </c>
      <c r="E48" s="427">
        <v>28980.406999999999</v>
      </c>
      <c r="F48" s="432">
        <v>8.9700000000000006</v>
      </c>
      <c r="G48" s="439">
        <f t="shared" ref="G48:G53" si="10">E48*F48/100</f>
        <v>2599.5425079000001</v>
      </c>
      <c r="H48" s="440">
        <f t="shared" ref="H48:H53" si="11">SUM(D48,E48)</f>
        <v>33209.313999999998</v>
      </c>
    </row>
    <row r="49" spans="2:8" s="23" customFormat="1" x14ac:dyDescent="0.2">
      <c r="B49" s="434"/>
      <c r="C49" s="424" t="s">
        <v>121</v>
      </c>
      <c r="D49" s="425">
        <v>6355.9380000000001</v>
      </c>
      <c r="E49" s="427">
        <v>50642.860999999997</v>
      </c>
      <c r="F49" s="432">
        <v>7.2611494629207298</v>
      </c>
      <c r="G49" s="439">
        <f t="shared" si="10"/>
        <v>3677.2538295091917</v>
      </c>
      <c r="H49" s="440">
        <f t="shared" si="11"/>
        <v>56998.798999999999</v>
      </c>
    </row>
    <row r="50" spans="2:8" s="23" customFormat="1" x14ac:dyDescent="0.2">
      <c r="B50" s="434"/>
      <c r="C50" s="424" t="s">
        <v>122</v>
      </c>
      <c r="D50" s="425">
        <v>3698.08</v>
      </c>
      <c r="E50" s="427">
        <v>19074.485000000001</v>
      </c>
      <c r="F50" s="432">
        <v>9.7703644132567735</v>
      </c>
      <c r="G50" s="439">
        <f t="shared" si="10"/>
        <v>1863.6466944520012</v>
      </c>
      <c r="H50" s="440">
        <f t="shared" si="11"/>
        <v>22772.565000000002</v>
      </c>
    </row>
    <row r="51" spans="2:8" s="23" customFormat="1" x14ac:dyDescent="0.2">
      <c r="B51" s="434"/>
      <c r="C51" s="424" t="s">
        <v>123</v>
      </c>
      <c r="D51" s="425">
        <v>1245.1199999999999</v>
      </c>
      <c r="E51" s="427">
        <v>15643.862999999999</v>
      </c>
      <c r="F51" s="432">
        <v>14.68</v>
      </c>
      <c r="G51" s="439">
        <f t="shared" si="10"/>
        <v>2296.5190883999999</v>
      </c>
      <c r="H51" s="440">
        <f t="shared" si="11"/>
        <v>16888.983</v>
      </c>
    </row>
    <row r="52" spans="2:8" s="23" customFormat="1" x14ac:dyDescent="0.2">
      <c r="B52" s="434"/>
      <c r="C52" s="424" t="s">
        <v>124</v>
      </c>
      <c r="D52" s="425">
        <v>390.39</v>
      </c>
      <c r="E52" s="427">
        <v>3633.0790000000002</v>
      </c>
      <c r="F52" s="432">
        <v>15.13</v>
      </c>
      <c r="G52" s="439">
        <f t="shared" si="10"/>
        <v>549.68485270000008</v>
      </c>
      <c r="H52" s="440">
        <f t="shared" si="11"/>
        <v>4023.4690000000001</v>
      </c>
    </row>
    <row r="53" spans="2:8" s="23" customFormat="1" ht="13.5" thickBot="1" x14ac:dyDescent="0.25">
      <c r="B53" s="290"/>
      <c r="C53" s="430" t="s">
        <v>125</v>
      </c>
      <c r="D53" s="433">
        <v>1413.146</v>
      </c>
      <c r="E53" s="433">
        <v>2806.4270000000001</v>
      </c>
      <c r="F53" s="431">
        <v>23.246947457873876</v>
      </c>
      <c r="G53" s="329">
        <f t="shared" si="10"/>
        <v>652.40861013358608</v>
      </c>
      <c r="H53" s="337">
        <f t="shared" si="11"/>
        <v>4219.5730000000003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2" t="s">
        <v>610</v>
      </c>
      <c r="C56" s="783"/>
      <c r="D56" s="783"/>
      <c r="E56" s="783"/>
      <c r="F56" s="783"/>
      <c r="G56" s="783"/>
      <c r="H56" s="783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>
        <v>189.554</v>
      </c>
      <c r="E58" s="427">
        <v>105.55</v>
      </c>
      <c r="F58" s="432">
        <v>86.54</v>
      </c>
      <c r="G58" s="439">
        <f>E58*F58/100</f>
        <v>91.342970000000008</v>
      </c>
      <c r="H58" s="440">
        <f t="shared" ref="H58:H86" si="12">SUM(D58,E58)</f>
        <v>295.10399999999998</v>
      </c>
    </row>
    <row r="59" spans="2:8" s="23" customFormat="1" x14ac:dyDescent="0.2">
      <c r="B59" s="434"/>
      <c r="C59" s="424" t="s">
        <v>128</v>
      </c>
      <c r="D59" s="425">
        <v>1588.7860000000001</v>
      </c>
      <c r="E59" s="427">
        <v>1379.846</v>
      </c>
      <c r="F59" s="432">
        <v>37.020000000000003</v>
      </c>
      <c r="G59" s="439">
        <f t="shared" ref="G59:G66" si="13">E59*F59/100</f>
        <v>510.81898920000009</v>
      </c>
      <c r="H59" s="440">
        <f t="shared" si="12"/>
        <v>2968.6320000000001</v>
      </c>
    </row>
    <row r="60" spans="2:8" s="23" customFormat="1" x14ac:dyDescent="0.2">
      <c r="B60" s="434"/>
      <c r="C60" s="424" t="s">
        <v>129</v>
      </c>
      <c r="D60" s="425">
        <v>2121.1149999999998</v>
      </c>
      <c r="E60" s="427">
        <v>1922.5170000000001</v>
      </c>
      <c r="F60" s="432">
        <v>42.7</v>
      </c>
      <c r="G60" s="439">
        <f t="shared" si="13"/>
        <v>820.914759</v>
      </c>
      <c r="H60" s="440">
        <f t="shared" si="12"/>
        <v>4043.6319999999996</v>
      </c>
    </row>
    <row r="61" spans="2:8" s="23" customFormat="1" x14ac:dyDescent="0.2">
      <c r="B61" s="434"/>
      <c r="C61" s="424" t="s">
        <v>130</v>
      </c>
      <c r="D61" s="425">
        <v>1193.771</v>
      </c>
      <c r="E61" s="427">
        <v>1915.0239999999999</v>
      </c>
      <c r="F61" s="432">
        <v>29.68</v>
      </c>
      <c r="G61" s="439">
        <f t="shared" si="13"/>
        <v>568.37912319999998</v>
      </c>
      <c r="H61" s="440">
        <f t="shared" si="12"/>
        <v>3108.7950000000001</v>
      </c>
    </row>
    <row r="62" spans="2:8" s="23" customFormat="1" x14ac:dyDescent="0.2">
      <c r="B62" s="434"/>
      <c r="C62" s="424" t="s">
        <v>131</v>
      </c>
      <c r="D62" s="425">
        <v>1573.5229999999999</v>
      </c>
      <c r="E62" s="427">
        <v>2944.1469999999999</v>
      </c>
      <c r="F62" s="432">
        <v>17.899999999999999</v>
      </c>
      <c r="G62" s="439">
        <f t="shared" si="13"/>
        <v>527.00231299999996</v>
      </c>
      <c r="H62" s="440">
        <f t="shared" si="12"/>
        <v>4517.67</v>
      </c>
    </row>
    <row r="63" spans="2:8" s="23" customFormat="1" x14ac:dyDescent="0.2">
      <c r="B63" s="434"/>
      <c r="C63" s="424" t="s">
        <v>132</v>
      </c>
      <c r="D63" s="425">
        <v>1244.193</v>
      </c>
      <c r="E63" s="427">
        <v>2782.0610000000001</v>
      </c>
      <c r="F63" s="432">
        <v>12.74</v>
      </c>
      <c r="G63" s="439">
        <f t="shared" si="13"/>
        <v>354.43457140000004</v>
      </c>
      <c r="H63" s="440">
        <f t="shared" si="12"/>
        <v>4026.2539999999999</v>
      </c>
    </row>
    <row r="64" spans="2:8" s="23" customFormat="1" x14ac:dyDescent="0.2">
      <c r="B64" s="434"/>
      <c r="C64" s="424" t="s">
        <v>133</v>
      </c>
      <c r="D64" s="425">
        <v>581.08000000000004</v>
      </c>
      <c r="E64" s="427">
        <v>1869.307</v>
      </c>
      <c r="F64" s="432">
        <v>19.16</v>
      </c>
      <c r="G64" s="439">
        <f t="shared" si="13"/>
        <v>358.15922120000005</v>
      </c>
      <c r="H64" s="440">
        <f t="shared" si="12"/>
        <v>2450.3870000000002</v>
      </c>
    </row>
    <row r="65" spans="2:8" s="23" customFormat="1" x14ac:dyDescent="0.2">
      <c r="B65" s="434"/>
      <c r="C65" s="424" t="s">
        <v>134</v>
      </c>
      <c r="D65" s="425">
        <v>26.675999999999998</v>
      </c>
      <c r="E65" s="427">
        <v>114.456</v>
      </c>
      <c r="F65" s="432">
        <v>33.36</v>
      </c>
      <c r="G65" s="439">
        <f t="shared" si="13"/>
        <v>38.182521600000001</v>
      </c>
      <c r="H65" s="440">
        <f t="shared" si="12"/>
        <v>141.13200000000001</v>
      </c>
    </row>
    <row r="66" spans="2:8" s="23" customFormat="1" x14ac:dyDescent="0.2">
      <c r="B66" s="434"/>
      <c r="C66" s="424" t="s">
        <v>135</v>
      </c>
      <c r="D66" s="425">
        <v>3.2669999999999999</v>
      </c>
      <c r="E66" s="427">
        <v>27.972999999999999</v>
      </c>
      <c r="F66" s="432">
        <v>60.62</v>
      </c>
      <c r="G66" s="439">
        <f t="shared" si="13"/>
        <v>16.957232599999998</v>
      </c>
      <c r="H66" s="440">
        <f t="shared" si="12"/>
        <v>31.24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>
        <v>1112.2190000000001</v>
      </c>
      <c r="E68" s="427">
        <v>9133.5859999999993</v>
      </c>
      <c r="F68" s="432">
        <v>14.99</v>
      </c>
      <c r="G68" s="439">
        <f t="shared" ref="G68:G76" si="14">E68*F68/100</f>
        <v>1369.1245413999998</v>
      </c>
      <c r="H68" s="440">
        <f t="shared" si="12"/>
        <v>10245.805</v>
      </c>
    </row>
    <row r="69" spans="2:8" s="23" customFormat="1" x14ac:dyDescent="0.2">
      <c r="B69" s="434"/>
      <c r="C69" s="424" t="s">
        <v>128</v>
      </c>
      <c r="D69" s="425">
        <v>3735.127</v>
      </c>
      <c r="E69" s="427">
        <v>43669.718000000001</v>
      </c>
      <c r="F69" s="432">
        <v>6.81</v>
      </c>
      <c r="G69" s="439">
        <f t="shared" si="14"/>
        <v>2973.9077957999998</v>
      </c>
      <c r="H69" s="440">
        <f t="shared" si="12"/>
        <v>47404.845000000001</v>
      </c>
    </row>
    <row r="70" spans="2:8" s="23" customFormat="1" x14ac:dyDescent="0.2">
      <c r="B70" s="434"/>
      <c r="C70" s="424" t="s">
        <v>129</v>
      </c>
      <c r="D70" s="425">
        <v>1880.3689999999999</v>
      </c>
      <c r="E70" s="427">
        <v>28817.095000000001</v>
      </c>
      <c r="F70" s="432">
        <v>9.49</v>
      </c>
      <c r="G70" s="439">
        <f t="shared" si="14"/>
        <v>2734.7423155000001</v>
      </c>
      <c r="H70" s="440">
        <f t="shared" si="12"/>
        <v>30697.464</v>
      </c>
    </row>
    <row r="71" spans="2:8" s="23" customFormat="1" x14ac:dyDescent="0.2">
      <c r="B71" s="434"/>
      <c r="C71" s="424" t="s">
        <v>130</v>
      </c>
      <c r="D71" s="425">
        <v>900.74400000000003</v>
      </c>
      <c r="E71" s="427">
        <v>10748.32</v>
      </c>
      <c r="F71" s="432">
        <v>12.16</v>
      </c>
      <c r="G71" s="439">
        <f t="shared" si="14"/>
        <v>1306.9957119999999</v>
      </c>
      <c r="H71" s="440">
        <f t="shared" si="12"/>
        <v>11649.064</v>
      </c>
    </row>
    <row r="72" spans="2:8" s="23" customFormat="1" x14ac:dyDescent="0.2">
      <c r="B72" s="434"/>
      <c r="C72" s="424" t="s">
        <v>131</v>
      </c>
      <c r="D72" s="425">
        <v>985.16399999999999</v>
      </c>
      <c r="E72" s="427">
        <v>9201.0419999999995</v>
      </c>
      <c r="F72" s="432">
        <v>9.27</v>
      </c>
      <c r="G72" s="439">
        <f t="shared" si="14"/>
        <v>852.93659339999999</v>
      </c>
      <c r="H72" s="440">
        <f t="shared" si="12"/>
        <v>10186.206</v>
      </c>
    </row>
    <row r="73" spans="2:8" s="23" customFormat="1" x14ac:dyDescent="0.2">
      <c r="B73" s="434"/>
      <c r="C73" s="424" t="s">
        <v>132</v>
      </c>
      <c r="D73" s="425">
        <v>327.91899999999998</v>
      </c>
      <c r="E73" s="427">
        <v>3841.5970000000002</v>
      </c>
      <c r="F73" s="432">
        <v>13.89</v>
      </c>
      <c r="G73" s="439">
        <f t="shared" si="14"/>
        <v>533.59782330000007</v>
      </c>
      <c r="H73" s="440">
        <f t="shared" si="12"/>
        <v>4169.5160000000005</v>
      </c>
    </row>
    <row r="74" spans="2:8" s="23" customFormat="1" x14ac:dyDescent="0.2">
      <c r="B74" s="434"/>
      <c r="C74" s="424" t="s">
        <v>133</v>
      </c>
      <c r="D74" s="425">
        <v>126.327</v>
      </c>
      <c r="E74" s="427">
        <v>2878.6819999999998</v>
      </c>
      <c r="F74" s="432">
        <v>10.86</v>
      </c>
      <c r="G74" s="439">
        <f t="shared" si="14"/>
        <v>312.62486519999993</v>
      </c>
      <c r="H74" s="440">
        <f t="shared" si="12"/>
        <v>3005.009</v>
      </c>
    </row>
    <row r="75" spans="2:8" s="23" customFormat="1" x14ac:dyDescent="0.2">
      <c r="B75" s="434"/>
      <c r="C75" s="424" t="s">
        <v>134</v>
      </c>
      <c r="D75" s="425">
        <v>10.038</v>
      </c>
      <c r="E75" s="427">
        <v>640.89300000000003</v>
      </c>
      <c r="F75" s="432">
        <v>18.010000000000002</v>
      </c>
      <c r="G75" s="439">
        <f t="shared" si="14"/>
        <v>115.42482930000001</v>
      </c>
      <c r="H75" s="440">
        <f t="shared" si="12"/>
        <v>650.93100000000004</v>
      </c>
    </row>
    <row r="76" spans="2:8" s="23" customFormat="1" x14ac:dyDescent="0.2">
      <c r="B76" s="434"/>
      <c r="C76" s="424" t="s">
        <v>135</v>
      </c>
      <c r="D76" s="425">
        <v>0.254</v>
      </c>
      <c r="E76" s="427">
        <v>185.911</v>
      </c>
      <c r="F76" s="432">
        <v>31.32</v>
      </c>
      <c r="G76" s="439">
        <f t="shared" si="14"/>
        <v>58.227325200000003</v>
      </c>
      <c r="H76" s="440">
        <f t="shared" si="12"/>
        <v>186.16499999999999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>
        <v>1301.7729999999999</v>
      </c>
      <c r="E78" s="427">
        <v>9239.9</v>
      </c>
      <c r="F78" s="432">
        <v>14.84</v>
      </c>
      <c r="G78" s="439">
        <f t="shared" ref="G78:G86" si="15">E78*F78/100</f>
        <v>1371.2011599999998</v>
      </c>
      <c r="H78" s="440">
        <f t="shared" si="12"/>
        <v>10541.672999999999</v>
      </c>
    </row>
    <row r="79" spans="2:8" s="23" customFormat="1" x14ac:dyDescent="0.2">
      <c r="B79" s="434"/>
      <c r="C79" s="424" t="s">
        <v>128</v>
      </c>
      <c r="D79" s="425">
        <v>5323.9129999999996</v>
      </c>
      <c r="E79" s="427">
        <v>45053.095000000001</v>
      </c>
      <c r="F79" s="432">
        <v>6.67</v>
      </c>
      <c r="G79" s="439">
        <f t="shared" si="15"/>
        <v>3005.0414364999997</v>
      </c>
      <c r="H79" s="440">
        <f t="shared" si="12"/>
        <v>50377.008000000002</v>
      </c>
    </row>
    <row r="80" spans="2:8" s="23" customFormat="1" x14ac:dyDescent="0.2">
      <c r="B80" s="434"/>
      <c r="C80" s="424" t="s">
        <v>129</v>
      </c>
      <c r="D80" s="425">
        <v>4001.4839999999999</v>
      </c>
      <c r="E80" s="427">
        <v>30743.561000000002</v>
      </c>
      <c r="F80" s="432">
        <v>9.2799999999999994</v>
      </c>
      <c r="G80" s="439">
        <f t="shared" si="15"/>
        <v>2853.0024608000003</v>
      </c>
      <c r="H80" s="440">
        <f t="shared" si="12"/>
        <v>34745.044999999998</v>
      </c>
    </row>
    <row r="81" spans="2:8" s="23" customFormat="1" x14ac:dyDescent="0.2">
      <c r="B81" s="434"/>
      <c r="C81" s="424" t="s">
        <v>130</v>
      </c>
      <c r="D81" s="425">
        <v>2094.5149999999999</v>
      </c>
      <c r="E81" s="427">
        <v>12672.841</v>
      </c>
      <c r="F81" s="432">
        <v>11.37</v>
      </c>
      <c r="G81" s="439">
        <f t="shared" si="15"/>
        <v>1440.9020217</v>
      </c>
      <c r="H81" s="440">
        <f t="shared" si="12"/>
        <v>14767.356</v>
      </c>
    </row>
    <row r="82" spans="2:8" s="23" customFormat="1" x14ac:dyDescent="0.2">
      <c r="B82" s="434"/>
      <c r="C82" s="424" t="s">
        <v>131</v>
      </c>
      <c r="D82" s="425">
        <v>2558.6869999999999</v>
      </c>
      <c r="E82" s="427">
        <v>12165.558999999999</v>
      </c>
      <c r="F82" s="432">
        <v>8.23</v>
      </c>
      <c r="G82" s="439">
        <f t="shared" si="15"/>
        <v>1001.2255056999999</v>
      </c>
      <c r="H82" s="440">
        <f t="shared" si="12"/>
        <v>14724.245999999999</v>
      </c>
    </row>
    <row r="83" spans="2:8" s="23" customFormat="1" x14ac:dyDescent="0.2">
      <c r="B83" s="434"/>
      <c r="C83" s="424" t="s">
        <v>132</v>
      </c>
      <c r="D83" s="425">
        <v>1572.1120000000001</v>
      </c>
      <c r="E83" s="427">
        <v>6431.0519999999997</v>
      </c>
      <c r="F83" s="432">
        <v>9.67</v>
      </c>
      <c r="G83" s="439">
        <f t="shared" si="15"/>
        <v>621.88272840000002</v>
      </c>
      <c r="H83" s="440">
        <f t="shared" si="12"/>
        <v>8003.1639999999998</v>
      </c>
    </row>
    <row r="84" spans="2:8" s="23" customFormat="1" x14ac:dyDescent="0.2">
      <c r="B84" s="434"/>
      <c r="C84" s="424" t="s">
        <v>133</v>
      </c>
      <c r="D84" s="425">
        <v>707.40700000000004</v>
      </c>
      <c r="E84" s="427">
        <v>4762.1440000000002</v>
      </c>
      <c r="F84" s="432">
        <v>9.9600000000000009</v>
      </c>
      <c r="G84" s="439">
        <f t="shared" si="15"/>
        <v>474.30954240000005</v>
      </c>
      <c r="H84" s="440">
        <f t="shared" si="12"/>
        <v>5469.5510000000004</v>
      </c>
    </row>
    <row r="85" spans="2:8" s="23" customFormat="1" x14ac:dyDescent="0.2">
      <c r="B85" s="434"/>
      <c r="C85" s="424" t="s">
        <v>134</v>
      </c>
      <c r="D85" s="425">
        <v>36.713999999999999</v>
      </c>
      <c r="E85" s="427">
        <v>756.05399999999997</v>
      </c>
      <c r="F85" s="432">
        <v>16.11</v>
      </c>
      <c r="G85" s="439">
        <f t="shared" si="15"/>
        <v>121.80029939999999</v>
      </c>
      <c r="H85" s="440">
        <f t="shared" si="12"/>
        <v>792.76800000000003</v>
      </c>
    </row>
    <row r="86" spans="2:8" ht="13.5" thickBot="1" x14ac:dyDescent="0.25">
      <c r="B86" s="290"/>
      <c r="C86" s="430" t="s">
        <v>135</v>
      </c>
      <c r="D86" s="433">
        <v>3.5209999999999999</v>
      </c>
      <c r="E86" s="433">
        <v>214.053</v>
      </c>
      <c r="F86" s="431">
        <v>29.43</v>
      </c>
      <c r="G86" s="329">
        <f t="shared" si="15"/>
        <v>62.995797899999999</v>
      </c>
      <c r="H86" s="337">
        <f t="shared" si="12"/>
        <v>217.57399999999998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672</v>
      </c>
    </row>
    <row r="5" spans="2:7" ht="15" customHeight="1" x14ac:dyDescent="0.2">
      <c r="B5" s="825" t="s">
        <v>16</v>
      </c>
      <c r="C5" s="818" t="s">
        <v>35</v>
      </c>
      <c r="D5" s="818"/>
      <c r="E5" s="818" t="s">
        <v>348</v>
      </c>
      <c r="F5" s="818"/>
      <c r="G5" s="819" t="s">
        <v>17</v>
      </c>
    </row>
    <row r="6" spans="2:7" ht="30" customHeight="1" x14ac:dyDescent="0.2">
      <c r="B6" s="826"/>
      <c r="C6" s="480" t="s">
        <v>11</v>
      </c>
      <c r="D6" s="480" t="s">
        <v>42</v>
      </c>
      <c r="E6" s="480" t="s">
        <v>11</v>
      </c>
      <c r="F6" s="480" t="s">
        <v>42</v>
      </c>
      <c r="G6" s="820"/>
    </row>
    <row r="7" spans="2:7" ht="15" customHeight="1" x14ac:dyDescent="0.2">
      <c r="B7" s="478" t="str">
        <f>Index!$B$4</f>
        <v>West Midlands</v>
      </c>
      <c r="C7" s="478"/>
      <c r="D7" s="478"/>
      <c r="E7" s="478"/>
      <c r="F7" s="478"/>
      <c r="G7" s="478"/>
    </row>
    <row r="8" spans="2:7" ht="15" customHeight="1" x14ac:dyDescent="0.2">
      <c r="B8" s="109" t="s">
        <v>19</v>
      </c>
      <c r="C8" s="468">
        <v>6352.2914661094674</v>
      </c>
      <c r="D8" s="468">
        <v>68370.944846926432</v>
      </c>
      <c r="E8" s="468">
        <v>37.785749896714876</v>
      </c>
      <c r="F8" s="468">
        <v>13475.026242699974</v>
      </c>
      <c r="G8" s="484">
        <v>88236.04830563259</v>
      </c>
    </row>
    <row r="9" spans="2:7" ht="15" customHeight="1" x14ac:dyDescent="0.2">
      <c r="B9" s="109" t="s">
        <v>20</v>
      </c>
      <c r="C9" s="468">
        <v>12298.431483765749</v>
      </c>
      <c r="D9" s="468">
        <v>16500.350438373163</v>
      </c>
      <c r="E9" s="468">
        <v>0.47474765693799997</v>
      </c>
      <c r="F9" s="468">
        <v>960.14281974825701</v>
      </c>
      <c r="G9" s="484">
        <v>29759.39948954411</v>
      </c>
    </row>
    <row r="10" spans="2:7" ht="15" customHeight="1" x14ac:dyDescent="0.2">
      <c r="B10" s="109" t="s">
        <v>21</v>
      </c>
      <c r="C10" s="468">
        <v>704.71710956549816</v>
      </c>
      <c r="D10" s="468">
        <v>772.70768546713919</v>
      </c>
      <c r="E10" s="468">
        <v>1.44638760794</v>
      </c>
      <c r="F10" s="468">
        <v>21.333506518962398</v>
      </c>
      <c r="G10" s="484">
        <v>1500.2046891595398</v>
      </c>
    </row>
    <row r="11" spans="2:7" ht="15" customHeight="1" x14ac:dyDescent="0.2">
      <c r="B11" s="109" t="s">
        <v>22</v>
      </c>
      <c r="C11" s="468">
        <v>111.10004289457254</v>
      </c>
      <c r="D11" s="468">
        <v>366.49693906494099</v>
      </c>
      <c r="E11" s="468">
        <v>0</v>
      </c>
      <c r="F11" s="468">
        <v>34.766497677099984</v>
      </c>
      <c r="G11" s="484">
        <v>512.36347963661353</v>
      </c>
    </row>
    <row r="12" spans="2:7" ht="15" customHeight="1" x14ac:dyDescent="0.2">
      <c r="B12" s="109" t="s">
        <v>23</v>
      </c>
      <c r="C12" s="468">
        <v>435.16869879578599</v>
      </c>
      <c r="D12" s="468">
        <v>2797.3063839595752</v>
      </c>
      <c r="E12" s="468">
        <v>2.0167101380629999</v>
      </c>
      <c r="F12" s="468">
        <v>795.29821557467949</v>
      </c>
      <c r="G12" s="484">
        <v>4029.7900084681037</v>
      </c>
    </row>
    <row r="13" spans="2:7" ht="15" customHeight="1" x14ac:dyDescent="0.2">
      <c r="B13" s="109" t="s">
        <v>24</v>
      </c>
      <c r="C13" s="468">
        <v>686.91198051360425</v>
      </c>
      <c r="D13" s="468">
        <v>3383.106555343506</v>
      </c>
      <c r="E13" s="468">
        <v>2.7444538035992001</v>
      </c>
      <c r="F13" s="468">
        <v>703.61723436739067</v>
      </c>
      <c r="G13" s="484">
        <v>4776.3802240281002</v>
      </c>
    </row>
    <row r="14" spans="2:7" ht="15" customHeight="1" x14ac:dyDescent="0.2">
      <c r="B14" s="109" t="s">
        <v>25</v>
      </c>
      <c r="C14" s="468">
        <v>1561.1956921884205</v>
      </c>
      <c r="D14" s="468">
        <v>5022.8300113974137</v>
      </c>
      <c r="E14" s="468">
        <v>0</v>
      </c>
      <c r="F14" s="468">
        <v>1273.1134558610847</v>
      </c>
      <c r="G14" s="484">
        <v>7857.1391594469187</v>
      </c>
    </row>
    <row r="15" spans="2:7" ht="15" customHeight="1" x14ac:dyDescent="0.2">
      <c r="B15" s="109" t="s">
        <v>26</v>
      </c>
      <c r="C15" s="468">
        <v>11.6979483212</v>
      </c>
      <c r="D15" s="468">
        <v>16.751544698899998</v>
      </c>
      <c r="E15" s="468">
        <v>0</v>
      </c>
      <c r="F15" s="468">
        <v>0.87054659550000002</v>
      </c>
      <c r="G15" s="484">
        <v>29.320039615599999</v>
      </c>
    </row>
    <row r="16" spans="2:7" ht="15" customHeight="1" x14ac:dyDescent="0.2">
      <c r="B16" s="109" t="s">
        <v>27</v>
      </c>
      <c r="C16" s="468">
        <v>0</v>
      </c>
      <c r="D16" s="468">
        <v>0</v>
      </c>
      <c r="E16" s="468">
        <v>0</v>
      </c>
      <c r="F16" s="468">
        <v>0</v>
      </c>
      <c r="G16" s="484">
        <v>0</v>
      </c>
    </row>
    <row r="17" spans="2:7" ht="15" customHeight="1" x14ac:dyDescent="0.2">
      <c r="B17" s="109" t="s">
        <v>28</v>
      </c>
      <c r="C17" s="468">
        <v>17.071035552870001</v>
      </c>
      <c r="D17" s="468">
        <v>277.0466004989126</v>
      </c>
      <c r="E17" s="468">
        <v>0.87504443570000001</v>
      </c>
      <c r="F17" s="468">
        <v>120.06887760534632</v>
      </c>
      <c r="G17" s="484">
        <v>415.06155809282888</v>
      </c>
    </row>
    <row r="18" spans="2:7" ht="15" customHeight="1" x14ac:dyDescent="0.2">
      <c r="B18" s="109" t="s">
        <v>4</v>
      </c>
      <c r="C18" s="468">
        <v>54.53661503462871</v>
      </c>
      <c r="D18" s="468">
        <v>2813.9736067051717</v>
      </c>
      <c r="E18" s="468">
        <v>1.02624017E-2</v>
      </c>
      <c r="F18" s="468">
        <v>378.71939781564873</v>
      </c>
      <c r="G18" s="484">
        <v>3247.239881957149</v>
      </c>
    </row>
    <row r="19" spans="2:7" ht="15" customHeight="1" x14ac:dyDescent="0.2">
      <c r="B19" s="109" t="s">
        <v>43</v>
      </c>
      <c r="C19" s="468">
        <v>6.3952308018101789</v>
      </c>
      <c r="D19" s="468">
        <v>239.64958388249499</v>
      </c>
      <c r="E19" s="468">
        <v>0</v>
      </c>
      <c r="F19" s="468">
        <v>54.289528043577491</v>
      </c>
      <c r="G19" s="484">
        <v>300.3343427278827</v>
      </c>
    </row>
    <row r="20" spans="2:7" ht="15" customHeight="1" x14ac:dyDescent="0.2">
      <c r="B20" s="109" t="s">
        <v>670</v>
      </c>
      <c r="C20" s="468">
        <v>0</v>
      </c>
      <c r="D20" s="468">
        <v>0</v>
      </c>
      <c r="E20" s="468">
        <v>0</v>
      </c>
      <c r="F20" s="468">
        <v>0</v>
      </c>
      <c r="G20" s="484">
        <v>0</v>
      </c>
    </row>
    <row r="21" spans="2:7" ht="15" customHeight="1" x14ac:dyDescent="0.2">
      <c r="B21" s="109" t="s">
        <v>671</v>
      </c>
      <c r="C21" s="468">
        <v>0</v>
      </c>
      <c r="D21" s="468">
        <v>0</v>
      </c>
      <c r="E21" s="468">
        <v>0</v>
      </c>
      <c r="F21" s="468">
        <v>0</v>
      </c>
      <c r="G21" s="484">
        <v>0</v>
      </c>
    </row>
    <row r="22" spans="2:7" ht="15" customHeight="1" x14ac:dyDescent="0.2">
      <c r="B22" s="485" t="s">
        <v>29</v>
      </c>
      <c r="C22" s="468">
        <v>0</v>
      </c>
      <c r="D22" s="468">
        <v>0</v>
      </c>
      <c r="E22" s="468">
        <v>0</v>
      </c>
      <c r="F22" s="468">
        <v>0</v>
      </c>
      <c r="G22" s="484">
        <v>0</v>
      </c>
    </row>
    <row r="23" spans="2:7" ht="15" customHeight="1" x14ac:dyDescent="0.2">
      <c r="B23" s="492" t="s">
        <v>36</v>
      </c>
      <c r="C23" s="222">
        <v>22239.517303543609</v>
      </c>
      <c r="D23" s="222">
        <v>100561.16419631762</v>
      </c>
      <c r="E23" s="222">
        <v>45.353355940655064</v>
      </c>
      <c r="F23" s="222">
        <v>17817.246322507523</v>
      </c>
      <c r="G23" s="224">
        <v>140663.28117830944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4" t="s">
        <v>45</v>
      </c>
      <c r="C5" s="472" t="s">
        <v>46</v>
      </c>
      <c r="D5" s="472" t="s">
        <v>47</v>
      </c>
      <c r="E5" s="495" t="s">
        <v>18</v>
      </c>
      <c r="F5" s="496" t="s">
        <v>48</v>
      </c>
    </row>
    <row r="6" spans="2:6" ht="15" customHeight="1" x14ac:dyDescent="0.2">
      <c r="B6" s="69" t="str">
        <f>Index!B4</f>
        <v>West Midlands</v>
      </c>
      <c r="C6" s="478"/>
      <c r="D6" s="478"/>
      <c r="E6" s="478"/>
      <c r="F6" s="478"/>
    </row>
    <row r="7" spans="2:6" ht="15" customHeight="1" x14ac:dyDescent="0.2">
      <c r="B7" s="109" t="s">
        <v>49</v>
      </c>
      <c r="C7" s="238">
        <v>17905.841684994077</v>
      </c>
      <c r="D7" s="238">
        <v>18508</v>
      </c>
      <c r="E7" s="493">
        <v>0.12729498415489035</v>
      </c>
      <c r="F7" s="497">
        <v>0.96746497109326113</v>
      </c>
    </row>
    <row r="8" spans="2:6" ht="15" customHeight="1" x14ac:dyDescent="0.2">
      <c r="B8" s="109" t="s">
        <v>349</v>
      </c>
      <c r="C8" s="238">
        <v>30580.527034102448</v>
      </c>
      <c r="D8" s="238">
        <v>7468</v>
      </c>
      <c r="E8" s="493">
        <v>0.21740098972932223</v>
      </c>
      <c r="F8" s="497">
        <v>4.0948750715188069</v>
      </c>
    </row>
    <row r="9" spans="2:6" ht="15" customHeight="1" x14ac:dyDescent="0.2">
      <c r="B9" s="109" t="s">
        <v>350</v>
      </c>
      <c r="C9" s="238">
        <v>13339.492168365257</v>
      </c>
      <c r="D9" s="238">
        <v>978</v>
      </c>
      <c r="E9" s="493">
        <v>9.4832204711682674E-2</v>
      </c>
      <c r="F9" s="497">
        <v>13.639562544340754</v>
      </c>
    </row>
    <row r="10" spans="2:6" ht="15" customHeight="1" x14ac:dyDescent="0.2">
      <c r="B10" s="109" t="s">
        <v>351</v>
      </c>
      <c r="C10" s="238">
        <v>20094.935382592696</v>
      </c>
      <c r="D10" s="238">
        <v>664</v>
      </c>
      <c r="E10" s="493">
        <v>0.14285753923896199</v>
      </c>
      <c r="F10" s="497">
        <v>30.263456901495022</v>
      </c>
    </row>
    <row r="11" spans="2:6" ht="15" customHeight="1" x14ac:dyDescent="0.2">
      <c r="B11" s="109" t="s">
        <v>352</v>
      </c>
      <c r="C11" s="238">
        <v>17867.44111511104</v>
      </c>
      <c r="D11" s="238">
        <v>265</v>
      </c>
      <c r="E11" s="493">
        <v>0.12702198945177642</v>
      </c>
      <c r="F11" s="497">
        <v>67.424306094758634</v>
      </c>
    </row>
    <row r="12" spans="2:6" ht="15" customHeight="1" x14ac:dyDescent="0.2">
      <c r="B12" s="109" t="s">
        <v>353</v>
      </c>
      <c r="C12" s="238">
        <v>34578.037195286226</v>
      </c>
      <c r="D12" s="238">
        <v>191</v>
      </c>
      <c r="E12" s="493">
        <v>0.24581981536058831</v>
      </c>
      <c r="F12" s="497">
        <v>181.03684395437816</v>
      </c>
    </row>
    <row r="13" spans="2:6" ht="15" customHeight="1" x14ac:dyDescent="0.2">
      <c r="B13" s="109" t="s">
        <v>50</v>
      </c>
      <c r="C13" s="238">
        <v>6297.8828006949998</v>
      </c>
      <c r="D13" s="238">
        <v>7</v>
      </c>
      <c r="E13" s="493">
        <v>4.4772477352778048E-2</v>
      </c>
      <c r="F13" s="497">
        <v>899.69754295642849</v>
      </c>
    </row>
    <row r="14" spans="2:6" ht="15" customHeight="1" x14ac:dyDescent="0.2">
      <c r="B14" s="492" t="s">
        <v>51</v>
      </c>
      <c r="C14" s="498">
        <v>140664.15738114674</v>
      </c>
      <c r="D14" s="498">
        <v>28081</v>
      </c>
      <c r="E14" s="499">
        <v>1</v>
      </c>
      <c r="F14" s="500">
        <v>5.0092289227999975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27" t="s">
        <v>56</v>
      </c>
      <c r="C5" s="829" t="s">
        <v>17</v>
      </c>
      <c r="D5" s="816" t="s">
        <v>18</v>
      </c>
    </row>
    <row r="6" spans="2:4" ht="15" customHeight="1" x14ac:dyDescent="0.2">
      <c r="B6" s="828"/>
      <c r="C6" s="830"/>
      <c r="D6" s="817"/>
    </row>
    <row r="7" spans="2:4" ht="15" customHeight="1" x14ac:dyDescent="0.2">
      <c r="B7" s="478" t="str">
        <f>Index!$B$4</f>
        <v>West Midlands</v>
      </c>
      <c r="C7" s="478"/>
      <c r="D7" s="478"/>
    </row>
    <row r="8" spans="2:4" ht="15" customHeight="1" x14ac:dyDescent="0.2">
      <c r="B8" s="109" t="s">
        <v>57</v>
      </c>
      <c r="C8" s="468">
        <v>51.14858880675002</v>
      </c>
      <c r="D8" s="474">
        <v>2.7208340775430998E-2</v>
      </c>
    </row>
    <row r="9" spans="2:4" ht="15" customHeight="1" x14ac:dyDescent="0.2">
      <c r="B9" s="109" t="s">
        <v>58</v>
      </c>
      <c r="C9" s="468">
        <v>143.44852233147503</v>
      </c>
      <c r="D9" s="474">
        <v>7.630701785484495E-2</v>
      </c>
    </row>
    <row r="10" spans="2:4" ht="15" customHeight="1" x14ac:dyDescent="0.2">
      <c r="B10" s="109" t="s">
        <v>59</v>
      </c>
      <c r="C10" s="468">
        <v>1398.5413706398433</v>
      </c>
      <c r="D10" s="474">
        <v>0.74394995225920146</v>
      </c>
    </row>
    <row r="11" spans="2:4" ht="15" customHeight="1" x14ac:dyDescent="0.2">
      <c r="B11" s="109" t="s">
        <v>60</v>
      </c>
      <c r="C11" s="468">
        <v>7.7152498006999997</v>
      </c>
      <c r="D11" s="474">
        <v>4.1041043485703929E-3</v>
      </c>
    </row>
    <row r="12" spans="2:4" ht="15" customHeight="1" x14ac:dyDescent="0.2">
      <c r="B12" s="109" t="s">
        <v>61</v>
      </c>
      <c r="C12" s="468">
        <v>66.749121714400005</v>
      </c>
      <c r="D12" s="474">
        <v>3.5506998187727977E-2</v>
      </c>
    </row>
    <row r="13" spans="2:4" ht="15" customHeight="1" x14ac:dyDescent="0.2">
      <c r="B13" s="109" t="s">
        <v>62</v>
      </c>
      <c r="C13" s="468">
        <v>1.0108233985999999</v>
      </c>
      <c r="D13" s="474">
        <v>5.3770452195268784E-4</v>
      </c>
    </row>
    <row r="14" spans="2:4" ht="15" customHeight="1" x14ac:dyDescent="0.2">
      <c r="B14" s="109" t="s">
        <v>63</v>
      </c>
      <c r="C14" s="468">
        <v>0</v>
      </c>
      <c r="D14" s="474">
        <v>0</v>
      </c>
    </row>
    <row r="15" spans="2:4" ht="15" customHeight="1" x14ac:dyDescent="0.2">
      <c r="B15" s="109" t="s">
        <v>64</v>
      </c>
      <c r="C15" s="468">
        <v>41.186666873552511</v>
      </c>
      <c r="D15" s="474">
        <v>2.1909125820337098E-2</v>
      </c>
    </row>
    <row r="16" spans="2:4" ht="15" customHeight="1" x14ac:dyDescent="0.2">
      <c r="B16" s="109" t="s">
        <v>65</v>
      </c>
      <c r="C16" s="468">
        <v>42.361825122580008</v>
      </c>
      <c r="D16" s="474">
        <v>2.2534247780698582E-2</v>
      </c>
    </row>
    <row r="17" spans="2:4" ht="15" customHeight="1" x14ac:dyDescent="0.2">
      <c r="B17" s="109" t="s">
        <v>66</v>
      </c>
      <c r="C17" s="468">
        <v>127.72419516332496</v>
      </c>
      <c r="D17" s="474">
        <v>6.7942508451235867E-2</v>
      </c>
    </row>
    <row r="18" spans="2:4" ht="15" customHeight="1" x14ac:dyDescent="0.2">
      <c r="B18" s="109" t="s">
        <v>67</v>
      </c>
      <c r="C18" s="468">
        <v>0</v>
      </c>
      <c r="D18" s="474">
        <v>0</v>
      </c>
    </row>
    <row r="19" spans="2:4" ht="15" customHeight="1" x14ac:dyDescent="0.2">
      <c r="B19" s="492" t="s">
        <v>30</v>
      </c>
      <c r="C19" s="222">
        <v>1879.8863638512257</v>
      </c>
      <c r="D19" s="477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1" t="s">
        <v>77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32"/>
      <c r="C6" s="36" t="s">
        <v>81</v>
      </c>
      <c r="D6" s="36" t="s">
        <v>81</v>
      </c>
      <c r="E6" s="3" t="s">
        <v>82</v>
      </c>
      <c r="F6" s="205" t="s">
        <v>81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60">
        <f>'Section 2 data'!$D$8</f>
        <v>0.55689999999999995</v>
      </c>
      <c r="D8" s="258">
        <f>'Section 2 data'!$E$8</f>
        <v>1.1348399999999998</v>
      </c>
      <c r="E8" s="198">
        <f>'Section 2 data'!$F$8</f>
        <v>43.18</v>
      </c>
      <c r="F8" s="259">
        <f>SUM(C8,D8)</f>
        <v>1.6917399999999998</v>
      </c>
    </row>
    <row r="9" spans="2:6" ht="15" customHeight="1" x14ac:dyDescent="0.2">
      <c r="B9" s="133" t="s">
        <v>85</v>
      </c>
      <c r="C9" s="60">
        <f>'Section 2 data'!$D$9</f>
        <v>1.4791099999999999</v>
      </c>
      <c r="D9" s="258">
        <f>'Section 2 data'!$E$9</f>
        <v>3.3895900000000001</v>
      </c>
      <c r="E9" s="198">
        <f>'Section 2 data'!$F$9</f>
        <v>17.21</v>
      </c>
      <c r="F9" s="259">
        <f t="shared" ref="F9:F16" si="0">SUM(C9,D9)</f>
        <v>4.8687000000000005</v>
      </c>
    </row>
    <row r="10" spans="2:6" ht="15" customHeight="1" x14ac:dyDescent="0.2">
      <c r="B10" s="133" t="s">
        <v>86</v>
      </c>
      <c r="C10" s="60">
        <f>'Section 2 data'!$D$10</f>
        <v>2.25718</v>
      </c>
      <c r="D10" s="258">
        <f>'Section 2 data'!$E$10</f>
        <v>1.3930899999999999</v>
      </c>
      <c r="E10" s="198">
        <f>'Section 2 data'!$F$10</f>
        <v>26.53</v>
      </c>
      <c r="F10" s="259">
        <f t="shared" si="0"/>
        <v>3.6502699999999999</v>
      </c>
    </row>
    <row r="11" spans="2:6" ht="15" customHeight="1" x14ac:dyDescent="0.2">
      <c r="B11" s="133" t="s">
        <v>87</v>
      </c>
      <c r="C11" s="60">
        <f>'Section 2 data'!$D$11</f>
        <v>1.06233</v>
      </c>
      <c r="D11" s="258">
        <f>'Section 2 data'!$E$11</f>
        <v>3.9037899999999999</v>
      </c>
      <c r="E11" s="198">
        <f>'Section 2 data'!$F$11</f>
        <v>16.88</v>
      </c>
      <c r="F11" s="259">
        <f t="shared" si="0"/>
        <v>4.9661200000000001</v>
      </c>
    </row>
    <row r="12" spans="2:6" ht="15" customHeight="1" x14ac:dyDescent="0.2">
      <c r="B12" s="133" t="s">
        <v>88</v>
      </c>
      <c r="C12" s="60">
        <f>'Section 2 data'!$D$12</f>
        <v>2.1596599999999997</v>
      </c>
      <c r="D12" s="258">
        <f>'Section 2 data'!$E$12</f>
        <v>3.1237900000000001</v>
      </c>
      <c r="E12" s="198">
        <f>'Section 2 data'!$F$12</f>
        <v>16.399999999999999</v>
      </c>
      <c r="F12" s="259">
        <f t="shared" si="0"/>
        <v>5.2834500000000002</v>
      </c>
    </row>
    <row r="13" spans="2:6" ht="15" customHeight="1" x14ac:dyDescent="0.2">
      <c r="B13" s="133" t="s">
        <v>89</v>
      </c>
      <c r="C13" s="60">
        <f>'Section 2 data'!$D$13</f>
        <v>3.3129599999999999</v>
      </c>
      <c r="D13" s="258">
        <f>'Section 2 data'!$E$13</f>
        <v>2.2122800000000002</v>
      </c>
      <c r="E13" s="198">
        <f>'Section 2 data'!$F$13</f>
        <v>19.02</v>
      </c>
      <c r="F13" s="259">
        <f t="shared" si="0"/>
        <v>5.5252400000000002</v>
      </c>
    </row>
    <row r="14" spans="2:6" ht="15" customHeight="1" x14ac:dyDescent="0.2">
      <c r="B14" s="133" t="s">
        <v>90</v>
      </c>
      <c r="C14" s="60">
        <f>'Section 2 data'!$D$14</f>
        <v>9.7540000000000002E-2</v>
      </c>
      <c r="D14" s="258">
        <f>'Section 2 data'!$E$14</f>
        <v>0.23791999999999999</v>
      </c>
      <c r="E14" s="198">
        <f>'Section 2 data'!$F$14</f>
        <v>67.33</v>
      </c>
      <c r="F14" s="259">
        <f t="shared" si="0"/>
        <v>0.33545999999999998</v>
      </c>
    </row>
    <row r="15" spans="2:6" ht="15" customHeight="1" x14ac:dyDescent="0.2">
      <c r="B15" s="133" t="s">
        <v>91</v>
      </c>
      <c r="C15" s="60">
        <f>'Section 2 data'!$D$15</f>
        <v>0.65576000000000001</v>
      </c>
      <c r="D15" s="258">
        <f>'Section 2 data'!$E$15</f>
        <v>3.1021999999999998</v>
      </c>
      <c r="E15" s="198">
        <f>'Section 2 data'!$F$15</f>
        <v>20.03</v>
      </c>
      <c r="F15" s="259">
        <f t="shared" si="0"/>
        <v>3.7579599999999997</v>
      </c>
    </row>
    <row r="16" spans="2:6" ht="15" customHeight="1" x14ac:dyDescent="0.2">
      <c r="B16" s="132" t="s">
        <v>92</v>
      </c>
      <c r="C16" s="260">
        <f>'Section 2 data'!$D$6</f>
        <v>11.581440000000001</v>
      </c>
      <c r="D16" s="261">
        <f>'Section 2 data'!$E$6</f>
        <v>18.497499999999999</v>
      </c>
      <c r="E16" s="202">
        <f>'Section 2 data'!$F$6</f>
        <v>6.24</v>
      </c>
      <c r="F16" s="262">
        <f t="shared" si="0"/>
        <v>30.078939999999999</v>
      </c>
    </row>
    <row r="17" spans="2:6" ht="15" customHeight="1" x14ac:dyDescent="0.2">
      <c r="B17" s="196" t="s">
        <v>93</v>
      </c>
      <c r="C17" s="197"/>
      <c r="D17" s="197"/>
      <c r="E17" s="4"/>
      <c r="F17" s="197"/>
    </row>
    <row r="18" spans="2:6" ht="15" customHeight="1" x14ac:dyDescent="0.2">
      <c r="B18" s="133" t="s">
        <v>94</v>
      </c>
      <c r="C18" s="60">
        <f>'Section 2 data'!$D$16</f>
        <v>3.3516399999999997</v>
      </c>
      <c r="D18" s="258">
        <f>'Section 2 data'!$E$16</f>
        <v>17.798860000000001</v>
      </c>
      <c r="E18" s="198">
        <f>'Section 2 data'!$F$16</f>
        <v>7.78</v>
      </c>
      <c r="F18" s="259">
        <f t="shared" ref="F18:F29" si="1">SUM(C18,D18)</f>
        <v>21.150500000000001</v>
      </c>
    </row>
    <row r="19" spans="2:6" ht="15" customHeight="1" x14ac:dyDescent="0.2">
      <c r="B19" s="133" t="s">
        <v>95</v>
      </c>
      <c r="C19" s="60">
        <f>'Section 2 data'!$D$17</f>
        <v>1.22105</v>
      </c>
      <c r="D19" s="258">
        <f>'Section 2 data'!$E$17</f>
        <v>4.6269799999999996</v>
      </c>
      <c r="E19" s="198">
        <f>'Section 2 data'!$F$17</f>
        <v>16.98</v>
      </c>
      <c r="F19" s="259">
        <f t="shared" si="1"/>
        <v>5.8480299999999996</v>
      </c>
    </row>
    <row r="20" spans="2:6" ht="15" customHeight="1" x14ac:dyDescent="0.2">
      <c r="B20" s="133" t="s">
        <v>96</v>
      </c>
      <c r="C20" s="60">
        <f>'Section 2 data'!$D$18</f>
        <v>8.3640000000000006E-2</v>
      </c>
      <c r="D20" s="258">
        <f>'Section 2 data'!$E$18</f>
        <v>6.4731699999999996</v>
      </c>
      <c r="E20" s="198">
        <f>'Section 2 data'!$F$18</f>
        <v>16.14</v>
      </c>
      <c r="F20" s="259">
        <f t="shared" si="1"/>
        <v>6.5568099999999996</v>
      </c>
    </row>
    <row r="21" spans="2:6" ht="15" customHeight="1" x14ac:dyDescent="0.2">
      <c r="B21" s="133" t="s">
        <v>97</v>
      </c>
      <c r="C21" s="60">
        <f>'Section 2 data'!$D$19</f>
        <v>0.44668000000000002</v>
      </c>
      <c r="D21" s="258">
        <f>'Section 2 data'!$E$19</f>
        <v>15.872129999999999</v>
      </c>
      <c r="E21" s="198">
        <f>'Section 2 data'!$F$19</f>
        <v>7.25</v>
      </c>
      <c r="F21" s="259">
        <f t="shared" si="1"/>
        <v>16.318809999999999</v>
      </c>
    </row>
    <row r="22" spans="2:6" ht="15" customHeight="1" x14ac:dyDescent="0.2">
      <c r="B22" s="133" t="s">
        <v>98</v>
      </c>
      <c r="C22" s="60">
        <f>'Section 2 data'!$D$20</f>
        <v>0.78119000000000005</v>
      </c>
      <c r="D22" s="258">
        <f>'Section 2 data'!$E$20</f>
        <v>9.5562000000000005</v>
      </c>
      <c r="E22" s="198">
        <f>'Section 2 data'!$F$20</f>
        <v>11.22</v>
      </c>
      <c r="F22" s="259">
        <f t="shared" si="1"/>
        <v>10.337390000000001</v>
      </c>
    </row>
    <row r="23" spans="2:6" ht="15" customHeight="1" x14ac:dyDescent="0.2">
      <c r="B23" s="133" t="s">
        <v>99</v>
      </c>
      <c r="C23" s="60">
        <f>'Section 2 data'!$D$21</f>
        <v>0.36014999999999997</v>
      </c>
      <c r="D23" s="258">
        <f>'Section 2 data'!$E$21</f>
        <v>2.3555600000000001</v>
      </c>
      <c r="E23" s="198">
        <f>'Section 2 data'!$F$21</f>
        <v>23.29</v>
      </c>
      <c r="F23" s="259">
        <f t="shared" si="1"/>
        <v>2.7157100000000001</v>
      </c>
    </row>
    <row r="24" spans="2:6" ht="15" customHeight="1" x14ac:dyDescent="0.2">
      <c r="B24" s="133" t="s">
        <v>100</v>
      </c>
      <c r="C24" s="60">
        <f>'Section 2 data'!$D$22</f>
        <v>8.5870000000000002E-2</v>
      </c>
      <c r="D24" s="258">
        <f>'Section 2 data'!$E$22</f>
        <v>9.2548099999999991</v>
      </c>
      <c r="E24" s="198">
        <f>'Section 2 data'!$F$22</f>
        <v>11.31</v>
      </c>
      <c r="F24" s="259">
        <f t="shared" si="1"/>
        <v>9.340679999999999</v>
      </c>
    </row>
    <row r="25" spans="2:6" ht="15" customHeight="1" x14ac:dyDescent="0.2">
      <c r="B25" s="133" t="s">
        <v>101</v>
      </c>
      <c r="C25" s="60">
        <f>'Section 2 data'!$D$23</f>
        <v>0</v>
      </c>
      <c r="D25" s="258">
        <f>'Section 2 data'!$E$23</f>
        <v>7.6928100000000006</v>
      </c>
      <c r="E25" s="198">
        <f>'Section 2 data'!$F$23</f>
        <v>12.3</v>
      </c>
      <c r="F25" s="259">
        <f t="shared" si="1"/>
        <v>7.6928100000000006</v>
      </c>
    </row>
    <row r="26" spans="2:6" ht="15" customHeight="1" x14ac:dyDescent="0.2">
      <c r="B26" s="133" t="s">
        <v>102</v>
      </c>
      <c r="C26" s="60">
        <f>'Section 2 data'!$D$24</f>
        <v>0.10972</v>
      </c>
      <c r="D26" s="258">
        <f>'Section 2 data'!$E$24</f>
        <v>2.5177499999999999</v>
      </c>
      <c r="E26" s="198">
        <f>'Section 2 data'!$F$24</f>
        <v>19.8</v>
      </c>
      <c r="F26" s="259">
        <f t="shared" si="1"/>
        <v>2.6274699999999998</v>
      </c>
    </row>
    <row r="27" spans="2:6" ht="15" customHeight="1" x14ac:dyDescent="0.2">
      <c r="B27" s="133" t="s">
        <v>103</v>
      </c>
      <c r="C27" s="60">
        <f>'Section 2 data'!$D$25</f>
        <v>1.97E-3</v>
      </c>
      <c r="D27" s="258">
        <f>'Section 2 data'!$E$25</f>
        <v>2.7237300000000002</v>
      </c>
      <c r="E27" s="198">
        <f>'Section 2 data'!$F$25</f>
        <v>16.989999999999998</v>
      </c>
      <c r="F27" s="259">
        <f t="shared" si="1"/>
        <v>2.7257000000000002</v>
      </c>
    </row>
    <row r="28" spans="2:6" ht="15" customHeight="1" x14ac:dyDescent="0.2">
      <c r="B28" s="133" t="s">
        <v>104</v>
      </c>
      <c r="C28" s="60">
        <f>'Section 2 data'!$D$26</f>
        <v>1.4356600000000002</v>
      </c>
      <c r="D28" s="258">
        <f>'Section 2 data'!$E$26</f>
        <v>13.89259</v>
      </c>
      <c r="E28" s="198">
        <f>'Section 2 data'!$F$26</f>
        <v>8.2899999999999991</v>
      </c>
      <c r="F28" s="259">
        <f t="shared" si="1"/>
        <v>15.328250000000001</v>
      </c>
    </row>
    <row r="29" spans="2:6" ht="15" customHeight="1" x14ac:dyDescent="0.2">
      <c r="B29" s="132" t="s">
        <v>105</v>
      </c>
      <c r="C29" s="260">
        <f>'Section 2 data'!$D$7</f>
        <v>7.87758</v>
      </c>
      <c r="D29" s="261">
        <f>'Section 2 data'!$E$7</f>
        <v>93.086910000000003</v>
      </c>
      <c r="E29" s="202">
        <f>'Section 2 data'!$F$7</f>
        <v>1.87</v>
      </c>
      <c r="F29" s="262">
        <f t="shared" si="1"/>
        <v>100.96449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60">
        <f>'Section 2 data'!$D$5</f>
        <v>19.459019999999999</v>
      </c>
      <c r="D31" s="261">
        <f>'Section 2 data'!$E$5</f>
        <v>111.30824000000001</v>
      </c>
      <c r="E31" s="202">
        <f>'Section 2 data'!$F$5</f>
        <v>1.38</v>
      </c>
      <c r="F31" s="262">
        <f>SUM(C31,D31)</f>
        <v>130.76726000000002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34" t="s">
        <v>267</v>
      </c>
      <c r="C5" s="6" t="s">
        <v>78</v>
      </c>
      <c r="D5" s="836" t="s">
        <v>79</v>
      </c>
      <c r="E5" s="836"/>
      <c r="F5" s="7" t="s">
        <v>80</v>
      </c>
    </row>
    <row r="6" spans="2:6" ht="30" customHeight="1" x14ac:dyDescent="0.2">
      <c r="B6" s="835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57">
        <f>'Section 2 data'!$D$31</f>
        <v>0.74983</v>
      </c>
      <c r="D8" s="252">
        <f>'Section 2 data'!$E$31</f>
        <v>0.16050999999999999</v>
      </c>
      <c r="E8" s="216">
        <f>'Section 2 data'!$F$31</f>
        <v>85.29</v>
      </c>
      <c r="F8" s="253">
        <f>SUM(C8,D8)</f>
        <v>0.91033999999999993</v>
      </c>
    </row>
    <row r="9" spans="2:6" ht="15" customHeight="1" x14ac:dyDescent="0.2">
      <c r="B9" s="218" t="s">
        <v>360</v>
      </c>
      <c r="C9" s="57">
        <f>'Section 2 data'!$D$32</f>
        <v>1.4407000000000001</v>
      </c>
      <c r="D9" s="257">
        <f>'Section 2 data'!$E$32</f>
        <v>1.4195899999999999</v>
      </c>
      <c r="E9" s="216">
        <f>'Section 2 data'!$F$32</f>
        <v>30.07</v>
      </c>
      <c r="F9" s="253">
        <f t="shared" ref="F9:F15" si="0">SUM(C9,D9)</f>
        <v>2.86029</v>
      </c>
    </row>
    <row r="10" spans="2:6" ht="15" customHeight="1" x14ac:dyDescent="0.2">
      <c r="B10" s="215" t="s">
        <v>361</v>
      </c>
      <c r="C10" s="57">
        <f>'Section 2 data'!$D$33</f>
        <v>3.0770900000000001</v>
      </c>
      <c r="D10" s="252">
        <f>'Section 2 data'!$E$33</f>
        <v>3.5695699999999997</v>
      </c>
      <c r="E10" s="216">
        <f>'Section 2 data'!$F$33</f>
        <v>18.00559323163418</v>
      </c>
      <c r="F10" s="253">
        <f t="shared" si="0"/>
        <v>6.6466599999999998</v>
      </c>
    </row>
    <row r="11" spans="2:6" ht="15" customHeight="1" x14ac:dyDescent="0.2">
      <c r="B11" s="215" t="s">
        <v>362</v>
      </c>
      <c r="C11" s="57">
        <f>'Section 2 data'!$D$34</f>
        <v>5.0546000000000006</v>
      </c>
      <c r="D11" s="252">
        <f>'Section 2 data'!$E$34</f>
        <v>10.16173</v>
      </c>
      <c r="E11" s="239">
        <f>'Section 2 data'!$F$34</f>
        <v>11.063970900148483</v>
      </c>
      <c r="F11" s="253">
        <f t="shared" si="0"/>
        <v>15.216330000000001</v>
      </c>
    </row>
    <row r="12" spans="2:6" ht="15" customHeight="1" x14ac:dyDescent="0.2">
      <c r="B12" s="215" t="s">
        <v>363</v>
      </c>
      <c r="C12" s="57">
        <f>'Section 2 data'!$D$35</f>
        <v>0.86358000000000001</v>
      </c>
      <c r="D12" s="252">
        <f>'Section 2 data'!$E$35</f>
        <v>2.7538899999999997</v>
      </c>
      <c r="E12" s="239">
        <f>'Section 2 data'!$F$35</f>
        <v>23.35</v>
      </c>
      <c r="F12" s="253">
        <f t="shared" si="0"/>
        <v>3.61747</v>
      </c>
    </row>
    <row r="13" spans="2:6" ht="15" customHeight="1" x14ac:dyDescent="0.2">
      <c r="B13" s="215" t="s">
        <v>364</v>
      </c>
      <c r="C13" s="57">
        <f>'Section 2 data'!$D$36</f>
        <v>0.36187999999999998</v>
      </c>
      <c r="D13" s="252">
        <f>'Section 2 data'!$E$36</f>
        <v>0.19794</v>
      </c>
      <c r="E13" s="216">
        <f>'Section 2 data'!$F$36</f>
        <v>36.340000000000003</v>
      </c>
      <c r="F13" s="253">
        <f t="shared" si="0"/>
        <v>0.55981999999999998</v>
      </c>
    </row>
    <row r="14" spans="2:6" ht="15" customHeight="1" x14ac:dyDescent="0.2">
      <c r="B14" s="215" t="s">
        <v>365</v>
      </c>
      <c r="C14" s="57">
        <f>'Section 2 data'!$D$37</f>
        <v>3.3769999999999994E-2</v>
      </c>
      <c r="D14" s="252">
        <f>'Section 2 data'!$E$37</f>
        <v>0.23426999999999998</v>
      </c>
      <c r="E14" s="216">
        <f>'Section 2 data'!$F$37</f>
        <v>60.211306529337975</v>
      </c>
      <c r="F14" s="253">
        <f t="shared" si="0"/>
        <v>0.26803999999999994</v>
      </c>
    </row>
    <row r="15" spans="2:6" ht="15" customHeight="1" x14ac:dyDescent="0.2">
      <c r="B15" s="219" t="s">
        <v>80</v>
      </c>
      <c r="C15" s="73">
        <f>'Section 2 data'!$D$6</f>
        <v>11.581440000000001</v>
      </c>
      <c r="D15" s="73">
        <f>'Section 2 data'!$E$6</f>
        <v>18.497499999999999</v>
      </c>
      <c r="E15" s="240">
        <f>'Section 2 data'!$F$6</f>
        <v>6.24</v>
      </c>
      <c r="F15" s="254">
        <f t="shared" si="0"/>
        <v>30.078939999999999</v>
      </c>
    </row>
    <row r="16" spans="2:6" ht="15" customHeight="1" x14ac:dyDescent="0.2">
      <c r="B16" s="213" t="s">
        <v>105</v>
      </c>
      <c r="C16" s="214"/>
      <c r="D16" s="214"/>
      <c r="E16" s="214"/>
      <c r="F16" s="214"/>
    </row>
    <row r="17" spans="2:6" ht="15" customHeight="1" x14ac:dyDescent="0.2">
      <c r="B17" s="215" t="s">
        <v>359</v>
      </c>
      <c r="C17" s="57">
        <f>'Section 2 data'!$D$39</f>
        <v>0.41058</v>
      </c>
      <c r="D17" s="252">
        <f>'Section 2 data'!$E$39</f>
        <v>9.7316800000000008</v>
      </c>
      <c r="E17" s="216">
        <f>'Section 2 data'!$F$39</f>
        <v>12.17</v>
      </c>
      <c r="F17" s="253">
        <f t="shared" ref="F17:F24" si="1">SUM(C17,D17)</f>
        <v>10.14226</v>
      </c>
    </row>
    <row r="18" spans="2:6" ht="15" customHeight="1" x14ac:dyDescent="0.2">
      <c r="B18" s="218" t="s">
        <v>360</v>
      </c>
      <c r="C18" s="57">
        <f>'Section 2 data'!$D$40</f>
        <v>0.56803999999999999</v>
      </c>
      <c r="D18" s="257">
        <f>'Section 2 data'!$E$40</f>
        <v>12.092309999999999</v>
      </c>
      <c r="E18" s="216">
        <f>'Section 2 data'!$F$40</f>
        <v>8.82</v>
      </c>
      <c r="F18" s="253">
        <f t="shared" si="1"/>
        <v>12.660349999999999</v>
      </c>
    </row>
    <row r="19" spans="2:6" ht="15" customHeight="1" x14ac:dyDescent="0.2">
      <c r="B19" s="215" t="s">
        <v>361</v>
      </c>
      <c r="C19" s="57">
        <f>'Section 2 data'!$D$41</f>
        <v>1.15517</v>
      </c>
      <c r="D19" s="252">
        <f>'Section 2 data'!$E$41</f>
        <v>27.411349999999999</v>
      </c>
      <c r="E19" s="216">
        <f>'Section 2 data'!$F$41</f>
        <v>6.6379288925614466</v>
      </c>
      <c r="F19" s="253">
        <f t="shared" si="1"/>
        <v>28.566519999999997</v>
      </c>
    </row>
    <row r="20" spans="2:6" ht="15" customHeight="1" x14ac:dyDescent="0.2">
      <c r="B20" s="215" t="s">
        <v>362</v>
      </c>
      <c r="C20" s="57">
        <f>'Section 2 data'!$D$42</f>
        <v>1.7224499999999998</v>
      </c>
      <c r="D20" s="252">
        <f>'Section 2 data'!$E$42</f>
        <v>13.812860000000001</v>
      </c>
      <c r="E20" s="239">
        <f>'Section 2 data'!$F$42</f>
        <v>10.180687048109457</v>
      </c>
      <c r="F20" s="253">
        <f t="shared" si="1"/>
        <v>15.535310000000001</v>
      </c>
    </row>
    <row r="21" spans="2:6" ht="15" customHeight="1" x14ac:dyDescent="0.2">
      <c r="B21" s="215" t="s">
        <v>363</v>
      </c>
      <c r="C21" s="57">
        <f>'Section 2 data'!$D$43</f>
        <v>1.6615599999999999</v>
      </c>
      <c r="D21" s="252">
        <f>'Section 2 data'!$E$43</f>
        <v>14.197610000000001</v>
      </c>
      <c r="E21" s="239">
        <f>'Section 2 data'!$F$43</f>
        <v>9.64</v>
      </c>
      <c r="F21" s="253">
        <f t="shared" si="1"/>
        <v>15.859170000000001</v>
      </c>
    </row>
    <row r="22" spans="2:6" ht="15" customHeight="1" x14ac:dyDescent="0.2">
      <c r="B22" s="215" t="s">
        <v>364</v>
      </c>
      <c r="C22" s="57">
        <f>'Section 2 data'!$D$44</f>
        <v>0.78454999999999997</v>
      </c>
      <c r="D22" s="252">
        <f>'Section 2 data'!$E$44</f>
        <v>9.3922000000000008</v>
      </c>
      <c r="E22" s="239">
        <f>'Section 2 data'!$F$44</f>
        <v>12.4</v>
      </c>
      <c r="F22" s="253">
        <f t="shared" si="1"/>
        <v>10.17675</v>
      </c>
    </row>
    <row r="23" spans="2:6" ht="15" customHeight="1" x14ac:dyDescent="0.2">
      <c r="B23" s="215" t="s">
        <v>365</v>
      </c>
      <c r="C23" s="57">
        <f>'Section 2 data'!$D$45</f>
        <v>1.5752399999999998</v>
      </c>
      <c r="D23" s="252">
        <f>'Section 2 data'!$E$45</f>
        <v>6.448900000000001</v>
      </c>
      <c r="E23" s="216">
        <f>'Section 2 data'!$F$45</f>
        <v>17.133332245350928</v>
      </c>
      <c r="F23" s="253">
        <f t="shared" si="1"/>
        <v>8.0241400000000009</v>
      </c>
    </row>
    <row r="24" spans="2:6" ht="15" customHeight="1" x14ac:dyDescent="0.2">
      <c r="B24" s="219" t="s">
        <v>80</v>
      </c>
      <c r="C24" s="73">
        <f>'Section 2 data'!$D$7</f>
        <v>7.87758</v>
      </c>
      <c r="D24" s="73">
        <f>'Section 2 data'!$E$7</f>
        <v>93.086910000000003</v>
      </c>
      <c r="E24" s="240">
        <f>'Section 2 data'!$F$7</f>
        <v>1.87</v>
      </c>
      <c r="F24" s="254">
        <f t="shared" si="1"/>
        <v>100.96449</v>
      </c>
    </row>
    <row r="25" spans="2:6" ht="15" customHeight="1" x14ac:dyDescent="0.2">
      <c r="B25" s="213" t="s">
        <v>106</v>
      </c>
      <c r="C25" s="214"/>
      <c r="D25" s="214"/>
      <c r="E25" s="214"/>
      <c r="F25" s="214"/>
    </row>
    <row r="26" spans="2:6" ht="15" customHeight="1" x14ac:dyDescent="0.2">
      <c r="B26" s="215" t="s">
        <v>359</v>
      </c>
      <c r="C26" s="57">
        <f>'Section 2 data'!$D$47</f>
        <v>1.1604000000000001</v>
      </c>
      <c r="D26" s="252">
        <f>'Section 2 data'!$E$47</f>
        <v>9.8934099999999994</v>
      </c>
      <c r="E26" s="216">
        <f>'Section 2 data'!$F$47</f>
        <v>12.1</v>
      </c>
      <c r="F26" s="253">
        <f t="shared" ref="F26:F33" si="2">SUM(C26,D26)</f>
        <v>11.053809999999999</v>
      </c>
    </row>
    <row r="27" spans="2:6" ht="15" customHeight="1" x14ac:dyDescent="0.2">
      <c r="B27" s="218" t="s">
        <v>360</v>
      </c>
      <c r="C27" s="57">
        <f>'Section 2 data'!$D$48</f>
        <v>2.00874</v>
      </c>
      <c r="D27" s="257">
        <f>'Section 2 data'!$E$48</f>
        <v>13.51436</v>
      </c>
      <c r="E27" s="216">
        <f>'Section 2 data'!$F$48</f>
        <v>8.3800000000000008</v>
      </c>
      <c r="F27" s="253">
        <f t="shared" si="2"/>
        <v>15.523099999999999</v>
      </c>
    </row>
    <row r="28" spans="2:6" ht="15" customHeight="1" x14ac:dyDescent="0.2">
      <c r="B28" s="215" t="s">
        <v>361</v>
      </c>
      <c r="C28" s="57">
        <f>'Section 2 data'!$D$49</f>
        <v>4.2322499999999996</v>
      </c>
      <c r="D28" s="252">
        <f>'Section 2 data'!$E$49</f>
        <v>31.001839999999998</v>
      </c>
      <c r="E28" s="216">
        <f>'Section 2 data'!$F$49</f>
        <v>6.299170634689685</v>
      </c>
      <c r="F28" s="253">
        <f t="shared" si="2"/>
        <v>35.234089999999995</v>
      </c>
    </row>
    <row r="29" spans="2:6" ht="15" customHeight="1" x14ac:dyDescent="0.2">
      <c r="B29" s="215" t="s">
        <v>362</v>
      </c>
      <c r="C29" s="57">
        <f>'Section 2 data'!$D$50</f>
        <v>6.7770499999999991</v>
      </c>
      <c r="D29" s="252">
        <f>'Section 2 data'!$E$50</f>
        <v>23.650639999999999</v>
      </c>
      <c r="E29" s="239">
        <f>'Section 2 data'!$F$50</f>
        <v>7.4846250141327717</v>
      </c>
      <c r="F29" s="253">
        <f t="shared" si="2"/>
        <v>30.427689999999998</v>
      </c>
    </row>
    <row r="30" spans="2:6" ht="15" customHeight="1" x14ac:dyDescent="0.2">
      <c r="B30" s="215" t="s">
        <v>363</v>
      </c>
      <c r="C30" s="57">
        <f>'Section 2 data'!$D$51</f>
        <v>2.5251399999999999</v>
      </c>
      <c r="D30" s="252">
        <f>'Section 2 data'!$E$51</f>
        <v>16.97251</v>
      </c>
      <c r="E30" s="239">
        <f>'Section 2 data'!$F$51</f>
        <v>9.0399999999999991</v>
      </c>
      <c r="F30" s="253">
        <f t="shared" si="2"/>
        <v>19.49765</v>
      </c>
    </row>
    <row r="31" spans="2:6" ht="15" customHeight="1" x14ac:dyDescent="0.2">
      <c r="B31" s="215" t="s">
        <v>364</v>
      </c>
      <c r="C31" s="57">
        <f>'Section 2 data'!$D$52</f>
        <v>1.1464300000000001</v>
      </c>
      <c r="D31" s="252">
        <f>'Section 2 data'!$E$52</f>
        <v>9.5906800000000008</v>
      </c>
      <c r="E31" s="239">
        <f>'Section 2 data'!$F$52</f>
        <v>12.21</v>
      </c>
      <c r="F31" s="253">
        <f t="shared" si="2"/>
        <v>10.737110000000001</v>
      </c>
    </row>
    <row r="32" spans="2:6" ht="15" customHeight="1" x14ac:dyDescent="0.2">
      <c r="B32" s="215" t="s">
        <v>365</v>
      </c>
      <c r="C32" s="57">
        <f>'Section 2 data'!$D$53</f>
        <v>1.6090100000000001</v>
      </c>
      <c r="D32" s="252">
        <f>'Section 2 data'!$E$53</f>
        <v>6.6847799999999999</v>
      </c>
      <c r="E32" s="216">
        <f>'Section 2 data'!$F$53</f>
        <v>16.73911691576507</v>
      </c>
      <c r="F32" s="253">
        <f t="shared" si="2"/>
        <v>8.2937899999999996</v>
      </c>
    </row>
    <row r="33" spans="2:6" ht="15" customHeight="1" x14ac:dyDescent="0.2">
      <c r="B33" s="221" t="s">
        <v>80</v>
      </c>
      <c r="C33" s="255">
        <f>'Section 2 data'!$D$5</f>
        <v>19.459019999999999</v>
      </c>
      <c r="D33" s="255">
        <f>'Section 2 data'!$E$5</f>
        <v>111.30824000000001</v>
      </c>
      <c r="E33" s="241">
        <f>'Section 2 data'!$F$5</f>
        <v>1.38</v>
      </c>
      <c r="F33" s="256">
        <f t="shared" si="2"/>
        <v>130.76726000000002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212" t="s">
        <v>80</v>
      </c>
    </row>
    <row r="6" spans="2:6" ht="30" customHeight="1" x14ac:dyDescent="0.2">
      <c r="B6" s="838"/>
      <c r="C6" s="250" t="s">
        <v>81</v>
      </c>
      <c r="D6" s="250" t="s">
        <v>81</v>
      </c>
      <c r="E6" s="11" t="s">
        <v>82</v>
      </c>
      <c r="F6" s="251" t="s">
        <v>81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366</v>
      </c>
      <c r="C8" s="57">
        <f>'Section 2 data'!$D$58</f>
        <v>0.94726999999999995</v>
      </c>
      <c r="D8" s="252">
        <f>'Section 2 data'!$E$58</f>
        <v>0.20486000000000001</v>
      </c>
      <c r="E8" s="216">
        <f>'Section 2 data'!$F$58</f>
        <v>69.61</v>
      </c>
      <c r="F8" s="253">
        <f>SUM(C8,D8)</f>
        <v>1.1521299999999999</v>
      </c>
    </row>
    <row r="9" spans="2:6" ht="15" customHeight="1" x14ac:dyDescent="0.2">
      <c r="B9" s="217" t="s">
        <v>367</v>
      </c>
      <c r="C9" s="57">
        <f>'Section 2 data'!$D$59</f>
        <v>0.6381</v>
      </c>
      <c r="D9" s="252">
        <f>'Section 2 data'!$E$59</f>
        <v>0.66395000000000004</v>
      </c>
      <c r="E9" s="216">
        <f>'Section 2 data'!$F$59</f>
        <v>35.08</v>
      </c>
      <c r="F9" s="253">
        <f t="shared" ref="F9:F17" si="0">SUM(C9,D9)</f>
        <v>1.3020499999999999</v>
      </c>
    </row>
    <row r="10" spans="2:6" ht="15" customHeight="1" x14ac:dyDescent="0.2">
      <c r="B10" s="218" t="s">
        <v>368</v>
      </c>
      <c r="C10" s="57">
        <f>'Section 2 data'!$D$60</f>
        <v>0.87602000000000002</v>
      </c>
      <c r="D10" s="252">
        <f>'Section 2 data'!$E$60</f>
        <v>0.91535</v>
      </c>
      <c r="E10" s="216">
        <f>'Section 2 data'!$F$60</f>
        <v>39.42</v>
      </c>
      <c r="F10" s="253">
        <f t="shared" si="0"/>
        <v>1.7913700000000001</v>
      </c>
    </row>
    <row r="11" spans="2:6" ht="15" customHeight="1" x14ac:dyDescent="0.2">
      <c r="B11" s="215" t="s">
        <v>369</v>
      </c>
      <c r="C11" s="57">
        <f>'Section 2 data'!$D$61</f>
        <v>0.75975999999999999</v>
      </c>
      <c r="D11" s="252">
        <f>'Section 2 data'!$E$61</f>
        <v>1.4613699999999998</v>
      </c>
      <c r="E11" s="216">
        <f>'Section 2 data'!$F$61</f>
        <v>30.65</v>
      </c>
      <c r="F11" s="253">
        <f t="shared" si="0"/>
        <v>2.2211299999999996</v>
      </c>
    </row>
    <row r="12" spans="2:6" ht="15" customHeight="1" x14ac:dyDescent="0.2">
      <c r="B12" s="215" t="s">
        <v>370</v>
      </c>
      <c r="C12" s="57">
        <f>'Section 2 data'!$D$62</f>
        <v>2.17055</v>
      </c>
      <c r="D12" s="252">
        <f>'Section 2 data'!$E$62</f>
        <v>3.47994</v>
      </c>
      <c r="E12" s="216">
        <f>'Section 2 data'!$F$62</f>
        <v>17.87</v>
      </c>
      <c r="F12" s="253">
        <f t="shared" si="0"/>
        <v>5.6504899999999996</v>
      </c>
    </row>
    <row r="13" spans="2:6" ht="15" customHeight="1" x14ac:dyDescent="0.2">
      <c r="B13" s="215" t="s">
        <v>371</v>
      </c>
      <c r="C13" s="57">
        <f>'Section 2 data'!$D$63</f>
        <v>3.3857600000000003</v>
      </c>
      <c r="D13" s="252">
        <f>'Section 2 data'!$E$63</f>
        <v>6.0703199999999997</v>
      </c>
      <c r="E13" s="216">
        <f>'Section 2 data'!$F$63</f>
        <v>12.42</v>
      </c>
      <c r="F13" s="253">
        <f t="shared" si="0"/>
        <v>9.45608</v>
      </c>
    </row>
    <row r="14" spans="2:6" ht="15" customHeight="1" x14ac:dyDescent="0.2">
      <c r="B14" s="215" t="s">
        <v>372</v>
      </c>
      <c r="C14" s="57">
        <f>'Section 2 data'!$D$64</f>
        <v>2.5414499999999998</v>
      </c>
      <c r="D14" s="252">
        <f>'Section 2 data'!$E$64</f>
        <v>4.9336400000000005</v>
      </c>
      <c r="E14" s="216">
        <f>'Section 2 data'!$F$64</f>
        <v>15.95</v>
      </c>
      <c r="F14" s="253">
        <f t="shared" si="0"/>
        <v>7.4750899999999998</v>
      </c>
    </row>
    <row r="15" spans="2:6" ht="15" customHeight="1" x14ac:dyDescent="0.2">
      <c r="B15" s="215" t="s">
        <v>373</v>
      </c>
      <c r="C15" s="57">
        <f>'Section 2 data'!$D$65</f>
        <v>0.22150999999999998</v>
      </c>
      <c r="D15" s="252">
        <f>'Section 2 data'!$E$65</f>
        <v>0.55189999999999995</v>
      </c>
      <c r="E15" s="216">
        <f>'Section 2 data'!$F$65</f>
        <v>34.89</v>
      </c>
      <c r="F15" s="253">
        <f t="shared" si="0"/>
        <v>0.77340999999999993</v>
      </c>
    </row>
    <row r="16" spans="2:6" ht="15" customHeight="1" x14ac:dyDescent="0.2">
      <c r="B16" s="215" t="s">
        <v>374</v>
      </c>
      <c r="C16" s="57">
        <f>'Section 2 data'!$D$66</f>
        <v>4.1020000000000001E-2</v>
      </c>
      <c r="D16" s="252">
        <f>'Section 2 data'!$E$66</f>
        <v>0.21615999999999999</v>
      </c>
      <c r="E16" s="216">
        <f>'Section 2 data'!$F$66</f>
        <v>58.32</v>
      </c>
      <c r="F16" s="253">
        <f t="shared" si="0"/>
        <v>0.25717999999999996</v>
      </c>
    </row>
    <row r="17" spans="2:6" ht="15" customHeight="1" x14ac:dyDescent="0.2">
      <c r="B17" s="219" t="s">
        <v>80</v>
      </c>
      <c r="C17" s="73">
        <f>'Section 2 data'!$D$6</f>
        <v>11.581440000000001</v>
      </c>
      <c r="D17" s="73">
        <f>'Section 2 data'!$E$6</f>
        <v>18.497499999999999</v>
      </c>
      <c r="E17" s="220">
        <f>'Section 2 data'!$F$6</f>
        <v>6.24</v>
      </c>
      <c r="F17" s="254">
        <f t="shared" si="0"/>
        <v>30.078939999999999</v>
      </c>
    </row>
    <row r="18" spans="2:6" ht="15" customHeight="1" x14ac:dyDescent="0.2">
      <c r="B18" s="213" t="s">
        <v>105</v>
      </c>
      <c r="C18" s="214"/>
      <c r="D18" s="214"/>
      <c r="E18" s="214"/>
      <c r="F18" s="214"/>
    </row>
    <row r="19" spans="2:6" ht="15" customHeight="1" x14ac:dyDescent="0.2">
      <c r="B19" s="215" t="s">
        <v>366</v>
      </c>
      <c r="C19" s="57">
        <f>'Section 2 data'!$D$68</f>
        <v>0.75061</v>
      </c>
      <c r="D19" s="252">
        <f>'Section 2 data'!$E$68</f>
        <v>11.915280000000001</v>
      </c>
      <c r="E19" s="216">
        <f>'Section 2 data'!$F$68</f>
        <v>9.57</v>
      </c>
      <c r="F19" s="253">
        <f t="shared" ref="F19:F28" si="1">SUM(C19,D19)</f>
        <v>12.665890000000001</v>
      </c>
    </row>
    <row r="20" spans="2:6" ht="15" customHeight="1" x14ac:dyDescent="0.2">
      <c r="B20" s="217" t="s">
        <v>367</v>
      </c>
      <c r="C20" s="57">
        <f>'Section 2 data'!$D$69</f>
        <v>1.08484</v>
      </c>
      <c r="D20" s="252">
        <f>'Section 2 data'!$E$69</f>
        <v>16.87312</v>
      </c>
      <c r="E20" s="216">
        <f>'Section 2 data'!$F$69</f>
        <v>6.63</v>
      </c>
      <c r="F20" s="253">
        <f t="shared" si="1"/>
        <v>17.95796</v>
      </c>
    </row>
    <row r="21" spans="2:6" ht="15" customHeight="1" x14ac:dyDescent="0.2">
      <c r="B21" s="218" t="s">
        <v>368</v>
      </c>
      <c r="C21" s="57">
        <f>'Section 2 data'!$D$70</f>
        <v>0.80576000000000003</v>
      </c>
      <c r="D21" s="252">
        <f>'Section 2 data'!$E$70</f>
        <v>14.718540000000001</v>
      </c>
      <c r="E21" s="216">
        <f>'Section 2 data'!$F$70</f>
        <v>8.5</v>
      </c>
      <c r="F21" s="253">
        <f t="shared" si="1"/>
        <v>15.5243</v>
      </c>
    </row>
    <row r="22" spans="2:6" ht="15" customHeight="1" x14ac:dyDescent="0.2">
      <c r="B22" s="215" t="s">
        <v>369</v>
      </c>
      <c r="C22" s="57">
        <f>'Section 2 data'!$D$71</f>
        <v>0.82589000000000001</v>
      </c>
      <c r="D22" s="252">
        <f>'Section 2 data'!$E$71</f>
        <v>10.365159999999999</v>
      </c>
      <c r="E22" s="216">
        <f>'Section 2 data'!$F$71</f>
        <v>9.56</v>
      </c>
      <c r="F22" s="253">
        <f t="shared" si="1"/>
        <v>11.191049999999999</v>
      </c>
    </row>
    <row r="23" spans="2:6" ht="15" customHeight="1" x14ac:dyDescent="0.2">
      <c r="B23" s="215" t="s">
        <v>370</v>
      </c>
      <c r="C23" s="57">
        <f>'Section 2 data'!$D$72</f>
        <v>1.9665699999999999</v>
      </c>
      <c r="D23" s="252">
        <f>'Section 2 data'!$E$72</f>
        <v>13.63978</v>
      </c>
      <c r="E23" s="216">
        <f>'Section 2 data'!$F$72</f>
        <v>8.94</v>
      </c>
      <c r="F23" s="253">
        <f t="shared" si="1"/>
        <v>15.606349999999999</v>
      </c>
    </row>
    <row r="24" spans="2:6" ht="15" customHeight="1" x14ac:dyDescent="0.2">
      <c r="B24" s="215" t="s">
        <v>371</v>
      </c>
      <c r="C24" s="57">
        <f>'Section 2 data'!$D$73</f>
        <v>1.22394</v>
      </c>
      <c r="D24" s="252">
        <f>'Section 2 data'!$E$73</f>
        <v>8.116340000000001</v>
      </c>
      <c r="E24" s="216">
        <f>'Section 2 data'!$F$73</f>
        <v>11.66</v>
      </c>
      <c r="F24" s="253">
        <f t="shared" si="1"/>
        <v>9.3402800000000017</v>
      </c>
    </row>
    <row r="25" spans="2:6" ht="15" customHeight="1" x14ac:dyDescent="0.2">
      <c r="B25" s="215" t="s">
        <v>372</v>
      </c>
      <c r="C25" s="57">
        <f>'Section 2 data'!$D$74</f>
        <v>1.0389300000000001</v>
      </c>
      <c r="D25" s="252">
        <f>'Section 2 data'!$E$74</f>
        <v>11.435829999999999</v>
      </c>
      <c r="E25" s="216">
        <f>'Section 2 data'!$F$74</f>
        <v>10.28</v>
      </c>
      <c r="F25" s="253">
        <f t="shared" si="1"/>
        <v>12.47476</v>
      </c>
    </row>
    <row r="26" spans="2:6" ht="15" customHeight="1" x14ac:dyDescent="0.2">
      <c r="B26" s="215" t="s">
        <v>373</v>
      </c>
      <c r="C26" s="57">
        <f>'Section 2 data'!$D$75</f>
        <v>0.17151</v>
      </c>
      <c r="D26" s="252">
        <f>'Section 2 data'!$E$75</f>
        <v>3.5603800000000003</v>
      </c>
      <c r="E26" s="216">
        <f>'Section 2 data'!$F$75</f>
        <v>17.84</v>
      </c>
      <c r="F26" s="253">
        <f t="shared" si="1"/>
        <v>3.7318900000000004</v>
      </c>
    </row>
    <row r="27" spans="2:6" ht="15" customHeight="1" x14ac:dyDescent="0.2">
      <c r="B27" s="215" t="s">
        <v>374</v>
      </c>
      <c r="C27" s="57">
        <f>'Section 2 data'!$D$76</f>
        <v>9.5500000000000012E-3</v>
      </c>
      <c r="D27" s="252">
        <f>'Section 2 data'!$E$76</f>
        <v>2.4624699999999997</v>
      </c>
      <c r="E27" s="216">
        <f>'Section 2 data'!$F$76</f>
        <v>30.93</v>
      </c>
      <c r="F27" s="253">
        <f t="shared" si="1"/>
        <v>2.4720199999999997</v>
      </c>
    </row>
    <row r="28" spans="2:6" ht="15" customHeight="1" x14ac:dyDescent="0.2">
      <c r="B28" s="219" t="s">
        <v>80</v>
      </c>
      <c r="C28" s="73">
        <f>'Section 2 data'!$D$7</f>
        <v>7.87758</v>
      </c>
      <c r="D28" s="73">
        <f>'Section 2 data'!$E$7</f>
        <v>93.086910000000003</v>
      </c>
      <c r="E28" s="220">
        <f>'Section 2 data'!$F$7</f>
        <v>1.87</v>
      </c>
      <c r="F28" s="254">
        <f t="shared" si="1"/>
        <v>100.96449</v>
      </c>
    </row>
    <row r="29" spans="2:6" ht="15" customHeight="1" x14ac:dyDescent="0.2">
      <c r="B29" s="213" t="s">
        <v>106</v>
      </c>
      <c r="C29" s="214"/>
      <c r="D29" s="214"/>
      <c r="E29" s="214"/>
      <c r="F29" s="214"/>
    </row>
    <row r="30" spans="2:6" ht="15" customHeight="1" x14ac:dyDescent="0.2">
      <c r="B30" s="215" t="s">
        <v>366</v>
      </c>
      <c r="C30" s="57">
        <f>'Section 2 data'!$D$78</f>
        <v>1.6978800000000001</v>
      </c>
      <c r="D30" s="252">
        <f>'Section 2 data'!$E$78</f>
        <v>12.12168</v>
      </c>
      <c r="E30" s="216">
        <f>'Section 2 data'!$F$78</f>
        <v>9.52</v>
      </c>
      <c r="F30" s="253">
        <f t="shared" ref="F30:F39" si="2">SUM(C30,D30)</f>
        <v>13.819559999999999</v>
      </c>
    </row>
    <row r="31" spans="2:6" ht="15" customHeight="1" x14ac:dyDescent="0.2">
      <c r="B31" s="217" t="s">
        <v>367</v>
      </c>
      <c r="C31" s="57">
        <f>'Section 2 data'!$D$79</f>
        <v>1.7229400000000001</v>
      </c>
      <c r="D31" s="252">
        <f>'Section 2 data'!$E$79</f>
        <v>17.538820000000001</v>
      </c>
      <c r="E31" s="216">
        <f>'Section 2 data'!$F$79</f>
        <v>6.53</v>
      </c>
      <c r="F31" s="253">
        <f t="shared" si="2"/>
        <v>19.261760000000002</v>
      </c>
    </row>
    <row r="32" spans="2:6" ht="15" customHeight="1" x14ac:dyDescent="0.2">
      <c r="B32" s="218" t="s">
        <v>368</v>
      </c>
      <c r="C32" s="57">
        <f>'Section 2 data'!$D$80</f>
        <v>1.6817800000000001</v>
      </c>
      <c r="D32" s="252">
        <f>'Section 2 data'!$E$80</f>
        <v>15.63584</v>
      </c>
      <c r="E32" s="216">
        <f>'Section 2 data'!$F$80</f>
        <v>8.2899999999999991</v>
      </c>
      <c r="F32" s="253">
        <f t="shared" si="2"/>
        <v>17.317620000000002</v>
      </c>
    </row>
    <row r="33" spans="2:6" ht="15" customHeight="1" x14ac:dyDescent="0.2">
      <c r="B33" s="215" t="s">
        <v>369</v>
      </c>
      <c r="C33" s="57">
        <f>'Section 2 data'!$D$81</f>
        <v>1.58565</v>
      </c>
      <c r="D33" s="252">
        <f>'Section 2 data'!$E$81</f>
        <v>11.83292</v>
      </c>
      <c r="E33" s="216">
        <f>'Section 2 data'!$F$81</f>
        <v>9.16</v>
      </c>
      <c r="F33" s="253">
        <f t="shared" si="2"/>
        <v>13.418569999999999</v>
      </c>
    </row>
    <row r="34" spans="2:6" ht="15" customHeight="1" x14ac:dyDescent="0.2">
      <c r="B34" s="215" t="s">
        <v>370</v>
      </c>
      <c r="C34" s="57">
        <f>'Section 2 data'!$D$82</f>
        <v>4.1371199999999995</v>
      </c>
      <c r="D34" s="252">
        <f>'Section 2 data'!$E$82</f>
        <v>17.143279999999997</v>
      </c>
      <c r="E34" s="216">
        <f>'Section 2 data'!$F$82</f>
        <v>7.93</v>
      </c>
      <c r="F34" s="253">
        <f t="shared" si="2"/>
        <v>21.280399999999997</v>
      </c>
    </row>
    <row r="35" spans="2:6" ht="15" customHeight="1" x14ac:dyDescent="0.2">
      <c r="B35" s="215" t="s">
        <v>371</v>
      </c>
      <c r="C35" s="57">
        <f>'Section 2 data'!$D$83</f>
        <v>4.6097000000000001</v>
      </c>
      <c r="D35" s="252">
        <f>'Section 2 data'!$E$83</f>
        <v>13.834160000000001</v>
      </c>
      <c r="E35" s="216">
        <f>'Section 2 data'!$F$83</f>
        <v>8.4600000000000009</v>
      </c>
      <c r="F35" s="253">
        <f t="shared" si="2"/>
        <v>18.443860000000001</v>
      </c>
    </row>
    <row r="36" spans="2:6" ht="15" customHeight="1" x14ac:dyDescent="0.2">
      <c r="B36" s="215" t="s">
        <v>372</v>
      </c>
      <c r="C36" s="57">
        <f>'Section 2 data'!$D$84</f>
        <v>3.5803799999999999</v>
      </c>
      <c r="D36" s="252">
        <f>'Section 2 data'!$E$84</f>
        <v>16.4057</v>
      </c>
      <c r="E36" s="216">
        <f>'Section 2 data'!$F$84</f>
        <v>8.6300000000000008</v>
      </c>
      <c r="F36" s="253">
        <f t="shared" si="2"/>
        <v>19.986080000000001</v>
      </c>
    </row>
    <row r="37" spans="2:6" ht="15" customHeight="1" x14ac:dyDescent="0.2">
      <c r="B37" s="215" t="s">
        <v>373</v>
      </c>
      <c r="C37" s="57">
        <f>'Section 2 data'!$D$85</f>
        <v>0.39300999999999997</v>
      </c>
      <c r="D37" s="252">
        <f>'Section 2 data'!$E$85</f>
        <v>4.1158999999999999</v>
      </c>
      <c r="E37" s="216">
        <f>'Section 2 data'!$F$85</f>
        <v>16.239999999999998</v>
      </c>
      <c r="F37" s="253">
        <f t="shared" si="2"/>
        <v>4.5089100000000002</v>
      </c>
    </row>
    <row r="38" spans="2:6" ht="15" customHeight="1" x14ac:dyDescent="0.2">
      <c r="B38" s="215" t="s">
        <v>374</v>
      </c>
      <c r="C38" s="57">
        <f>'Section 2 data'!$D$86</f>
        <v>5.0569999999999997E-2</v>
      </c>
      <c r="D38" s="252">
        <f>'Section 2 data'!$E$86</f>
        <v>2.6799499999999998</v>
      </c>
      <c r="E38" s="216">
        <f>'Section 2 data'!$F$86</f>
        <v>29.24</v>
      </c>
      <c r="F38" s="253">
        <f t="shared" si="2"/>
        <v>2.7305199999999998</v>
      </c>
    </row>
    <row r="39" spans="2:6" ht="15" customHeight="1" x14ac:dyDescent="0.2">
      <c r="B39" s="221" t="s">
        <v>80</v>
      </c>
      <c r="C39" s="255">
        <f>'Section 2 data'!$D$5</f>
        <v>19.459019999999999</v>
      </c>
      <c r="D39" s="255">
        <f>'Section 2 data'!$E$5</f>
        <v>111.30824000000001</v>
      </c>
      <c r="E39" s="223">
        <f>'Section 2 data'!$F$5</f>
        <v>1.38</v>
      </c>
      <c r="F39" s="256">
        <f t="shared" si="2"/>
        <v>130.76726000000002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34" t="s">
        <v>76</v>
      </c>
      <c r="C5" s="14" t="s">
        <v>78</v>
      </c>
      <c r="D5" s="840" t="s">
        <v>79</v>
      </c>
      <c r="E5" s="841"/>
      <c r="F5" s="15" t="s">
        <v>80</v>
      </c>
    </row>
    <row r="6" spans="2:6" ht="30" customHeight="1" x14ac:dyDescent="0.2">
      <c r="B6" s="835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46" t="str">
        <f>Index!$B$4</f>
        <v>West Midlands</v>
      </c>
      <c r="C7" s="247">
        <f>'Section 2 data'!$D$91</f>
        <v>0.92698000000000003</v>
      </c>
      <c r="D7" s="247">
        <f>'Section 2 data'!$E$91</f>
        <v>0.36718000000000001</v>
      </c>
      <c r="E7" s="248">
        <f>'Section 2 data'!$F$91</f>
        <v>47.47</v>
      </c>
      <c r="F7" s="249">
        <f>SUM(C7,D7)</f>
        <v>1.29416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/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750</v>
      </c>
    </row>
    <row r="5" spans="2:4" ht="30" customHeight="1" x14ac:dyDescent="0.2">
      <c r="B5" s="831"/>
      <c r="C5" s="40" t="s">
        <v>676</v>
      </c>
      <c r="D5" s="225" t="s">
        <v>677</v>
      </c>
    </row>
    <row r="6" spans="2:4" ht="30" customHeight="1" x14ac:dyDescent="0.2">
      <c r="B6" s="832"/>
      <c r="C6" s="842" t="s">
        <v>81</v>
      </c>
      <c r="D6" s="843"/>
    </row>
    <row r="7" spans="2:4" ht="15" customHeight="1" x14ac:dyDescent="0.2">
      <c r="B7" s="196" t="str">
        <f>Index!$B$4</f>
        <v>West Midlands</v>
      </c>
      <c r="C7" s="197"/>
      <c r="D7" s="197"/>
    </row>
    <row r="8" spans="2:4" ht="15" customHeight="1" x14ac:dyDescent="0.2">
      <c r="B8" s="133" t="s">
        <v>19</v>
      </c>
      <c r="C8" s="60">
        <f>'Section 2 data'!$H$96</f>
        <v>92.331018555158295</v>
      </c>
      <c r="D8" s="501">
        <f>'Section 2 data'!$H$7</f>
        <v>100.96449</v>
      </c>
    </row>
    <row r="9" spans="2:4" ht="15" customHeight="1" x14ac:dyDescent="0.2">
      <c r="B9" s="502" t="s">
        <v>20</v>
      </c>
      <c r="C9" s="62">
        <f>'Section 2 data'!$H$97</f>
        <v>34.535073405196428</v>
      </c>
      <c r="D9" s="503">
        <f>'Section 2 data'!$H$6</f>
        <v>30.078939999999999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2" t="s">
        <v>687</v>
      </c>
      <c r="C3" s="783"/>
      <c r="D3" s="783"/>
      <c r="E3" s="783"/>
      <c r="F3" s="783"/>
      <c r="G3" s="783"/>
      <c r="H3" s="783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2946.3009999999999</v>
      </c>
      <c r="E5" s="427">
        <v>22668.681</v>
      </c>
      <c r="F5" s="432">
        <v>4.21</v>
      </c>
      <c r="G5" s="439">
        <f>E5*F5/100</f>
        <v>954.35147010000003</v>
      </c>
      <c r="H5" s="440">
        <f>SUM(D5,E5)</f>
        <v>25614.982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1923.4480000000001</v>
      </c>
      <c r="E6" s="427">
        <v>4952.415</v>
      </c>
      <c r="F6" s="432">
        <v>8.6999999999999993</v>
      </c>
      <c r="G6" s="439">
        <f t="shared" ref="G6:G26" si="0">E6*F6/100</f>
        <v>430.86010499999998</v>
      </c>
      <c r="H6" s="440">
        <f>SUM(D6,E6)</f>
        <v>6875.8630000000003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1022.853</v>
      </c>
      <c r="E7" s="427">
        <v>17776.674999999999</v>
      </c>
      <c r="F7" s="432">
        <v>4.88</v>
      </c>
      <c r="G7" s="439">
        <f>E7*F7/100</f>
        <v>867.50174000000004</v>
      </c>
      <c r="H7" s="440">
        <f>SUM(D7,E7)</f>
        <v>18799.527999999998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63.244</v>
      </c>
      <c r="E8" s="429">
        <v>216.857</v>
      </c>
      <c r="F8" s="432">
        <v>40.770000000000003</v>
      </c>
      <c r="G8" s="439">
        <f t="shared" si="0"/>
        <v>88.412598900000006</v>
      </c>
      <c r="H8" s="440">
        <f>SUM(D8,E8)</f>
        <v>280.101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268.59800000000001</v>
      </c>
      <c r="E9" s="429">
        <v>962.97500000000002</v>
      </c>
      <c r="F9" s="432">
        <v>19.71</v>
      </c>
      <c r="G9" s="439">
        <f t="shared" si="0"/>
        <v>189.80237250000002</v>
      </c>
      <c r="H9" s="440">
        <f t="shared" ref="H9:H26" si="1">SUM(D9,E9)</f>
        <v>1231.5730000000001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310.94299999999998</v>
      </c>
      <c r="E10" s="429">
        <v>377.61200000000002</v>
      </c>
      <c r="F10" s="432">
        <v>28.13</v>
      </c>
      <c r="G10" s="439">
        <f t="shared" si="0"/>
        <v>106.22225560000001</v>
      </c>
      <c r="H10" s="440">
        <f t="shared" si="1"/>
        <v>688.55500000000006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197.58500000000001</v>
      </c>
      <c r="E11" s="429">
        <v>827.01800000000003</v>
      </c>
      <c r="F11" s="432">
        <v>19.75</v>
      </c>
      <c r="G11" s="439">
        <f t="shared" si="0"/>
        <v>163.33605500000002</v>
      </c>
      <c r="H11" s="440">
        <f t="shared" si="1"/>
        <v>1024.6030000000001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253.46600000000001</v>
      </c>
      <c r="E12" s="429">
        <v>653.47799999999995</v>
      </c>
      <c r="F12" s="432">
        <v>17.09</v>
      </c>
      <c r="G12" s="439">
        <f t="shared" si="0"/>
        <v>111.6793902</v>
      </c>
      <c r="H12" s="440">
        <f t="shared" si="1"/>
        <v>906.94399999999996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668.81799999999998</v>
      </c>
      <c r="E13" s="429">
        <v>758.21</v>
      </c>
      <c r="F13" s="432">
        <v>20.45</v>
      </c>
      <c r="G13" s="439">
        <f t="shared" si="0"/>
        <v>155.053945</v>
      </c>
      <c r="H13" s="440">
        <f t="shared" si="1"/>
        <v>1427.028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16.797000000000001</v>
      </c>
      <c r="E14" s="429">
        <v>65.766000000000005</v>
      </c>
      <c r="F14" s="432">
        <v>64.55</v>
      </c>
      <c r="G14" s="439">
        <f t="shared" si="0"/>
        <v>42.451953000000003</v>
      </c>
      <c r="H14" s="440">
        <f t="shared" si="1"/>
        <v>82.563000000000002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143.99700000000001</v>
      </c>
      <c r="E15" s="429">
        <v>1090.499</v>
      </c>
      <c r="F15" s="432">
        <v>26.11</v>
      </c>
      <c r="G15" s="439">
        <f t="shared" si="0"/>
        <v>284.72928889999997</v>
      </c>
      <c r="H15" s="440">
        <f t="shared" si="1"/>
        <v>1234.4960000000001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490.99299999999999</v>
      </c>
      <c r="E16" s="429">
        <v>5766.0929999999998</v>
      </c>
      <c r="F16" s="432">
        <v>10.81</v>
      </c>
      <c r="G16" s="439">
        <f t="shared" si="0"/>
        <v>623.31465330000003</v>
      </c>
      <c r="H16" s="440">
        <f t="shared" si="1"/>
        <v>6257.0860000000002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206.53899999999999</v>
      </c>
      <c r="E17" s="429">
        <v>1213.7429999999999</v>
      </c>
      <c r="F17" s="432">
        <v>19.71</v>
      </c>
      <c r="G17" s="439">
        <f t="shared" si="0"/>
        <v>239.22874530000001</v>
      </c>
      <c r="H17" s="440">
        <f t="shared" si="1"/>
        <v>1420.2819999999999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10.288</v>
      </c>
      <c r="E18" s="429">
        <v>1149.54</v>
      </c>
      <c r="F18" s="432">
        <v>24.34</v>
      </c>
      <c r="G18" s="439">
        <f t="shared" si="0"/>
        <v>279.79803599999997</v>
      </c>
      <c r="H18" s="440">
        <f t="shared" si="1"/>
        <v>1159.828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52.570999999999998</v>
      </c>
      <c r="E19" s="429">
        <v>4078.0639999999999</v>
      </c>
      <c r="F19" s="432">
        <v>12.22</v>
      </c>
      <c r="G19" s="439">
        <f t="shared" si="0"/>
        <v>498.33942080000003</v>
      </c>
      <c r="H19" s="440">
        <f t="shared" si="1"/>
        <v>4130.6350000000002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69.31</v>
      </c>
      <c r="E20" s="429">
        <v>1246.28</v>
      </c>
      <c r="F20" s="432">
        <v>12.61</v>
      </c>
      <c r="G20" s="439">
        <f t="shared" si="0"/>
        <v>157.15590799999998</v>
      </c>
      <c r="H20" s="440">
        <f t="shared" si="1"/>
        <v>1315.59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37.009</v>
      </c>
      <c r="E21" s="429">
        <v>579.68499999999995</v>
      </c>
      <c r="F21" s="432">
        <v>28.11</v>
      </c>
      <c r="G21" s="439">
        <f t="shared" si="0"/>
        <v>162.94945349999998</v>
      </c>
      <c r="H21" s="440">
        <f t="shared" si="1"/>
        <v>616.69399999999996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6.9480000000000004</v>
      </c>
      <c r="E22" s="429">
        <v>793.66899999999998</v>
      </c>
      <c r="F22" s="432">
        <v>15.99</v>
      </c>
      <c r="G22" s="439">
        <f t="shared" si="0"/>
        <v>126.9076731</v>
      </c>
      <c r="H22" s="440">
        <f t="shared" si="1"/>
        <v>800.61699999999996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578.93499999999995</v>
      </c>
      <c r="F23" s="432">
        <v>15.84</v>
      </c>
      <c r="G23" s="439">
        <f t="shared" si="0"/>
        <v>91.703303999999989</v>
      </c>
      <c r="H23" s="440">
        <f t="shared" si="1"/>
        <v>578.93499999999995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11.977</v>
      </c>
      <c r="E24" s="429">
        <v>519.995</v>
      </c>
      <c r="F24" s="432">
        <v>22.02</v>
      </c>
      <c r="G24" s="439">
        <f t="shared" si="0"/>
        <v>114.502899</v>
      </c>
      <c r="H24" s="440">
        <f t="shared" si="1"/>
        <v>531.97199999999998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2E-3</v>
      </c>
      <c r="E25" s="429">
        <v>466.38900000000001</v>
      </c>
      <c r="F25" s="432">
        <v>23.4</v>
      </c>
      <c r="G25" s="439">
        <f t="shared" si="0"/>
        <v>109.135026</v>
      </c>
      <c r="H25" s="440">
        <f t="shared" si="1"/>
        <v>466.39100000000002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137.21600000000001</v>
      </c>
      <c r="E26" s="433">
        <v>1326.029</v>
      </c>
      <c r="F26" s="431">
        <v>13.88</v>
      </c>
      <c r="G26" s="329">
        <f t="shared" si="0"/>
        <v>184.0528252</v>
      </c>
      <c r="H26" s="337">
        <f t="shared" si="1"/>
        <v>1463.2449999999999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82" t="s">
        <v>687</v>
      </c>
      <c r="C29" s="783"/>
      <c r="D29" s="783"/>
      <c r="E29" s="783"/>
      <c r="F29" s="783"/>
      <c r="G29" s="783"/>
      <c r="H29" s="783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2" t="s">
        <v>687</v>
      </c>
      <c r="C56" s="783"/>
      <c r="D56" s="783"/>
      <c r="E56" s="783"/>
      <c r="F56" s="783"/>
      <c r="G56" s="783"/>
      <c r="H56" s="783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44" t="s">
        <v>77</v>
      </c>
      <c r="C5" s="168" t="s">
        <v>78</v>
      </c>
      <c r="D5" s="846" t="s">
        <v>79</v>
      </c>
      <c r="E5" s="846"/>
      <c r="F5" s="244" t="s">
        <v>80</v>
      </c>
    </row>
    <row r="6" spans="2:6" ht="30" customHeight="1" x14ac:dyDescent="0.2">
      <c r="B6" s="845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83</v>
      </c>
      <c r="C7" s="214"/>
      <c r="D7" s="214"/>
      <c r="E7" s="214"/>
      <c r="F7" s="214"/>
    </row>
    <row r="8" spans="2:6" ht="15" customHeight="1" x14ac:dyDescent="0.2">
      <c r="B8" s="215" t="s">
        <v>84</v>
      </c>
      <c r="C8" s="43">
        <f>'Section 3 data'!$D$8</f>
        <v>101.261</v>
      </c>
      <c r="D8" s="44">
        <f>'Section 3 data'!$E$8</f>
        <v>377.34199999999998</v>
      </c>
      <c r="E8" s="198">
        <f>'Section 3 data'!$F$8</f>
        <v>42.38</v>
      </c>
      <c r="F8" s="199">
        <f>SUM(C8,D8)</f>
        <v>478.60299999999995</v>
      </c>
    </row>
    <row r="9" spans="2:6" ht="15" customHeight="1" x14ac:dyDescent="0.2">
      <c r="B9" s="215" t="s">
        <v>85</v>
      </c>
      <c r="C9" s="43">
        <f>'Section 3 data'!$D$9</f>
        <v>386.26</v>
      </c>
      <c r="D9" s="44">
        <f>'Section 3 data'!$E$9</f>
        <v>1437.223</v>
      </c>
      <c r="E9" s="198">
        <f>'Section 3 data'!$F$9</f>
        <v>20.100000000000001</v>
      </c>
      <c r="F9" s="199">
        <f t="shared" ref="F9:F16" si="0">SUM(C9,D9)</f>
        <v>1823.4829999999999</v>
      </c>
    </row>
    <row r="10" spans="2:6" ht="15" customHeight="1" x14ac:dyDescent="0.2">
      <c r="B10" s="215" t="s">
        <v>86</v>
      </c>
      <c r="C10" s="43">
        <f>'Section 3 data'!$D$10</f>
        <v>523.50400000000002</v>
      </c>
      <c r="D10" s="44">
        <f>'Section 3 data'!$E$10</f>
        <v>674.31399999999996</v>
      </c>
      <c r="E10" s="198">
        <f>'Section 3 data'!$F$10</f>
        <v>28.32</v>
      </c>
      <c r="F10" s="199">
        <f t="shared" si="0"/>
        <v>1197.818</v>
      </c>
    </row>
    <row r="11" spans="2:6" ht="15" customHeight="1" x14ac:dyDescent="0.2">
      <c r="B11" s="215" t="s">
        <v>87</v>
      </c>
      <c r="C11" s="43">
        <f>'Section 3 data'!$D$11</f>
        <v>367.67500000000001</v>
      </c>
      <c r="D11" s="44">
        <f>'Section 3 data'!$E$11</f>
        <v>1600.463</v>
      </c>
      <c r="E11" s="198">
        <f>'Section 3 data'!$F$11</f>
        <v>20.260000000000002</v>
      </c>
      <c r="F11" s="199">
        <f t="shared" si="0"/>
        <v>1968.1379999999999</v>
      </c>
    </row>
    <row r="12" spans="2:6" ht="15" customHeight="1" x14ac:dyDescent="0.2">
      <c r="B12" s="215" t="s">
        <v>88</v>
      </c>
      <c r="C12" s="43">
        <f>'Section 3 data'!$D$12</f>
        <v>392.97300000000001</v>
      </c>
      <c r="D12" s="44">
        <f>'Section 3 data'!$E$12</f>
        <v>1134.7090000000001</v>
      </c>
      <c r="E12" s="198">
        <f>'Section 3 data'!$F$12</f>
        <v>17.32</v>
      </c>
      <c r="F12" s="199">
        <f t="shared" si="0"/>
        <v>1527.682</v>
      </c>
    </row>
    <row r="13" spans="2:6" ht="15" customHeight="1" x14ac:dyDescent="0.2">
      <c r="B13" s="215" t="s">
        <v>89</v>
      </c>
      <c r="C13" s="43">
        <f>'Section 3 data'!$D$13</f>
        <v>994.13699999999994</v>
      </c>
      <c r="D13" s="44">
        <f>'Section 3 data'!$E$13</f>
        <v>1203.828</v>
      </c>
      <c r="E13" s="198">
        <f>'Section 3 data'!$F$13</f>
        <v>20.34</v>
      </c>
      <c r="F13" s="199">
        <f t="shared" si="0"/>
        <v>2197.9650000000001</v>
      </c>
    </row>
    <row r="14" spans="2:6" ht="15" customHeight="1" x14ac:dyDescent="0.2">
      <c r="B14" s="215" t="s">
        <v>90</v>
      </c>
      <c r="C14" s="43">
        <f>'Section 3 data'!$D$14</f>
        <v>24.795000000000002</v>
      </c>
      <c r="D14" s="44">
        <f>'Section 3 data'!$E$14</f>
        <v>100.931</v>
      </c>
      <c r="E14" s="198">
        <f>'Section 3 data'!$F$14</f>
        <v>65.03</v>
      </c>
      <c r="F14" s="199">
        <f t="shared" si="0"/>
        <v>125.726</v>
      </c>
    </row>
    <row r="15" spans="2:6" ht="15" customHeight="1" x14ac:dyDescent="0.2">
      <c r="B15" s="215" t="s">
        <v>91</v>
      </c>
      <c r="C15" s="43">
        <f>'Section 3 data'!$D$15</f>
        <v>267.21300000000002</v>
      </c>
      <c r="D15" s="44">
        <f>'Section 3 data'!$E$15</f>
        <v>2178.2220000000002</v>
      </c>
      <c r="E15" s="198">
        <f>'Section 3 data'!$F$15</f>
        <v>27.33</v>
      </c>
      <c r="F15" s="199">
        <f t="shared" si="0"/>
        <v>2445.4350000000004</v>
      </c>
    </row>
    <row r="16" spans="2:6" ht="15" customHeight="1" x14ac:dyDescent="0.2">
      <c r="B16" s="219" t="s">
        <v>92</v>
      </c>
      <c r="C16" s="200">
        <f>'Section 3 data'!$D$6</f>
        <v>3057.8180000000002</v>
      </c>
      <c r="D16" s="201">
        <f>'Section 3 data'!$E$6</f>
        <v>8707.0329999999994</v>
      </c>
      <c r="E16" s="202">
        <f>'Section 3 data'!$F$6</f>
        <v>9.33</v>
      </c>
      <c r="F16" s="203">
        <f t="shared" si="0"/>
        <v>11764.850999999999</v>
      </c>
    </row>
    <row r="17" spans="2:6" ht="15" customHeight="1" x14ac:dyDescent="0.2">
      <c r="B17" s="213" t="s">
        <v>93</v>
      </c>
      <c r="C17" s="197"/>
      <c r="D17" s="197"/>
      <c r="E17" s="704"/>
      <c r="F17" s="197"/>
    </row>
    <row r="18" spans="2:6" ht="15" customHeight="1" x14ac:dyDescent="0.2">
      <c r="B18" s="215" t="s">
        <v>94</v>
      </c>
      <c r="C18" s="43">
        <f>'Section 3 data'!$D$16</f>
        <v>531.17899999999997</v>
      </c>
      <c r="D18" s="44">
        <f>'Section 3 data'!$E$16</f>
        <v>7180.2640000000001</v>
      </c>
      <c r="E18" s="198">
        <f>'Section 3 data'!$F$16</f>
        <v>11.45</v>
      </c>
      <c r="F18" s="199">
        <f t="shared" ref="F18:F29" si="1">SUM(C18,D18)</f>
        <v>7711.4430000000002</v>
      </c>
    </row>
    <row r="19" spans="2:6" ht="15" customHeight="1" x14ac:dyDescent="0.2">
      <c r="B19" s="215" t="s">
        <v>95</v>
      </c>
      <c r="C19" s="43">
        <f>'Section 3 data'!$D$17</f>
        <v>223.08699999999999</v>
      </c>
      <c r="D19" s="44">
        <f>'Section 3 data'!$E$17</f>
        <v>1456.021</v>
      </c>
      <c r="E19" s="198">
        <f>'Section 3 data'!$F$17</f>
        <v>20.61</v>
      </c>
      <c r="F19" s="199">
        <f t="shared" si="1"/>
        <v>1679.1079999999999</v>
      </c>
    </row>
    <row r="20" spans="2:6" ht="15" customHeight="1" x14ac:dyDescent="0.2">
      <c r="B20" s="215" t="s">
        <v>96</v>
      </c>
      <c r="C20" s="43">
        <f>'Section 3 data'!$D$18</f>
        <v>11.221</v>
      </c>
      <c r="D20" s="44">
        <f>'Section 3 data'!$E$18</f>
        <v>1429.4110000000001</v>
      </c>
      <c r="E20" s="198">
        <f>'Section 3 data'!$F$18</f>
        <v>25.99</v>
      </c>
      <c r="F20" s="199">
        <f t="shared" si="1"/>
        <v>1440.6320000000001</v>
      </c>
    </row>
    <row r="21" spans="2:6" ht="15" customHeight="1" x14ac:dyDescent="0.2">
      <c r="B21" s="215" t="s">
        <v>97</v>
      </c>
      <c r="C21" s="43">
        <f>'Section 3 data'!$D$19</f>
        <v>55.93</v>
      </c>
      <c r="D21" s="44">
        <f>'Section 3 data'!$E$19</f>
        <v>5129.8940000000002</v>
      </c>
      <c r="E21" s="198">
        <f>'Section 3 data'!$F$19</f>
        <v>12.72</v>
      </c>
      <c r="F21" s="199">
        <f t="shared" si="1"/>
        <v>5185.8240000000005</v>
      </c>
    </row>
    <row r="22" spans="2:6" ht="15" customHeight="1" x14ac:dyDescent="0.2">
      <c r="B22" s="215" t="s">
        <v>98</v>
      </c>
      <c r="C22" s="43">
        <f>'Section 3 data'!$D$20</f>
        <v>69.775999999999996</v>
      </c>
      <c r="D22" s="44">
        <f>'Section 3 data'!$E$20</f>
        <v>1381.1690000000001</v>
      </c>
      <c r="E22" s="198">
        <f>'Section 3 data'!$F$20</f>
        <v>12.81</v>
      </c>
      <c r="F22" s="199">
        <f t="shared" si="1"/>
        <v>1450.9450000000002</v>
      </c>
    </row>
    <row r="23" spans="2:6" ht="15" customHeight="1" x14ac:dyDescent="0.2">
      <c r="B23" s="215" t="s">
        <v>99</v>
      </c>
      <c r="C23" s="43">
        <f>'Section 3 data'!$D$21</f>
        <v>42.631</v>
      </c>
      <c r="D23" s="44">
        <f>'Section 3 data'!$E$21</f>
        <v>778.07</v>
      </c>
      <c r="E23" s="198">
        <f>'Section 3 data'!$F$21</f>
        <v>28.37</v>
      </c>
      <c r="F23" s="199">
        <f t="shared" si="1"/>
        <v>820.70100000000002</v>
      </c>
    </row>
    <row r="24" spans="2:6" ht="15" customHeight="1" x14ac:dyDescent="0.2">
      <c r="B24" s="215" t="s">
        <v>100</v>
      </c>
      <c r="C24" s="43">
        <f>'Section 3 data'!$D$22</f>
        <v>7.3310000000000004</v>
      </c>
      <c r="D24" s="44">
        <f>'Section 3 data'!$E$22</f>
        <v>827.62199999999996</v>
      </c>
      <c r="E24" s="198">
        <f>'Section 3 data'!$F$22</f>
        <v>17.239999999999998</v>
      </c>
      <c r="F24" s="199">
        <f t="shared" si="1"/>
        <v>834.95299999999997</v>
      </c>
    </row>
    <row r="25" spans="2:6" ht="15" customHeight="1" x14ac:dyDescent="0.2">
      <c r="B25" s="215" t="s">
        <v>101</v>
      </c>
      <c r="C25" s="43">
        <f>'Section 3 data'!$D$23</f>
        <v>0</v>
      </c>
      <c r="D25" s="44">
        <f>'Section 3 data'!$E$23</f>
        <v>495.601</v>
      </c>
      <c r="E25" s="198">
        <f>'Section 3 data'!$F$23</f>
        <v>16.79</v>
      </c>
      <c r="F25" s="199">
        <f t="shared" si="1"/>
        <v>495.601</v>
      </c>
    </row>
    <row r="26" spans="2:6" ht="15" customHeight="1" x14ac:dyDescent="0.2">
      <c r="B26" s="215" t="s">
        <v>102</v>
      </c>
      <c r="C26" s="43">
        <f>'Section 3 data'!$D$24</f>
        <v>14.13</v>
      </c>
      <c r="D26" s="44">
        <f>'Section 3 data'!$E$24</f>
        <v>677.56899999999996</v>
      </c>
      <c r="E26" s="198">
        <f>'Section 3 data'!$F$24</f>
        <v>22.36</v>
      </c>
      <c r="F26" s="199">
        <f t="shared" si="1"/>
        <v>691.69899999999996</v>
      </c>
    </row>
    <row r="27" spans="2:6" ht="15" customHeight="1" x14ac:dyDescent="0.2">
      <c r="B27" s="215" t="s">
        <v>103</v>
      </c>
      <c r="C27" s="43">
        <f>'Section 3 data'!$D$25</f>
        <v>2E-3</v>
      </c>
      <c r="D27" s="44">
        <f>'Section 3 data'!$E$25</f>
        <v>491.59899999999999</v>
      </c>
      <c r="E27" s="198">
        <f>'Section 3 data'!$F$25</f>
        <v>24.94</v>
      </c>
      <c r="F27" s="199">
        <f t="shared" si="1"/>
        <v>491.601</v>
      </c>
    </row>
    <row r="28" spans="2:6" ht="15" customHeight="1" x14ac:dyDescent="0.2">
      <c r="B28" s="215" t="s">
        <v>104</v>
      </c>
      <c r="C28" s="43">
        <f>'Section 3 data'!$D$26</f>
        <v>149.41800000000001</v>
      </c>
      <c r="D28" s="44">
        <f>'Section 3 data'!$E$26</f>
        <v>1694.194</v>
      </c>
      <c r="E28" s="198">
        <f>'Section 3 data'!$F$26</f>
        <v>17.66</v>
      </c>
      <c r="F28" s="199">
        <f t="shared" si="1"/>
        <v>1843.6120000000001</v>
      </c>
    </row>
    <row r="29" spans="2:6" ht="15" customHeight="1" x14ac:dyDescent="0.2">
      <c r="B29" s="219" t="s">
        <v>105</v>
      </c>
      <c r="C29" s="200">
        <f>'Section 3 data'!$D$7</f>
        <v>1104.704</v>
      </c>
      <c r="D29" s="201">
        <f>'Section 3 data'!$E$7</f>
        <v>21614.151999999998</v>
      </c>
      <c r="E29" s="202">
        <f>'Section 3 data'!$F$7</f>
        <v>5.39</v>
      </c>
      <c r="F29" s="203">
        <f t="shared" si="1"/>
        <v>22718.856</v>
      </c>
    </row>
    <row r="30" spans="2:6" ht="15" customHeight="1" x14ac:dyDescent="0.2">
      <c r="B30" s="213" t="s">
        <v>106</v>
      </c>
      <c r="C30" s="204"/>
      <c r="D30" s="204"/>
      <c r="E30" s="5"/>
      <c r="F30" s="204"/>
    </row>
    <row r="31" spans="2:6" ht="15" customHeight="1" x14ac:dyDescent="0.2">
      <c r="B31" s="219" t="s">
        <v>106</v>
      </c>
      <c r="C31" s="200">
        <f>'Section 3 data'!$D$5</f>
        <v>4162.5219999999999</v>
      </c>
      <c r="D31" s="201">
        <f>'Section 3 data'!$E$5</f>
        <v>30266.026000000002</v>
      </c>
      <c r="E31" s="202">
        <f>'Section 3 data'!$F$5</f>
        <v>4.7</v>
      </c>
      <c r="F31" s="203">
        <f>SUM(C31,D31)</f>
        <v>34428.548000000003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44" t="s">
        <v>267</v>
      </c>
      <c r="C5" s="168" t="s">
        <v>78</v>
      </c>
      <c r="D5" s="846" t="s">
        <v>79</v>
      </c>
      <c r="E5" s="846"/>
      <c r="F5" s="244" t="s">
        <v>80</v>
      </c>
    </row>
    <row r="6" spans="2:6" ht="30" customHeight="1" x14ac:dyDescent="0.2">
      <c r="B6" s="845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13" t="s">
        <v>92</v>
      </c>
      <c r="C7" s="214"/>
      <c r="D7" s="214"/>
      <c r="E7" s="214"/>
      <c r="F7" s="214"/>
    </row>
    <row r="8" spans="2:6" ht="15" customHeight="1" x14ac:dyDescent="0.2">
      <c r="B8" s="215" t="s">
        <v>359</v>
      </c>
      <c r="C8" s="43">
        <f>'Section 3 data'!$D$31</f>
        <v>1.256</v>
      </c>
      <c r="D8" s="44">
        <f>'Section 3 data'!$E$31</f>
        <v>0</v>
      </c>
      <c r="E8" s="198">
        <f>'Section 3 data'!$F$31</f>
        <v>0</v>
      </c>
      <c r="F8" s="199">
        <f>SUM(C8,D8)</f>
        <v>1.256</v>
      </c>
    </row>
    <row r="9" spans="2:6" ht="15" customHeight="1" x14ac:dyDescent="0.2">
      <c r="B9" s="218" t="s">
        <v>360</v>
      </c>
      <c r="C9" s="43">
        <f>'Section 3 data'!$D$32</f>
        <v>74.403999999999996</v>
      </c>
      <c r="D9" s="242">
        <f>'Section 3 data'!$E$32</f>
        <v>106.51</v>
      </c>
      <c r="E9" s="198">
        <f>'Section 3 data'!$F$32</f>
        <v>37.450000000000003</v>
      </c>
      <c r="F9" s="199">
        <f t="shared" ref="F9:F15" si="0">SUM(C9,D9)</f>
        <v>180.91399999999999</v>
      </c>
    </row>
    <row r="10" spans="2:6" ht="15" customHeight="1" x14ac:dyDescent="0.2">
      <c r="B10" s="215" t="s">
        <v>361</v>
      </c>
      <c r="C10" s="43">
        <f>'Section 3 data'!$D$33</f>
        <v>731.53399999999999</v>
      </c>
      <c r="D10" s="44">
        <f>'Section 3 data'!$E$33</f>
        <v>1063.5619999999999</v>
      </c>
      <c r="E10" s="198">
        <f>'Section 3 data'!$F$33</f>
        <v>22.834701139588791</v>
      </c>
      <c r="F10" s="199">
        <f t="shared" si="0"/>
        <v>1795.096</v>
      </c>
    </row>
    <row r="11" spans="2:6" ht="15" customHeight="1" x14ac:dyDescent="0.2">
      <c r="B11" s="215" t="s">
        <v>362</v>
      </c>
      <c r="C11" s="43">
        <f>'Section 3 data'!$D$34</f>
        <v>1794.232</v>
      </c>
      <c r="D11" s="44">
        <f>'Section 3 data'!$E$34</f>
        <v>4881.3440000000001</v>
      </c>
      <c r="E11" s="243">
        <f>'Section 3 data'!$F$34</f>
        <v>12.830498340387026</v>
      </c>
      <c r="F11" s="199">
        <f t="shared" si="0"/>
        <v>6675.576</v>
      </c>
    </row>
    <row r="12" spans="2:6" ht="15" customHeight="1" x14ac:dyDescent="0.2">
      <c r="B12" s="215" t="s">
        <v>363</v>
      </c>
      <c r="C12" s="43">
        <f>'Section 3 data'!$D$35</f>
        <v>313.15300000000002</v>
      </c>
      <c r="D12" s="44">
        <f>'Section 3 data'!$E$35</f>
        <v>2097.0279999999998</v>
      </c>
      <c r="E12" s="243">
        <f>'Section 3 data'!$F$35</f>
        <v>28.35</v>
      </c>
      <c r="F12" s="199">
        <f t="shared" si="0"/>
        <v>2410.1809999999996</v>
      </c>
    </row>
    <row r="13" spans="2:6" ht="15" customHeight="1" x14ac:dyDescent="0.2">
      <c r="B13" s="215" t="s">
        <v>364</v>
      </c>
      <c r="C13" s="43">
        <f>'Section 3 data'!$D$36</f>
        <v>130.946</v>
      </c>
      <c r="D13" s="44">
        <f>'Section 3 data'!$E$36</f>
        <v>223.31200000000001</v>
      </c>
      <c r="E13" s="198">
        <f>'Section 3 data'!$F$36</f>
        <v>37.81</v>
      </c>
      <c r="F13" s="199">
        <f t="shared" si="0"/>
        <v>354.25800000000004</v>
      </c>
    </row>
    <row r="14" spans="2:6" ht="15" customHeight="1" x14ac:dyDescent="0.2">
      <c r="B14" s="215" t="s">
        <v>365</v>
      </c>
      <c r="C14" s="43">
        <f>'Section 3 data'!$D$37</f>
        <v>12.294</v>
      </c>
      <c r="D14" s="44">
        <f>'Section 3 data'!$E$37</f>
        <v>335.27800000000002</v>
      </c>
      <c r="E14" s="198">
        <f>'Section 3 data'!$F$37</f>
        <v>53.227409658455827</v>
      </c>
      <c r="F14" s="199">
        <f t="shared" si="0"/>
        <v>347.572</v>
      </c>
    </row>
    <row r="15" spans="2:6" ht="15" customHeight="1" x14ac:dyDescent="0.2">
      <c r="B15" s="219" t="s">
        <v>80</v>
      </c>
      <c r="C15" s="66">
        <f>'Section 3 data'!$D$6</f>
        <v>3057.8180000000002</v>
      </c>
      <c r="D15" s="66">
        <f>'Section 3 data'!$E$6</f>
        <v>8707.0329999999994</v>
      </c>
      <c r="E15" s="202">
        <f>'Section 3 data'!$F$6</f>
        <v>9.33</v>
      </c>
      <c r="F15" s="231">
        <f t="shared" si="0"/>
        <v>11764.850999999999</v>
      </c>
    </row>
    <row r="16" spans="2:6" ht="15" customHeight="1" x14ac:dyDescent="0.2">
      <c r="B16" s="213" t="s">
        <v>105</v>
      </c>
      <c r="C16" s="237"/>
      <c r="D16" s="237"/>
      <c r="E16" s="237"/>
      <c r="F16" s="237"/>
    </row>
    <row r="17" spans="2:6" ht="15" customHeight="1" x14ac:dyDescent="0.2">
      <c r="B17" s="215" t="s">
        <v>359</v>
      </c>
      <c r="C17" s="43">
        <f>'Section 3 data'!D39</f>
        <v>3.9E-2</v>
      </c>
      <c r="D17" s="43">
        <f>'Section 3 data'!E39</f>
        <v>3.4319999999999999</v>
      </c>
      <c r="E17" s="198">
        <f>'Section 3 data'!F39</f>
        <v>27.7</v>
      </c>
      <c r="F17" s="199">
        <f>C17+D17</f>
        <v>3.4710000000000001</v>
      </c>
    </row>
    <row r="18" spans="2:6" ht="15" customHeight="1" x14ac:dyDescent="0.2">
      <c r="B18" s="218" t="s">
        <v>360</v>
      </c>
      <c r="C18" s="43">
        <f>'Section 3 data'!D40</f>
        <v>7.3049999999999997</v>
      </c>
      <c r="D18" s="242">
        <f>'Section 3 data'!E40</f>
        <v>537.73299999999995</v>
      </c>
      <c r="E18" s="198">
        <f>'Section 3 data'!F40</f>
        <v>15.18</v>
      </c>
      <c r="F18" s="199">
        <f t="shared" ref="F18:F24" si="1">C18+D18</f>
        <v>545.0379999999999</v>
      </c>
    </row>
    <row r="19" spans="2:6" ht="15" customHeight="1" x14ac:dyDescent="0.2">
      <c r="B19" s="215" t="s">
        <v>361</v>
      </c>
      <c r="C19" s="43">
        <f>'Section 3 data'!D41</f>
        <v>86.444000000000003</v>
      </c>
      <c r="D19" s="44">
        <f>'Section 3 data'!E41</f>
        <v>3330.482</v>
      </c>
      <c r="E19" s="198">
        <f>'Section 3 data'!F41</f>
        <v>8.2367136129556826</v>
      </c>
      <c r="F19" s="199">
        <f t="shared" si="1"/>
        <v>3416.9259999999999</v>
      </c>
    </row>
    <row r="20" spans="2:6" ht="15" customHeight="1" x14ac:dyDescent="0.2">
      <c r="B20" s="215" t="s">
        <v>362</v>
      </c>
      <c r="C20" s="43">
        <f>'Section 3 data'!D42</f>
        <v>257.73399999999998</v>
      </c>
      <c r="D20" s="44">
        <f>'Section 3 data'!E42</f>
        <v>3425.3739999999998</v>
      </c>
      <c r="E20" s="243">
        <f>'Section 3 data'!F42</f>
        <v>11.165579429119624</v>
      </c>
      <c r="F20" s="199">
        <f t="shared" si="1"/>
        <v>3683.1079999999997</v>
      </c>
    </row>
    <row r="21" spans="2:6" ht="15" customHeight="1" x14ac:dyDescent="0.2">
      <c r="B21" s="215" t="s">
        <v>363</v>
      </c>
      <c r="C21" s="43">
        <f>'Section 3 data'!D43</f>
        <v>291.17099999999999</v>
      </c>
      <c r="D21" s="44">
        <f>'Section 3 data'!E43</f>
        <v>4781.9610000000002</v>
      </c>
      <c r="E21" s="243">
        <f>'Section 3 data'!F43</f>
        <v>11.4</v>
      </c>
      <c r="F21" s="199">
        <f t="shared" si="1"/>
        <v>5073.1320000000005</v>
      </c>
    </row>
    <row r="22" spans="2:6" ht="15" customHeight="1" x14ac:dyDescent="0.2">
      <c r="B22" s="215" t="s">
        <v>364</v>
      </c>
      <c r="C22" s="43">
        <f>'Section 3 data'!D44</f>
        <v>158.06899999999999</v>
      </c>
      <c r="D22" s="44">
        <f>'Section 3 data'!E44</f>
        <v>6052.0559999999996</v>
      </c>
      <c r="E22" s="243">
        <f>'Section 3 data'!F44</f>
        <v>15.42</v>
      </c>
      <c r="F22" s="199">
        <f t="shared" si="1"/>
        <v>6210.125</v>
      </c>
    </row>
    <row r="23" spans="2:6" ht="15" customHeight="1" x14ac:dyDescent="0.2">
      <c r="B23" s="215" t="s">
        <v>365</v>
      </c>
      <c r="C23" s="43">
        <f>'Section 3 data'!D45</f>
        <v>303.94200000000001</v>
      </c>
      <c r="D23" s="44">
        <f>'Section 3 data'!E45</f>
        <v>3483.1129999999998</v>
      </c>
      <c r="E23" s="198">
        <f>'Section 3 data'!F45</f>
        <v>18.636270186387797</v>
      </c>
      <c r="F23" s="199">
        <f t="shared" si="1"/>
        <v>3787.0549999999998</v>
      </c>
    </row>
    <row r="24" spans="2:6" ht="15" customHeight="1" x14ac:dyDescent="0.2">
      <c r="B24" s="219" t="s">
        <v>80</v>
      </c>
      <c r="C24" s="66">
        <f>'Section 3 data'!$D$7</f>
        <v>1104.704</v>
      </c>
      <c r="D24" s="66">
        <f>'Section 3 data'!$E$7</f>
        <v>21614.151999999998</v>
      </c>
      <c r="E24" s="202">
        <f>'Section 3 data'!$F$7</f>
        <v>5.39</v>
      </c>
      <c r="F24" s="231">
        <f t="shared" si="1"/>
        <v>22718.856</v>
      </c>
    </row>
    <row r="25" spans="2:6" ht="15" customHeight="1" x14ac:dyDescent="0.2">
      <c r="B25" s="213" t="s">
        <v>106</v>
      </c>
      <c r="C25" s="237"/>
      <c r="D25" s="237"/>
      <c r="E25" s="237"/>
      <c r="F25" s="237"/>
    </row>
    <row r="26" spans="2:6" ht="15" customHeight="1" x14ac:dyDescent="0.2">
      <c r="B26" s="215" t="s">
        <v>359</v>
      </c>
      <c r="C26" s="43">
        <f>'Section 3 data'!$D$47</f>
        <v>1.2949999999999999</v>
      </c>
      <c r="D26" s="44">
        <f>'Section 3 data'!$E$47</f>
        <v>3.4319999999999999</v>
      </c>
      <c r="E26" s="198">
        <f>'Section 3 data'!$F$47</f>
        <v>27.7</v>
      </c>
      <c r="F26" s="199">
        <f t="shared" ref="F26:F33" si="2">SUM(C26,D26)</f>
        <v>4.7270000000000003</v>
      </c>
    </row>
    <row r="27" spans="2:6" ht="15" customHeight="1" x14ac:dyDescent="0.2">
      <c r="B27" s="218" t="s">
        <v>360</v>
      </c>
      <c r="C27" s="43">
        <f>'Section 3 data'!$D$48</f>
        <v>81.709999999999994</v>
      </c>
      <c r="D27" s="242">
        <f>'Section 3 data'!$E$48</f>
        <v>644.38499999999999</v>
      </c>
      <c r="E27" s="198">
        <f>'Section 3 data'!$F$48</f>
        <v>14.12</v>
      </c>
      <c r="F27" s="199">
        <f t="shared" si="2"/>
        <v>726.09500000000003</v>
      </c>
    </row>
    <row r="28" spans="2:6" ht="15" customHeight="1" x14ac:dyDescent="0.2">
      <c r="B28" s="215" t="s">
        <v>361</v>
      </c>
      <c r="C28" s="43">
        <f>'Section 3 data'!$D$49</f>
        <v>817.97799999999995</v>
      </c>
      <c r="D28" s="44">
        <f>'Section 3 data'!$E$49</f>
        <v>4401.1080000000002</v>
      </c>
      <c r="E28" s="198">
        <f>'Section 3 data'!$F$49</f>
        <v>8.649886821051183</v>
      </c>
      <c r="F28" s="199">
        <f t="shared" si="2"/>
        <v>5219.0860000000002</v>
      </c>
    </row>
    <row r="29" spans="2:6" ht="15" customHeight="1" x14ac:dyDescent="0.2">
      <c r="B29" s="215" t="s">
        <v>362</v>
      </c>
      <c r="C29" s="43">
        <f>'Section 3 data'!$D$50</f>
        <v>2051.9659999999999</v>
      </c>
      <c r="D29" s="44">
        <f>'Section 3 data'!$E$50</f>
        <v>8224.4500000000007</v>
      </c>
      <c r="E29" s="243">
        <f>'Section 3 data'!$F$50</f>
        <v>8.9007039872201119</v>
      </c>
      <c r="F29" s="199">
        <f t="shared" si="2"/>
        <v>10276.416000000001</v>
      </c>
    </row>
    <row r="30" spans="2:6" ht="15" customHeight="1" x14ac:dyDescent="0.2">
      <c r="B30" s="215" t="s">
        <v>363</v>
      </c>
      <c r="C30" s="43">
        <f>'Section 3 data'!$D$51</f>
        <v>604.32399999999996</v>
      </c>
      <c r="D30" s="44">
        <f>'Section 3 data'!$E$51</f>
        <v>6895.8180000000002</v>
      </c>
      <c r="E30" s="243">
        <f>'Section 3 data'!$F$51</f>
        <v>12.07</v>
      </c>
      <c r="F30" s="199">
        <f t="shared" si="2"/>
        <v>7500.1419999999998</v>
      </c>
    </row>
    <row r="31" spans="2:6" ht="15" customHeight="1" x14ac:dyDescent="0.2">
      <c r="B31" s="215" t="s">
        <v>364</v>
      </c>
      <c r="C31" s="43">
        <f>'Section 3 data'!$D$52</f>
        <v>289.01499999999999</v>
      </c>
      <c r="D31" s="44">
        <f>'Section 3 data'!$E$52</f>
        <v>6276.15</v>
      </c>
      <c r="E31" s="243">
        <f>'Section 3 data'!$F$52</f>
        <v>15.04</v>
      </c>
      <c r="F31" s="199">
        <f t="shared" si="2"/>
        <v>6565.165</v>
      </c>
    </row>
    <row r="32" spans="2:6" ht="15" customHeight="1" x14ac:dyDescent="0.2">
      <c r="B32" s="215" t="s">
        <v>365</v>
      </c>
      <c r="C32" s="43">
        <f>'Section 3 data'!$D$53</f>
        <v>316.23599999999999</v>
      </c>
      <c r="D32" s="44">
        <f>'Section 3 data'!$E$53</f>
        <v>3820.683</v>
      </c>
      <c r="E32" s="198">
        <f>'Section 3 data'!$F$53</f>
        <v>18.809173144168817</v>
      </c>
      <c r="F32" s="199">
        <f t="shared" si="2"/>
        <v>4136.9189999999999</v>
      </c>
    </row>
    <row r="33" spans="2:6" ht="15" customHeight="1" x14ac:dyDescent="0.2">
      <c r="B33" s="221" t="s">
        <v>80</v>
      </c>
      <c r="C33" s="233">
        <f>'Section 3 data'!$D$5</f>
        <v>4162.5219999999999</v>
      </c>
      <c r="D33" s="233">
        <f>'Section 3 data'!$E$5</f>
        <v>30266.026000000002</v>
      </c>
      <c r="E33" s="206">
        <f>'Section 3 data'!$F$5</f>
        <v>4.7</v>
      </c>
      <c r="F33" s="235">
        <f t="shared" si="2"/>
        <v>34428.548000000003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44" t="s">
        <v>269</v>
      </c>
      <c r="C5" s="168" t="s">
        <v>78</v>
      </c>
      <c r="D5" s="846" t="s">
        <v>79</v>
      </c>
      <c r="E5" s="846"/>
      <c r="F5" s="244" t="s">
        <v>80</v>
      </c>
    </row>
    <row r="6" spans="2:6" ht="30" customHeight="1" x14ac:dyDescent="0.2">
      <c r="B6" s="845"/>
      <c r="C6" s="167" t="s">
        <v>325</v>
      </c>
      <c r="D6" s="167" t="s">
        <v>325</v>
      </c>
      <c r="E6" s="210" t="s">
        <v>82</v>
      </c>
      <c r="F6" s="245" t="s">
        <v>325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366</v>
      </c>
      <c r="C8" s="43">
        <f>'Section 3 data'!$D$58</f>
        <v>0.50900000000000001</v>
      </c>
      <c r="D8" s="44">
        <f>'Section 3 data'!$E$58</f>
        <v>0.76700000000000002</v>
      </c>
      <c r="E8" s="198">
        <f>'Section 3 data'!$F$58</f>
        <v>94.92</v>
      </c>
      <c r="F8" s="199">
        <f>SUM(C8,D8)</f>
        <v>1.276</v>
      </c>
    </row>
    <row r="9" spans="2:6" ht="15" customHeight="1" x14ac:dyDescent="0.2">
      <c r="B9" s="227" t="s">
        <v>367</v>
      </c>
      <c r="C9" s="43">
        <f>'Section 3 data'!$D$59</f>
        <v>16.417999999999999</v>
      </c>
      <c r="D9" s="44">
        <f>'Section 3 data'!$E$59</f>
        <v>22.193999999999999</v>
      </c>
      <c r="E9" s="198">
        <f>'Section 3 data'!$F$59</f>
        <v>43.64</v>
      </c>
      <c r="F9" s="199">
        <f t="shared" ref="F9:F17" si="0">SUM(C9,D9)</f>
        <v>38.611999999999995</v>
      </c>
    </row>
    <row r="10" spans="2:6" ht="15" customHeight="1" x14ac:dyDescent="0.2">
      <c r="B10" s="228" t="s">
        <v>368</v>
      </c>
      <c r="C10" s="43">
        <f>'Section 3 data'!$D$60</f>
        <v>97.46</v>
      </c>
      <c r="D10" s="44">
        <f>'Section 3 data'!$E$60</f>
        <v>94.171999999999997</v>
      </c>
      <c r="E10" s="198">
        <f>'Section 3 data'!$F$60</f>
        <v>40.14</v>
      </c>
      <c r="F10" s="199">
        <f t="shared" si="0"/>
        <v>191.63200000000001</v>
      </c>
    </row>
    <row r="11" spans="2:6" ht="15" customHeight="1" x14ac:dyDescent="0.2">
      <c r="B11" s="226" t="s">
        <v>369</v>
      </c>
      <c r="C11" s="43">
        <f>'Section 3 data'!$D$61</f>
        <v>166.71600000000001</v>
      </c>
      <c r="D11" s="44">
        <f>'Section 3 data'!$E$61</f>
        <v>329.49299999999999</v>
      </c>
      <c r="E11" s="198">
        <f>'Section 3 data'!$F$61</f>
        <v>31.86</v>
      </c>
      <c r="F11" s="199">
        <f t="shared" si="0"/>
        <v>496.209</v>
      </c>
    </row>
    <row r="12" spans="2:6" ht="15" customHeight="1" x14ac:dyDescent="0.2">
      <c r="B12" s="226" t="s">
        <v>370</v>
      </c>
      <c r="C12" s="43">
        <f>'Section 3 data'!$D$62</f>
        <v>609.45799999999997</v>
      </c>
      <c r="D12" s="44">
        <f>'Section 3 data'!$E$62</f>
        <v>1334.279</v>
      </c>
      <c r="E12" s="198">
        <f>'Section 3 data'!$F$62</f>
        <v>19.84</v>
      </c>
      <c r="F12" s="199">
        <f t="shared" si="0"/>
        <v>1943.7370000000001</v>
      </c>
    </row>
    <row r="13" spans="2:6" ht="15" customHeight="1" x14ac:dyDescent="0.2">
      <c r="B13" s="226" t="s">
        <v>371</v>
      </c>
      <c r="C13" s="43">
        <f>'Section 3 data'!$D$63</f>
        <v>1078.126</v>
      </c>
      <c r="D13" s="44">
        <f>'Section 3 data'!$E$63</f>
        <v>2587.7339999999999</v>
      </c>
      <c r="E13" s="198">
        <f>'Section 3 data'!$F$63</f>
        <v>13.05</v>
      </c>
      <c r="F13" s="199">
        <f t="shared" si="0"/>
        <v>3665.8599999999997</v>
      </c>
    </row>
    <row r="14" spans="2:6" ht="15" customHeight="1" x14ac:dyDescent="0.2">
      <c r="B14" s="226" t="s">
        <v>372</v>
      </c>
      <c r="C14" s="43">
        <f>'Section 3 data'!$D$64</f>
        <v>964.99599999999998</v>
      </c>
      <c r="D14" s="44">
        <f>'Section 3 data'!$E$64</f>
        <v>3544.357</v>
      </c>
      <c r="E14" s="198">
        <f>'Section 3 data'!$F$64</f>
        <v>19.809999999999999</v>
      </c>
      <c r="F14" s="199">
        <f t="shared" si="0"/>
        <v>4509.3530000000001</v>
      </c>
    </row>
    <row r="15" spans="2:6" ht="15" customHeight="1" x14ac:dyDescent="0.2">
      <c r="B15" s="226" t="s">
        <v>373</v>
      </c>
      <c r="C15" s="43">
        <f>'Section 3 data'!$D$65</f>
        <v>104.16800000000001</v>
      </c>
      <c r="D15" s="44">
        <f>'Section 3 data'!$E$65</f>
        <v>485.42200000000003</v>
      </c>
      <c r="E15" s="198">
        <f>'Section 3 data'!$F$65</f>
        <v>32.68</v>
      </c>
      <c r="F15" s="199">
        <f t="shared" si="0"/>
        <v>589.59</v>
      </c>
    </row>
    <row r="16" spans="2:6" ht="15" customHeight="1" x14ac:dyDescent="0.2">
      <c r="B16" s="226" t="s">
        <v>374</v>
      </c>
      <c r="C16" s="43">
        <f>'Section 3 data'!$D$66</f>
        <v>19.968</v>
      </c>
      <c r="D16" s="44">
        <f>'Section 3 data'!$E$66</f>
        <v>308.61399999999998</v>
      </c>
      <c r="E16" s="198">
        <f>'Section 3 data'!$F$66</f>
        <v>68.19</v>
      </c>
      <c r="F16" s="199">
        <f t="shared" si="0"/>
        <v>328.58199999999999</v>
      </c>
    </row>
    <row r="17" spans="2:6" ht="15" customHeight="1" x14ac:dyDescent="0.2">
      <c r="B17" s="229" t="s">
        <v>80</v>
      </c>
      <c r="C17" s="66">
        <f>'Section 3 data'!$D$6</f>
        <v>3057.8180000000002</v>
      </c>
      <c r="D17" s="66">
        <f>'Section 3 data'!$E$6</f>
        <v>8707.0329999999994</v>
      </c>
      <c r="E17" s="230">
        <f>'Section 3 data'!$F$6</f>
        <v>9.33</v>
      </c>
      <c r="F17" s="231">
        <f t="shared" si="0"/>
        <v>11764.850999999999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366</v>
      </c>
      <c r="C19" s="43">
        <f>'Section 3 data'!$D$68</f>
        <v>5.8449999999999998</v>
      </c>
      <c r="D19" s="44">
        <f>'Section 3 data'!$E$68</f>
        <v>68.656999999999996</v>
      </c>
      <c r="E19" s="198">
        <f>'Section 3 data'!$F$68</f>
        <v>17.829999999999998</v>
      </c>
      <c r="F19" s="199">
        <f t="shared" ref="F19:F28" si="1">SUM(C19,D19)</f>
        <v>74.501999999999995</v>
      </c>
    </row>
    <row r="20" spans="2:6" ht="15" customHeight="1" x14ac:dyDescent="0.2">
      <c r="B20" s="227" t="s">
        <v>367</v>
      </c>
      <c r="C20" s="43">
        <f>'Section 3 data'!$D$69</f>
        <v>55.959000000000003</v>
      </c>
      <c r="D20" s="44">
        <f>'Section 3 data'!$E$69</f>
        <v>591.87800000000004</v>
      </c>
      <c r="E20" s="198">
        <f>'Section 3 data'!$F$69</f>
        <v>8.06</v>
      </c>
      <c r="F20" s="199">
        <f t="shared" si="1"/>
        <v>647.83699999999999</v>
      </c>
    </row>
    <row r="21" spans="2:6" ht="15" customHeight="1" x14ac:dyDescent="0.2">
      <c r="B21" s="228" t="s">
        <v>368</v>
      </c>
      <c r="C21" s="43">
        <f>'Section 3 data'!$D$70</f>
        <v>107.081</v>
      </c>
      <c r="D21" s="44">
        <f>'Section 3 data'!$E$70</f>
        <v>1661.566</v>
      </c>
      <c r="E21" s="198">
        <f>'Section 3 data'!$F$70</f>
        <v>10.050000000000001</v>
      </c>
      <c r="F21" s="199">
        <f t="shared" si="1"/>
        <v>1768.6469999999999</v>
      </c>
    </row>
    <row r="22" spans="2:6" ht="15" customHeight="1" x14ac:dyDescent="0.2">
      <c r="B22" s="226" t="s">
        <v>369</v>
      </c>
      <c r="C22" s="43">
        <f>'Section 3 data'!$D$71</f>
        <v>132.92599999999999</v>
      </c>
      <c r="D22" s="44">
        <f>'Section 3 data'!$E$71</f>
        <v>1628.162</v>
      </c>
      <c r="E22" s="198">
        <f>'Section 3 data'!$F$71</f>
        <v>12.99</v>
      </c>
      <c r="F22" s="199">
        <f t="shared" si="1"/>
        <v>1761.088</v>
      </c>
    </row>
    <row r="23" spans="2:6" ht="15" customHeight="1" x14ac:dyDescent="0.2">
      <c r="B23" s="226" t="s">
        <v>370</v>
      </c>
      <c r="C23" s="43">
        <f>'Section 3 data'!$D$72</f>
        <v>336.14</v>
      </c>
      <c r="D23" s="44">
        <f>'Section 3 data'!$E$72</f>
        <v>3384.1640000000002</v>
      </c>
      <c r="E23" s="198">
        <f>'Section 3 data'!$F$72</f>
        <v>9.89</v>
      </c>
      <c r="F23" s="199">
        <f t="shared" si="1"/>
        <v>3720.3040000000001</v>
      </c>
    </row>
    <row r="24" spans="2:6" ht="15" customHeight="1" x14ac:dyDescent="0.2">
      <c r="B24" s="226" t="s">
        <v>371</v>
      </c>
      <c r="C24" s="43">
        <f>'Section 3 data'!$D$73</f>
        <v>242.751</v>
      </c>
      <c r="D24" s="44">
        <f>'Section 3 data'!$E$73</f>
        <v>3360.2950000000001</v>
      </c>
      <c r="E24" s="198">
        <f>'Section 3 data'!$F$73</f>
        <v>14.09</v>
      </c>
      <c r="F24" s="199">
        <f t="shared" si="1"/>
        <v>3603.0460000000003</v>
      </c>
    </row>
    <row r="25" spans="2:6" ht="15" customHeight="1" x14ac:dyDescent="0.2">
      <c r="B25" s="226" t="s">
        <v>372</v>
      </c>
      <c r="C25" s="43">
        <f>'Section 3 data'!$D$74</f>
        <v>189.61500000000001</v>
      </c>
      <c r="D25" s="44">
        <f>'Section 3 data'!$E$74</f>
        <v>6196.0039999999999</v>
      </c>
      <c r="E25" s="198">
        <f>'Section 3 data'!$F$74</f>
        <v>12.8</v>
      </c>
      <c r="F25" s="199">
        <f t="shared" si="1"/>
        <v>6385.6189999999997</v>
      </c>
    </row>
    <row r="26" spans="2:6" ht="15" customHeight="1" x14ac:dyDescent="0.2">
      <c r="B26" s="226" t="s">
        <v>373</v>
      </c>
      <c r="C26" s="43">
        <f>'Section 3 data'!$D$75</f>
        <v>33.104999999999997</v>
      </c>
      <c r="D26" s="44">
        <f>'Section 3 data'!$E$75</f>
        <v>2796.4549999999999</v>
      </c>
      <c r="E26" s="198">
        <f>'Section 3 data'!$F$75</f>
        <v>18.25</v>
      </c>
      <c r="F26" s="199">
        <f t="shared" si="1"/>
        <v>2829.56</v>
      </c>
    </row>
    <row r="27" spans="2:6" ht="15" customHeight="1" x14ac:dyDescent="0.2">
      <c r="B27" s="226" t="s">
        <v>374</v>
      </c>
      <c r="C27" s="43">
        <f>'Section 3 data'!$D$76</f>
        <v>1.2829999999999999</v>
      </c>
      <c r="D27" s="44">
        <f>'Section 3 data'!$E$76</f>
        <v>1926.97</v>
      </c>
      <c r="E27" s="198">
        <f>'Section 3 data'!$F$76</f>
        <v>31.13</v>
      </c>
      <c r="F27" s="199">
        <f t="shared" si="1"/>
        <v>1928.2529999999999</v>
      </c>
    </row>
    <row r="28" spans="2:6" ht="15" customHeight="1" x14ac:dyDescent="0.2">
      <c r="B28" s="229" t="s">
        <v>80</v>
      </c>
      <c r="C28" s="66">
        <f>'Section 3 data'!$D$7</f>
        <v>1104.704</v>
      </c>
      <c r="D28" s="66">
        <f>'Section 3 data'!$E$7</f>
        <v>21614.151999999998</v>
      </c>
      <c r="E28" s="230">
        <f>'Section 3 data'!$F$7</f>
        <v>5.39</v>
      </c>
      <c r="F28" s="231">
        <f t="shared" si="1"/>
        <v>22718.856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366</v>
      </c>
      <c r="C30" s="43">
        <f>'Section 3 data'!$D$78</f>
        <v>6.3540000000000001</v>
      </c>
      <c r="D30" s="44">
        <f>'Section 3 data'!$E$78</f>
        <v>69.430000000000007</v>
      </c>
      <c r="E30" s="198">
        <f>'Section 3 data'!$F$78</f>
        <v>17.649999999999999</v>
      </c>
      <c r="F30" s="199">
        <f t="shared" ref="F30:F39" si="2">SUM(C30,D30)</f>
        <v>75.784000000000006</v>
      </c>
    </row>
    <row r="31" spans="2:6" ht="15" customHeight="1" x14ac:dyDescent="0.2">
      <c r="B31" s="227" t="s">
        <v>367</v>
      </c>
      <c r="C31" s="43">
        <f>'Section 3 data'!$D$79</f>
        <v>72.376000000000005</v>
      </c>
      <c r="D31" s="44">
        <f>'Section 3 data'!$E$79</f>
        <v>614.14700000000005</v>
      </c>
      <c r="E31" s="198">
        <f>'Section 3 data'!$F$79</f>
        <v>7.88</v>
      </c>
      <c r="F31" s="199">
        <f t="shared" si="2"/>
        <v>686.52300000000002</v>
      </c>
    </row>
    <row r="32" spans="2:6" ht="15" customHeight="1" x14ac:dyDescent="0.2">
      <c r="B32" s="228" t="s">
        <v>368</v>
      </c>
      <c r="C32" s="43">
        <f>'Section 3 data'!$D$80</f>
        <v>204.541</v>
      </c>
      <c r="D32" s="44">
        <f>'Section 3 data'!$E$80</f>
        <v>1755.9369999999999</v>
      </c>
      <c r="E32" s="198">
        <f>'Section 3 data'!$F$80</f>
        <v>9.75</v>
      </c>
      <c r="F32" s="199">
        <f t="shared" si="2"/>
        <v>1960.4779999999998</v>
      </c>
    </row>
    <row r="33" spans="2:6" ht="15" customHeight="1" x14ac:dyDescent="0.2">
      <c r="B33" s="226" t="s">
        <v>369</v>
      </c>
      <c r="C33" s="43">
        <f>'Section 3 data'!$D$81</f>
        <v>299.642</v>
      </c>
      <c r="D33" s="44">
        <f>'Section 3 data'!$E$81</f>
        <v>1959.374</v>
      </c>
      <c r="E33" s="198">
        <f>'Section 3 data'!$F$81</f>
        <v>12.2</v>
      </c>
      <c r="F33" s="199">
        <f t="shared" si="2"/>
        <v>2259.0160000000001</v>
      </c>
    </row>
    <row r="34" spans="2:6" ht="15" customHeight="1" x14ac:dyDescent="0.2">
      <c r="B34" s="226" t="s">
        <v>370</v>
      </c>
      <c r="C34" s="43">
        <f>'Section 3 data'!$D$82</f>
        <v>945.59799999999996</v>
      </c>
      <c r="D34" s="44">
        <f>'Section 3 data'!$E$82</f>
        <v>4727.6790000000001</v>
      </c>
      <c r="E34" s="198">
        <f>'Section 3 data'!$F$82</f>
        <v>9.1300000000000008</v>
      </c>
      <c r="F34" s="199">
        <f t="shared" si="2"/>
        <v>5673.277</v>
      </c>
    </row>
    <row r="35" spans="2:6" ht="15" customHeight="1" x14ac:dyDescent="0.2">
      <c r="B35" s="226" t="s">
        <v>371</v>
      </c>
      <c r="C35" s="43">
        <f>'Section 3 data'!$D$83</f>
        <v>1320.8779999999999</v>
      </c>
      <c r="D35" s="44">
        <f>'Section 3 data'!$E$83</f>
        <v>5849.8130000000001</v>
      </c>
      <c r="E35" s="198">
        <f>'Section 3 data'!$F$83</f>
        <v>9.7899999999999991</v>
      </c>
      <c r="F35" s="199">
        <f t="shared" si="2"/>
        <v>7170.6909999999998</v>
      </c>
    </row>
    <row r="36" spans="2:6" ht="15" customHeight="1" x14ac:dyDescent="0.2">
      <c r="B36" s="226" t="s">
        <v>372</v>
      </c>
      <c r="C36" s="43">
        <f>'Section 3 data'!$D$84</f>
        <v>1154.6110000000001</v>
      </c>
      <c r="D36" s="44">
        <f>'Section 3 data'!$E$84</f>
        <v>9767.41</v>
      </c>
      <c r="E36" s="198">
        <f>'Section 3 data'!$F$84</f>
        <v>10.82</v>
      </c>
      <c r="F36" s="199">
        <f t="shared" si="2"/>
        <v>10922.021000000001</v>
      </c>
    </row>
    <row r="37" spans="2:6" ht="15" customHeight="1" x14ac:dyDescent="0.2">
      <c r="B37" s="226" t="s">
        <v>373</v>
      </c>
      <c r="C37" s="43">
        <f>'Section 3 data'!$D$85</f>
        <v>137.27199999999999</v>
      </c>
      <c r="D37" s="44">
        <f>'Section 3 data'!$E$85</f>
        <v>3284.7240000000002</v>
      </c>
      <c r="E37" s="198">
        <f>'Section 3 data'!$F$85</f>
        <v>16.309999999999999</v>
      </c>
      <c r="F37" s="199">
        <f t="shared" si="2"/>
        <v>3421.9960000000001</v>
      </c>
    </row>
    <row r="38" spans="2:6" ht="15" customHeight="1" x14ac:dyDescent="0.2">
      <c r="B38" s="226" t="s">
        <v>374</v>
      </c>
      <c r="C38" s="43">
        <f>'Section 3 data'!$D$86</f>
        <v>21.251000000000001</v>
      </c>
      <c r="D38" s="44">
        <f>'Section 3 data'!$E$86</f>
        <v>2237.5120000000002</v>
      </c>
      <c r="E38" s="198">
        <f>'Section 3 data'!$F$86</f>
        <v>30.29</v>
      </c>
      <c r="F38" s="199">
        <f t="shared" si="2"/>
        <v>2258.7630000000004</v>
      </c>
    </row>
    <row r="39" spans="2:6" ht="15" customHeight="1" x14ac:dyDescent="0.2">
      <c r="B39" s="232" t="s">
        <v>80</v>
      </c>
      <c r="C39" s="233">
        <f>'Section 3 data'!$D$5</f>
        <v>4162.5219999999999</v>
      </c>
      <c r="D39" s="233">
        <f>'Section 3 data'!$E$5</f>
        <v>30266.026000000002</v>
      </c>
      <c r="E39" s="234">
        <f>'Section 3 data'!$F$5</f>
        <v>4.7</v>
      </c>
      <c r="F39" s="235">
        <f t="shared" si="2"/>
        <v>34428.548000000003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769</v>
      </c>
    </row>
    <row r="5" spans="2:6" ht="15" customHeight="1" x14ac:dyDescent="0.2">
      <c r="B5" s="831" t="s">
        <v>77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32"/>
      <c r="C6" s="36" t="s">
        <v>272</v>
      </c>
      <c r="D6" s="36" t="s">
        <v>272</v>
      </c>
      <c r="E6" s="3" t="s">
        <v>82</v>
      </c>
      <c r="F6" s="205" t="s">
        <v>272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33" t="s">
        <v>84</v>
      </c>
      <c r="C8" s="43">
        <f>'Section 4 data'!$D$8</f>
        <v>495.66899999999998</v>
      </c>
      <c r="D8" s="44">
        <f>'Section 4 data'!$E$8</f>
        <v>1548.953</v>
      </c>
      <c r="E8" s="198">
        <f>'Section 4 data'!$F$8</f>
        <v>55.15</v>
      </c>
      <c r="F8" s="199">
        <f>SUM(C8,D8)</f>
        <v>2044.6219999999998</v>
      </c>
    </row>
    <row r="9" spans="2:6" ht="15" customHeight="1" x14ac:dyDescent="0.2">
      <c r="B9" s="133" t="s">
        <v>85</v>
      </c>
      <c r="C9" s="43">
        <f>'Section 4 data'!$D$9</f>
        <v>763.50199999999995</v>
      </c>
      <c r="D9" s="44">
        <f>'Section 4 data'!$E$9</f>
        <v>2228.94</v>
      </c>
      <c r="E9" s="198">
        <f>'Section 4 data'!$F$9</f>
        <v>18.11</v>
      </c>
      <c r="F9" s="199">
        <f t="shared" ref="F9:F16" si="0">SUM(C9,D9)</f>
        <v>2992.442</v>
      </c>
    </row>
    <row r="10" spans="2:6" ht="15" customHeight="1" x14ac:dyDescent="0.2">
      <c r="B10" s="133" t="s">
        <v>86</v>
      </c>
      <c r="C10" s="43">
        <f>'Section 4 data'!$D$10</f>
        <v>1885.056</v>
      </c>
      <c r="D10" s="44">
        <f>'Section 4 data'!$E$10</f>
        <v>961.28899999999999</v>
      </c>
      <c r="E10" s="198">
        <f>'Section 4 data'!$F$10</f>
        <v>25.99</v>
      </c>
      <c r="F10" s="199">
        <f t="shared" si="0"/>
        <v>2846.3450000000003</v>
      </c>
    </row>
    <row r="11" spans="2:6" ht="15" customHeight="1" x14ac:dyDescent="0.2">
      <c r="B11" s="133" t="s">
        <v>87</v>
      </c>
      <c r="C11" s="43">
        <f>'Section 4 data'!$D$11</f>
        <v>569.54</v>
      </c>
      <c r="D11" s="44">
        <f>'Section 4 data'!$E$11</f>
        <v>3487.6370000000002</v>
      </c>
      <c r="E11" s="198">
        <f>'Section 4 data'!$F$11</f>
        <v>19.41</v>
      </c>
      <c r="F11" s="199">
        <f t="shared" si="0"/>
        <v>4057.1770000000001</v>
      </c>
    </row>
    <row r="12" spans="2:6" ht="15" customHeight="1" x14ac:dyDescent="0.2">
      <c r="B12" s="133" t="s">
        <v>88</v>
      </c>
      <c r="C12" s="43">
        <f>'Section 4 data'!$D$12</f>
        <v>2081.08</v>
      </c>
      <c r="D12" s="44">
        <f>'Section 4 data'!$E$12</f>
        <v>1719.979</v>
      </c>
      <c r="E12" s="198">
        <f>'Section 4 data'!$F$12</f>
        <v>15.46</v>
      </c>
      <c r="F12" s="199">
        <f t="shared" si="0"/>
        <v>3801.0590000000002</v>
      </c>
    </row>
    <row r="13" spans="2:6" ht="15" customHeight="1" x14ac:dyDescent="0.2">
      <c r="B13" s="133" t="s">
        <v>89</v>
      </c>
      <c r="C13" s="43">
        <f>'Section 4 data'!$D$13</f>
        <v>2242.761</v>
      </c>
      <c r="D13" s="44">
        <f>'Section 4 data'!$E$13</f>
        <v>1043.241</v>
      </c>
      <c r="E13" s="198">
        <f>'Section 4 data'!$F$13</f>
        <v>20.63</v>
      </c>
      <c r="F13" s="199">
        <f t="shared" si="0"/>
        <v>3286.002</v>
      </c>
    </row>
    <row r="14" spans="2:6" ht="15" customHeight="1" x14ac:dyDescent="0.2">
      <c r="B14" s="133" t="s">
        <v>90</v>
      </c>
      <c r="C14" s="43">
        <f>'Section 4 data'!$D$14</f>
        <v>69.391000000000005</v>
      </c>
      <c r="D14" s="44">
        <f>'Section 4 data'!$E$14</f>
        <v>178.64599999999999</v>
      </c>
      <c r="E14" s="198">
        <f>'Section 4 data'!$F$14</f>
        <v>64.77</v>
      </c>
      <c r="F14" s="199">
        <f t="shared" si="0"/>
        <v>248.03699999999998</v>
      </c>
    </row>
    <row r="15" spans="2:6" ht="15" customHeight="1" x14ac:dyDescent="0.2">
      <c r="B15" s="133" t="s">
        <v>91</v>
      </c>
      <c r="C15" s="43">
        <f>'Section 4 data'!$D$15</f>
        <v>414.96800000000002</v>
      </c>
      <c r="D15" s="44">
        <f>'Section 4 data'!$E$15</f>
        <v>1892.1980000000001</v>
      </c>
      <c r="E15" s="198">
        <f>'Section 4 data'!$F$15</f>
        <v>19.920000000000002</v>
      </c>
      <c r="F15" s="199">
        <f t="shared" si="0"/>
        <v>2307.1660000000002</v>
      </c>
    </row>
    <row r="16" spans="2:6" ht="15" customHeight="1" x14ac:dyDescent="0.2">
      <c r="B16" s="132" t="s">
        <v>92</v>
      </c>
      <c r="C16" s="200">
        <f>'Section 4 data'!$D$6</f>
        <v>8521.9660000000003</v>
      </c>
      <c r="D16" s="201">
        <f>'Section 4 data'!$E$6</f>
        <v>13060.883</v>
      </c>
      <c r="E16" s="202">
        <f>'Section 4 data'!$F$6</f>
        <v>9.09</v>
      </c>
      <c r="F16" s="203">
        <f t="shared" si="0"/>
        <v>21582.849000000002</v>
      </c>
    </row>
    <row r="17" spans="2:6" ht="15" customHeight="1" x14ac:dyDescent="0.2">
      <c r="B17" s="196" t="s">
        <v>93</v>
      </c>
      <c r="C17" s="197"/>
      <c r="D17" s="197"/>
      <c r="E17" s="704"/>
      <c r="F17" s="197"/>
    </row>
    <row r="18" spans="2:6" ht="15" customHeight="1" x14ac:dyDescent="0.2">
      <c r="B18" s="133" t="s">
        <v>94</v>
      </c>
      <c r="C18" s="43">
        <f>'Section 4 data'!$D$16</f>
        <v>3647.098</v>
      </c>
      <c r="D18" s="44">
        <f>'Section 4 data'!$E$16</f>
        <v>9697.2340000000004</v>
      </c>
      <c r="E18" s="198">
        <f>'Section 4 data'!$F$16</f>
        <v>10.14</v>
      </c>
      <c r="F18" s="199">
        <f t="shared" ref="F18:F29" si="1">SUM(C18,D18)</f>
        <v>13344.332</v>
      </c>
    </row>
    <row r="19" spans="2:6" ht="15" customHeight="1" x14ac:dyDescent="0.2">
      <c r="B19" s="133" t="s">
        <v>95</v>
      </c>
      <c r="C19" s="43">
        <f>'Section 4 data'!$D$17</f>
        <v>1194.105</v>
      </c>
      <c r="D19" s="44">
        <f>'Section 4 data'!$E$17</f>
        <v>3652.3290000000002</v>
      </c>
      <c r="E19" s="198">
        <f>'Section 4 data'!$F$17</f>
        <v>18</v>
      </c>
      <c r="F19" s="199">
        <f t="shared" si="1"/>
        <v>4846.4340000000002</v>
      </c>
    </row>
    <row r="20" spans="2:6" ht="15" customHeight="1" x14ac:dyDescent="0.2">
      <c r="B20" s="133" t="s">
        <v>96</v>
      </c>
      <c r="C20" s="43">
        <f>'Section 4 data'!$D$18</f>
        <v>70.2</v>
      </c>
      <c r="D20" s="44">
        <f>'Section 4 data'!$E$18</f>
        <v>7058.4009999999998</v>
      </c>
      <c r="E20" s="198">
        <f>'Section 4 data'!$F$18</f>
        <v>16.22</v>
      </c>
      <c r="F20" s="199">
        <f t="shared" si="1"/>
        <v>7128.6009999999997</v>
      </c>
    </row>
    <row r="21" spans="2:6" ht="15" customHeight="1" x14ac:dyDescent="0.2">
      <c r="B21" s="133" t="s">
        <v>97</v>
      </c>
      <c r="C21" s="43">
        <f>'Section 4 data'!$D$19</f>
        <v>404.78199999999998</v>
      </c>
      <c r="D21" s="44">
        <f>'Section 4 data'!$E$19</f>
        <v>13914.303</v>
      </c>
      <c r="E21" s="198">
        <f>'Section 4 data'!$F$19</f>
        <v>8.23</v>
      </c>
      <c r="F21" s="199">
        <f t="shared" si="1"/>
        <v>14319.084999999999</v>
      </c>
    </row>
    <row r="22" spans="2:6" ht="15" customHeight="1" x14ac:dyDescent="0.2">
      <c r="B22" s="133" t="s">
        <v>98</v>
      </c>
      <c r="C22" s="43">
        <f>'Section 4 data'!$D$20</f>
        <v>1114.164</v>
      </c>
      <c r="D22" s="44">
        <f>'Section 4 data'!$E$20</f>
        <v>10651.928</v>
      </c>
      <c r="E22" s="198">
        <f>'Section 4 data'!$F$20</f>
        <v>13.67</v>
      </c>
      <c r="F22" s="199">
        <f t="shared" si="1"/>
        <v>11766.092000000001</v>
      </c>
    </row>
    <row r="23" spans="2:6" ht="15" customHeight="1" x14ac:dyDescent="0.2">
      <c r="B23" s="133" t="s">
        <v>99</v>
      </c>
      <c r="C23" s="43">
        <f>'Section 4 data'!$D$21</f>
        <v>682.745</v>
      </c>
      <c r="D23" s="44">
        <f>'Section 4 data'!$E$21</f>
        <v>3399.4409999999998</v>
      </c>
      <c r="E23" s="198">
        <f>'Section 4 data'!$F$21</f>
        <v>29.78</v>
      </c>
      <c r="F23" s="199">
        <f t="shared" si="1"/>
        <v>4082.1859999999997</v>
      </c>
    </row>
    <row r="24" spans="2:6" ht="15" customHeight="1" x14ac:dyDescent="0.2">
      <c r="B24" s="133" t="s">
        <v>100</v>
      </c>
      <c r="C24" s="43">
        <f>'Section 4 data'!$D$22</f>
        <v>119.373</v>
      </c>
      <c r="D24" s="44">
        <f>'Section 4 data'!$E$22</f>
        <v>20132.026000000002</v>
      </c>
      <c r="E24" s="198">
        <f>'Section 4 data'!$F$22</f>
        <v>12.8</v>
      </c>
      <c r="F24" s="199">
        <f t="shared" si="1"/>
        <v>20251.399000000001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14820.39</v>
      </c>
      <c r="E25" s="198">
        <f>'Section 4 data'!$F$23</f>
        <v>14.97</v>
      </c>
      <c r="F25" s="199">
        <f t="shared" si="1"/>
        <v>14820.39</v>
      </c>
    </row>
    <row r="26" spans="2:6" ht="15" customHeight="1" x14ac:dyDescent="0.2">
      <c r="B26" s="133" t="s">
        <v>102</v>
      </c>
      <c r="C26" s="43">
        <f>'Section 4 data'!$D$24</f>
        <v>173.66300000000001</v>
      </c>
      <c r="D26" s="44">
        <f>'Section 4 data'!$E$24</f>
        <v>2688.018</v>
      </c>
      <c r="E26" s="198">
        <f>'Section 4 data'!$F$24</f>
        <v>18.52</v>
      </c>
      <c r="F26" s="199">
        <f t="shared" si="1"/>
        <v>2861.681</v>
      </c>
    </row>
    <row r="27" spans="2:6" ht="15" customHeight="1" x14ac:dyDescent="0.2">
      <c r="B27" s="133" t="s">
        <v>103</v>
      </c>
      <c r="C27" s="43">
        <f>'Section 4 data'!$D$25</f>
        <v>1.7999999999999999E-2</v>
      </c>
      <c r="D27" s="44">
        <f>'Section 4 data'!$E$25</f>
        <v>4513.25</v>
      </c>
      <c r="E27" s="198">
        <f>'Section 4 data'!$F$25</f>
        <v>20.03</v>
      </c>
      <c r="F27" s="199">
        <f t="shared" si="1"/>
        <v>4513.268</v>
      </c>
    </row>
    <row r="28" spans="2:6" ht="15" customHeight="1" x14ac:dyDescent="0.2">
      <c r="B28" s="133" t="s">
        <v>104</v>
      </c>
      <c r="C28" s="43">
        <f>'Section 4 data'!$D$26</f>
        <v>1672.011</v>
      </c>
      <c r="D28" s="44">
        <f>'Section 4 data'!$E$26</f>
        <v>18144.796999999999</v>
      </c>
      <c r="E28" s="198">
        <f>'Section 4 data'!$F$26</f>
        <v>10.19</v>
      </c>
      <c r="F28" s="199">
        <f t="shared" si="1"/>
        <v>19816.807999999997</v>
      </c>
    </row>
    <row r="29" spans="2:6" ht="15" customHeight="1" x14ac:dyDescent="0.2">
      <c r="B29" s="132" t="s">
        <v>105</v>
      </c>
      <c r="C29" s="200">
        <f>'Section 4 data'!$D$7</f>
        <v>9078.16</v>
      </c>
      <c r="D29" s="201">
        <f>'Section 4 data'!$E$7</f>
        <v>109116.84299999999</v>
      </c>
      <c r="E29" s="202">
        <f>'Section 4 data'!$F$7</f>
        <v>4.0199999999999996</v>
      </c>
      <c r="F29" s="203">
        <f t="shared" si="1"/>
        <v>118195.003</v>
      </c>
    </row>
    <row r="30" spans="2:6" ht="15" customHeight="1" x14ac:dyDescent="0.2">
      <c r="B30" s="196" t="s">
        <v>106</v>
      </c>
      <c r="C30" s="204"/>
      <c r="D30" s="204"/>
      <c r="E30" s="5"/>
      <c r="F30" s="204"/>
    </row>
    <row r="31" spans="2:6" ht="15" customHeight="1" x14ac:dyDescent="0.2">
      <c r="B31" s="132" t="s">
        <v>106</v>
      </c>
      <c r="C31" s="200">
        <f>'Section 4 data'!$D$5</f>
        <v>17600.126</v>
      </c>
      <c r="D31" s="201">
        <f>'Section 4 data'!$E$5</f>
        <v>122038.25900000001</v>
      </c>
      <c r="E31" s="202">
        <f>'Section 4 data'!$F$5</f>
        <v>3.61</v>
      </c>
      <c r="F31" s="203">
        <f>SUM(C31,D31)</f>
        <v>139638.38500000001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770</v>
      </c>
    </row>
    <row r="5" spans="2:6" ht="15" customHeight="1" x14ac:dyDescent="0.2">
      <c r="B5" s="831" t="s">
        <v>267</v>
      </c>
      <c r="C5" s="40" t="s">
        <v>78</v>
      </c>
      <c r="D5" s="833" t="s">
        <v>79</v>
      </c>
      <c r="E5" s="833"/>
      <c r="F5" s="225" t="s">
        <v>80</v>
      </c>
    </row>
    <row r="6" spans="2:6" ht="30" customHeight="1" x14ac:dyDescent="0.2">
      <c r="B6" s="847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359</v>
      </c>
      <c r="C8" s="43">
        <f>'Section 4 data'!$D$31</f>
        <v>211.25899999999999</v>
      </c>
      <c r="D8" s="44">
        <f>'Section 4 data'!$E$31</f>
        <v>0</v>
      </c>
      <c r="E8" s="198">
        <f>'Section 4 data'!$F$31</f>
        <v>0</v>
      </c>
      <c r="F8" s="199">
        <f>SUM(C8,D8)</f>
        <v>211.25899999999999</v>
      </c>
    </row>
    <row r="9" spans="2:6" ht="15" customHeight="1" x14ac:dyDescent="0.2">
      <c r="B9" s="228" t="s">
        <v>360</v>
      </c>
      <c r="C9" s="43">
        <f>'Section 4 data'!$D$32</f>
        <v>2970.424</v>
      </c>
      <c r="D9" s="242">
        <f>'Section 4 data'!$E$32</f>
        <v>2842.8330000000001</v>
      </c>
      <c r="E9" s="198">
        <f>'Section 4 data'!$F$32</f>
        <v>32.9</v>
      </c>
      <c r="F9" s="199">
        <f t="shared" ref="F9:F15" si="0">SUM(C9,D9)</f>
        <v>5813.2569999999996</v>
      </c>
    </row>
    <row r="10" spans="2:6" ht="15" customHeight="1" x14ac:dyDescent="0.2">
      <c r="B10" s="226" t="s">
        <v>361</v>
      </c>
      <c r="C10" s="43">
        <f>'Section 4 data'!$D$33</f>
        <v>2784.6819999999998</v>
      </c>
      <c r="D10" s="44">
        <f>'Section 4 data'!$E$33</f>
        <v>3890.5790000000002</v>
      </c>
      <c r="E10" s="198">
        <f>'Section 4 data'!$F$33</f>
        <v>18.368950949528255</v>
      </c>
      <c r="F10" s="199">
        <f t="shared" si="0"/>
        <v>6675.2610000000004</v>
      </c>
    </row>
    <row r="11" spans="2:6" ht="15" customHeight="1" x14ac:dyDescent="0.2">
      <c r="B11" s="226" t="s">
        <v>362</v>
      </c>
      <c r="C11" s="43">
        <f>'Section 4 data'!$D$34</f>
        <v>2107.9250000000002</v>
      </c>
      <c r="D11" s="44">
        <f>'Section 4 data'!$E$34</f>
        <v>4913.558</v>
      </c>
      <c r="E11" s="243">
        <f>'Section 4 data'!$F$34</f>
        <v>11.788189820325128</v>
      </c>
      <c r="F11" s="199">
        <f t="shared" si="0"/>
        <v>7021.4830000000002</v>
      </c>
    </row>
    <row r="12" spans="2:6" ht="15" customHeight="1" x14ac:dyDescent="0.2">
      <c r="B12" s="226" t="s">
        <v>363</v>
      </c>
      <c r="C12" s="43">
        <f>'Section 4 data'!$D$35</f>
        <v>344.76299999999998</v>
      </c>
      <c r="D12" s="44">
        <f>'Section 4 data'!$E$35</f>
        <v>1304.3699999999999</v>
      </c>
      <c r="E12" s="243">
        <f>'Section 4 data'!$F$35</f>
        <v>27.13</v>
      </c>
      <c r="F12" s="199">
        <f t="shared" si="0"/>
        <v>1649.1329999999998</v>
      </c>
    </row>
    <row r="13" spans="2:6" ht="15" customHeight="1" x14ac:dyDescent="0.2">
      <c r="B13" s="226" t="s">
        <v>364</v>
      </c>
      <c r="C13" s="43">
        <f>'Section 4 data'!$D$36</f>
        <v>85.528000000000006</v>
      </c>
      <c r="D13" s="44">
        <f>'Section 4 data'!$E$36</f>
        <v>67.563000000000002</v>
      </c>
      <c r="E13" s="198">
        <f>'Section 4 data'!$F$36</f>
        <v>36.28</v>
      </c>
      <c r="F13" s="199">
        <f t="shared" si="0"/>
        <v>153.09100000000001</v>
      </c>
    </row>
    <row r="14" spans="2:6" ht="15" customHeight="1" x14ac:dyDescent="0.2">
      <c r="B14" s="226" t="s">
        <v>365</v>
      </c>
      <c r="C14" s="43">
        <f>'Section 4 data'!$D$37</f>
        <v>17.385000000000002</v>
      </c>
      <c r="D14" s="44">
        <f>'Section 4 data'!$E$37</f>
        <v>41.98</v>
      </c>
      <c r="E14" s="198">
        <f>'Section 4 data'!$F$37</f>
        <v>61.045610659642357</v>
      </c>
      <c r="F14" s="199">
        <f t="shared" si="0"/>
        <v>59.364999999999995</v>
      </c>
    </row>
    <row r="15" spans="2:6" ht="15" customHeight="1" x14ac:dyDescent="0.2">
      <c r="B15" s="229" t="s">
        <v>80</v>
      </c>
      <c r="C15" s="66">
        <f>'Section 4 data'!$D$6</f>
        <v>8521.9660000000003</v>
      </c>
      <c r="D15" s="66">
        <f>'Section 4 data'!$E$6</f>
        <v>13060.883</v>
      </c>
      <c r="E15" s="202">
        <f>'Section 4 data'!$F$6</f>
        <v>9.09</v>
      </c>
      <c r="F15" s="231">
        <f t="shared" si="0"/>
        <v>21582.849000000002</v>
      </c>
    </row>
    <row r="16" spans="2:6" ht="15" customHeight="1" x14ac:dyDescent="0.2">
      <c r="B16" s="236" t="s">
        <v>105</v>
      </c>
      <c r="C16" s="237"/>
      <c r="D16" s="237"/>
      <c r="E16" s="237"/>
      <c r="F16" s="237"/>
    </row>
    <row r="17" spans="2:6" ht="15" customHeight="1" x14ac:dyDescent="0.2">
      <c r="B17" s="226" t="s">
        <v>359</v>
      </c>
      <c r="C17" s="43">
        <f>'Section 4 data'!$D$39</f>
        <v>57.284999999999997</v>
      </c>
      <c r="D17" s="44">
        <f>'Section 4 data'!$E$39</f>
        <v>1257.136</v>
      </c>
      <c r="E17" s="198">
        <f>'Section 4 data'!$F$39</f>
        <v>27.53</v>
      </c>
      <c r="F17" s="199">
        <f t="shared" ref="F17:F24" si="1">SUM(C17,D17)</f>
        <v>1314.421</v>
      </c>
    </row>
    <row r="18" spans="2:6" ht="15" customHeight="1" x14ac:dyDescent="0.2">
      <c r="B18" s="228" t="s">
        <v>360</v>
      </c>
      <c r="C18" s="43">
        <f>'Section 4 data'!$D$40</f>
        <v>1258.4829999999999</v>
      </c>
      <c r="D18" s="242">
        <f>'Section 4 data'!$E$40</f>
        <v>26132.988000000001</v>
      </c>
      <c r="E18" s="198">
        <f>'Section 4 data'!$F$40</f>
        <v>9.4499999999999993</v>
      </c>
      <c r="F18" s="199">
        <f t="shared" si="1"/>
        <v>27391.471000000001</v>
      </c>
    </row>
    <row r="19" spans="2:6" ht="15" customHeight="1" x14ac:dyDescent="0.2">
      <c r="B19" s="226" t="s">
        <v>361</v>
      </c>
      <c r="C19" s="43">
        <f>'Section 4 data'!$D$41</f>
        <v>3571.2559999999999</v>
      </c>
      <c r="D19" s="44">
        <f>'Section 4 data'!$E$41</f>
        <v>46729.006000000001</v>
      </c>
      <c r="E19" s="198">
        <f>'Section 4 data'!$F$41</f>
        <v>7.581009652939537</v>
      </c>
      <c r="F19" s="199">
        <f t="shared" si="1"/>
        <v>50300.262000000002</v>
      </c>
    </row>
    <row r="20" spans="2:6" ht="15" customHeight="1" x14ac:dyDescent="0.2">
      <c r="B20" s="226" t="s">
        <v>362</v>
      </c>
      <c r="C20" s="43">
        <f>'Section 4 data'!$D$42</f>
        <v>1590.155</v>
      </c>
      <c r="D20" s="44">
        <f>'Section 4 data'!$E$42</f>
        <v>14339.313</v>
      </c>
      <c r="E20" s="243">
        <f>'Section 4 data'!$F$42</f>
        <v>12.463764412202366</v>
      </c>
      <c r="F20" s="199">
        <f t="shared" si="1"/>
        <v>15929.468000000001</v>
      </c>
    </row>
    <row r="21" spans="2:6" ht="15" customHeight="1" x14ac:dyDescent="0.2">
      <c r="B21" s="226" t="s">
        <v>363</v>
      </c>
      <c r="C21" s="43">
        <f>'Section 4 data'!$D$43</f>
        <v>900.35799999999995</v>
      </c>
      <c r="D21" s="44">
        <f>'Section 4 data'!$E$43</f>
        <v>14329.049000000001</v>
      </c>
      <c r="E21" s="243">
        <f>'Section 4 data'!$F$43</f>
        <v>15.86</v>
      </c>
      <c r="F21" s="199">
        <f t="shared" si="1"/>
        <v>15229.407000000001</v>
      </c>
    </row>
    <row r="22" spans="2:6" ht="15" customHeight="1" x14ac:dyDescent="0.2">
      <c r="B22" s="226" t="s">
        <v>364</v>
      </c>
      <c r="C22" s="43">
        <f>'Section 4 data'!$D$44</f>
        <v>304.86200000000002</v>
      </c>
      <c r="D22" s="44">
        <f>'Section 4 data'!$E$44</f>
        <v>3565.192</v>
      </c>
      <c r="E22" s="243">
        <f>'Section 4 data'!$F$44</f>
        <v>15.32</v>
      </c>
      <c r="F22" s="199">
        <f t="shared" si="1"/>
        <v>3870.0540000000001</v>
      </c>
    </row>
    <row r="23" spans="2:6" ht="15" customHeight="1" x14ac:dyDescent="0.2">
      <c r="B23" s="226" t="s">
        <v>365</v>
      </c>
      <c r="C23" s="43">
        <f>'Section 4 data'!$D$45</f>
        <v>1395.76</v>
      </c>
      <c r="D23" s="44">
        <f>'Section 4 data'!$E$45</f>
        <v>2764.16</v>
      </c>
      <c r="E23" s="198">
        <f>'Section 4 data'!$F$45</f>
        <v>23.594112726231607</v>
      </c>
      <c r="F23" s="199">
        <f t="shared" si="1"/>
        <v>4159.92</v>
      </c>
    </row>
    <row r="24" spans="2:6" ht="15" customHeight="1" x14ac:dyDescent="0.2">
      <c r="B24" s="229" t="s">
        <v>80</v>
      </c>
      <c r="C24" s="66">
        <f>'Section 4 data'!$D$7</f>
        <v>9078.16</v>
      </c>
      <c r="D24" s="66">
        <f>'Section 4 data'!$E$7</f>
        <v>109116.84299999999</v>
      </c>
      <c r="E24" s="202">
        <f>'Section 4 data'!$F$7</f>
        <v>4.0199999999999996</v>
      </c>
      <c r="F24" s="231">
        <f t="shared" si="1"/>
        <v>118195.003</v>
      </c>
    </row>
    <row r="25" spans="2:6" ht="15" customHeight="1" x14ac:dyDescent="0.2">
      <c r="B25" s="236" t="s">
        <v>106</v>
      </c>
      <c r="C25" s="237"/>
      <c r="D25" s="237"/>
      <c r="E25" s="237"/>
      <c r="F25" s="237"/>
    </row>
    <row r="26" spans="2:6" ht="15" customHeight="1" x14ac:dyDescent="0.2">
      <c r="B26" s="226" t="s">
        <v>359</v>
      </c>
      <c r="C26" s="43">
        <f>'Section 4 data'!$D$47</f>
        <v>268.54399999999998</v>
      </c>
      <c r="D26" s="44">
        <f>'Section 4 data'!$E$47</f>
        <v>1257.136</v>
      </c>
      <c r="E26" s="198">
        <f>'Section 4 data'!$F$47</f>
        <v>27.53</v>
      </c>
      <c r="F26" s="199">
        <f t="shared" ref="F26:F33" si="2">SUM(C26,D26)</f>
        <v>1525.6799999999998</v>
      </c>
    </row>
    <row r="27" spans="2:6" ht="15" customHeight="1" x14ac:dyDescent="0.2">
      <c r="B27" s="228" t="s">
        <v>360</v>
      </c>
      <c r="C27" s="43">
        <f>'Section 4 data'!$D$48</f>
        <v>4228.9070000000002</v>
      </c>
      <c r="D27" s="242">
        <f>'Section 4 data'!$E$48</f>
        <v>28980.406999999999</v>
      </c>
      <c r="E27" s="198">
        <f>'Section 4 data'!$F$48</f>
        <v>8.9700000000000006</v>
      </c>
      <c r="F27" s="199">
        <f t="shared" si="2"/>
        <v>33209.313999999998</v>
      </c>
    </row>
    <row r="28" spans="2:6" ht="15" customHeight="1" x14ac:dyDescent="0.2">
      <c r="B28" s="226" t="s">
        <v>361</v>
      </c>
      <c r="C28" s="43">
        <f>'Section 4 data'!$D$49</f>
        <v>6355.9380000000001</v>
      </c>
      <c r="D28" s="44">
        <f>'Section 4 data'!$E$49</f>
        <v>50642.860999999997</v>
      </c>
      <c r="E28" s="198">
        <f>'Section 4 data'!$F$49</f>
        <v>7.2611494629207298</v>
      </c>
      <c r="F28" s="199">
        <f t="shared" si="2"/>
        <v>56998.798999999999</v>
      </c>
    </row>
    <row r="29" spans="2:6" ht="15" customHeight="1" x14ac:dyDescent="0.2">
      <c r="B29" s="226" t="s">
        <v>362</v>
      </c>
      <c r="C29" s="43">
        <f>'Section 4 data'!$D$50</f>
        <v>3698.08</v>
      </c>
      <c r="D29" s="44">
        <f>'Section 4 data'!$E$50</f>
        <v>19074.485000000001</v>
      </c>
      <c r="E29" s="243">
        <f>'Section 4 data'!$F$50</f>
        <v>9.7703644132567735</v>
      </c>
      <c r="F29" s="199">
        <f t="shared" si="2"/>
        <v>22772.565000000002</v>
      </c>
    </row>
    <row r="30" spans="2:6" ht="15" customHeight="1" x14ac:dyDescent="0.2">
      <c r="B30" s="226" t="s">
        <v>363</v>
      </c>
      <c r="C30" s="43">
        <f>'Section 4 data'!$D$51</f>
        <v>1245.1199999999999</v>
      </c>
      <c r="D30" s="44">
        <f>'Section 4 data'!$E$51</f>
        <v>15643.862999999999</v>
      </c>
      <c r="E30" s="243">
        <f>'Section 4 data'!$F$51</f>
        <v>14.68</v>
      </c>
      <c r="F30" s="199">
        <f t="shared" si="2"/>
        <v>16888.983</v>
      </c>
    </row>
    <row r="31" spans="2:6" ht="15" customHeight="1" x14ac:dyDescent="0.2">
      <c r="B31" s="226" t="s">
        <v>364</v>
      </c>
      <c r="C31" s="43">
        <f>'Section 4 data'!$D$52</f>
        <v>390.39</v>
      </c>
      <c r="D31" s="44">
        <f>'Section 4 data'!$E$52</f>
        <v>3633.0790000000002</v>
      </c>
      <c r="E31" s="243">
        <f>'Section 4 data'!$F$52</f>
        <v>15.13</v>
      </c>
      <c r="F31" s="199">
        <f t="shared" si="2"/>
        <v>4023.4690000000001</v>
      </c>
    </row>
    <row r="32" spans="2:6" ht="15" customHeight="1" x14ac:dyDescent="0.2">
      <c r="B32" s="226" t="s">
        <v>365</v>
      </c>
      <c r="C32" s="43">
        <f>'Section 4 data'!$D$53</f>
        <v>1413.146</v>
      </c>
      <c r="D32" s="44">
        <f>'Section 4 data'!$E$53</f>
        <v>2806.4270000000001</v>
      </c>
      <c r="E32" s="198">
        <f>'Section 4 data'!$F$53</f>
        <v>23.246947457873876</v>
      </c>
      <c r="F32" s="199">
        <f t="shared" si="2"/>
        <v>4219.5730000000003</v>
      </c>
    </row>
    <row r="33" spans="2:6" ht="15" customHeight="1" x14ac:dyDescent="0.2">
      <c r="B33" s="232" t="s">
        <v>80</v>
      </c>
      <c r="C33" s="233">
        <f>'Section 4 data'!$D$5</f>
        <v>17600.126</v>
      </c>
      <c r="D33" s="233">
        <f>'Section 4 data'!$E$5</f>
        <v>122038.25900000001</v>
      </c>
      <c r="E33" s="206">
        <f>'Section 4 data'!$F$5</f>
        <v>3.61</v>
      </c>
      <c r="F33" s="235">
        <f t="shared" si="2"/>
        <v>139638.38500000001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771</v>
      </c>
    </row>
    <row r="5" spans="2:6" ht="15" customHeight="1" x14ac:dyDescent="0.2">
      <c r="B5" s="848" t="s">
        <v>126</v>
      </c>
      <c r="C5" s="40" t="s">
        <v>78</v>
      </c>
      <c r="D5" s="833" t="s">
        <v>79</v>
      </c>
      <c r="E5" s="833"/>
      <c r="F5" s="225" t="s">
        <v>80</v>
      </c>
    </row>
    <row r="6" spans="2:6" ht="30" customHeight="1" x14ac:dyDescent="0.2">
      <c r="B6" s="849"/>
      <c r="C6" s="36" t="s">
        <v>271</v>
      </c>
      <c r="D6" s="36" t="s">
        <v>271</v>
      </c>
      <c r="E6" s="3" t="s">
        <v>82</v>
      </c>
      <c r="F6" s="205" t="s">
        <v>271</v>
      </c>
    </row>
    <row r="7" spans="2:6" ht="15" customHeight="1" x14ac:dyDescent="0.2">
      <c r="B7" s="236" t="s">
        <v>92</v>
      </c>
      <c r="C7" s="237"/>
      <c r="D7" s="237"/>
      <c r="E7" s="237"/>
      <c r="F7" s="237"/>
    </row>
    <row r="8" spans="2:6" ht="15" customHeight="1" x14ac:dyDescent="0.2">
      <c r="B8" s="226" t="s">
        <v>127</v>
      </c>
      <c r="C8" s="43">
        <f>'Section 4 data'!$D$58</f>
        <v>189.554</v>
      </c>
      <c r="D8" s="44">
        <f>'Section 4 data'!$E$58</f>
        <v>105.55</v>
      </c>
      <c r="E8" s="198">
        <f>'Section 4 data'!$F$58</f>
        <v>86.54</v>
      </c>
      <c r="F8" s="199">
        <f>SUM(C8,D8)</f>
        <v>295.10399999999998</v>
      </c>
    </row>
    <row r="9" spans="2:6" ht="15" customHeight="1" x14ac:dyDescent="0.2">
      <c r="B9" s="227" t="s">
        <v>128</v>
      </c>
      <c r="C9" s="43">
        <f>'Section 4 data'!$D$59</f>
        <v>1588.7860000000001</v>
      </c>
      <c r="D9" s="44">
        <f>'Section 4 data'!$E$59</f>
        <v>1379.846</v>
      </c>
      <c r="E9" s="198">
        <f>'Section 4 data'!$F$59</f>
        <v>37.020000000000003</v>
      </c>
      <c r="F9" s="199">
        <f t="shared" ref="F9:F17" si="0">SUM(C9,D9)</f>
        <v>2968.6320000000001</v>
      </c>
    </row>
    <row r="10" spans="2:6" ht="15" customHeight="1" x14ac:dyDescent="0.2">
      <c r="B10" s="228" t="s">
        <v>129</v>
      </c>
      <c r="C10" s="43">
        <f>'Section 4 data'!$D$60</f>
        <v>2121.1149999999998</v>
      </c>
      <c r="D10" s="44">
        <f>'Section 4 data'!$E$60</f>
        <v>1922.5170000000001</v>
      </c>
      <c r="E10" s="198">
        <f>'Section 4 data'!$F$60</f>
        <v>42.7</v>
      </c>
      <c r="F10" s="199">
        <f t="shared" si="0"/>
        <v>4043.6319999999996</v>
      </c>
    </row>
    <row r="11" spans="2:6" ht="15" customHeight="1" x14ac:dyDescent="0.2">
      <c r="B11" s="226" t="s">
        <v>130</v>
      </c>
      <c r="C11" s="43">
        <f>'Section 4 data'!$D$61</f>
        <v>1193.771</v>
      </c>
      <c r="D11" s="44">
        <f>'Section 4 data'!$E$61</f>
        <v>1915.0239999999999</v>
      </c>
      <c r="E11" s="198">
        <f>'Section 4 data'!$F$61</f>
        <v>29.68</v>
      </c>
      <c r="F11" s="199">
        <f t="shared" si="0"/>
        <v>3108.7950000000001</v>
      </c>
    </row>
    <row r="12" spans="2:6" ht="15" customHeight="1" x14ac:dyDescent="0.2">
      <c r="B12" s="226" t="s">
        <v>131</v>
      </c>
      <c r="C12" s="43">
        <f>'Section 4 data'!$D$62</f>
        <v>1573.5229999999999</v>
      </c>
      <c r="D12" s="44">
        <f>'Section 4 data'!$E$62</f>
        <v>2944.1469999999999</v>
      </c>
      <c r="E12" s="198">
        <f>'Section 4 data'!$F$62</f>
        <v>17.899999999999999</v>
      </c>
      <c r="F12" s="199">
        <f t="shared" si="0"/>
        <v>4517.67</v>
      </c>
    </row>
    <row r="13" spans="2:6" ht="15" customHeight="1" x14ac:dyDescent="0.2">
      <c r="B13" s="226" t="s">
        <v>132</v>
      </c>
      <c r="C13" s="43">
        <f>'Section 4 data'!$D$63</f>
        <v>1244.193</v>
      </c>
      <c r="D13" s="44">
        <f>'Section 4 data'!$E$63</f>
        <v>2782.0610000000001</v>
      </c>
      <c r="E13" s="198">
        <f>'Section 4 data'!$F$63</f>
        <v>12.74</v>
      </c>
      <c r="F13" s="199">
        <f t="shared" si="0"/>
        <v>4026.2539999999999</v>
      </c>
    </row>
    <row r="14" spans="2:6" ht="15" customHeight="1" x14ac:dyDescent="0.2">
      <c r="B14" s="226" t="s">
        <v>133</v>
      </c>
      <c r="C14" s="43">
        <f>'Section 4 data'!$D$64</f>
        <v>581.08000000000004</v>
      </c>
      <c r="D14" s="44">
        <f>'Section 4 data'!$E$64</f>
        <v>1869.307</v>
      </c>
      <c r="E14" s="198">
        <f>'Section 4 data'!$F$64</f>
        <v>19.16</v>
      </c>
      <c r="F14" s="199">
        <f t="shared" si="0"/>
        <v>2450.3870000000002</v>
      </c>
    </row>
    <row r="15" spans="2:6" ht="15" customHeight="1" x14ac:dyDescent="0.2">
      <c r="B15" s="226" t="s">
        <v>134</v>
      </c>
      <c r="C15" s="43">
        <f>'Section 4 data'!$D$65</f>
        <v>26.675999999999998</v>
      </c>
      <c r="D15" s="44">
        <f>'Section 4 data'!$E$65</f>
        <v>114.456</v>
      </c>
      <c r="E15" s="198">
        <f>'Section 4 data'!$F$65</f>
        <v>33.36</v>
      </c>
      <c r="F15" s="199">
        <f t="shared" si="0"/>
        <v>141.13200000000001</v>
      </c>
    </row>
    <row r="16" spans="2:6" ht="15" customHeight="1" x14ac:dyDescent="0.2">
      <c r="B16" s="226" t="s">
        <v>135</v>
      </c>
      <c r="C16" s="43">
        <f>'Section 4 data'!$D$66</f>
        <v>3.2669999999999999</v>
      </c>
      <c r="D16" s="44">
        <f>'Section 4 data'!$E$66</f>
        <v>27.972999999999999</v>
      </c>
      <c r="E16" s="198">
        <f>'Section 4 data'!$F$66</f>
        <v>60.62</v>
      </c>
      <c r="F16" s="199">
        <f t="shared" si="0"/>
        <v>31.24</v>
      </c>
    </row>
    <row r="17" spans="2:6" ht="15" customHeight="1" x14ac:dyDescent="0.2">
      <c r="B17" s="229" t="s">
        <v>80</v>
      </c>
      <c r="C17" s="66">
        <f>'Section 4 data'!$D$6</f>
        <v>8521.9660000000003</v>
      </c>
      <c r="D17" s="66">
        <f>'Section 4 data'!$E$6</f>
        <v>13060.883</v>
      </c>
      <c r="E17" s="230">
        <f>'Section 4 data'!$F$6</f>
        <v>9.09</v>
      </c>
      <c r="F17" s="231">
        <f t="shared" si="0"/>
        <v>21582.849000000002</v>
      </c>
    </row>
    <row r="18" spans="2:6" ht="15" customHeight="1" x14ac:dyDescent="0.2">
      <c r="B18" s="236" t="s">
        <v>105</v>
      </c>
      <c r="C18" s="237"/>
      <c r="D18" s="237"/>
      <c r="E18" s="237"/>
      <c r="F18" s="237"/>
    </row>
    <row r="19" spans="2:6" ht="15" customHeight="1" x14ac:dyDescent="0.2">
      <c r="B19" s="226" t="s">
        <v>127</v>
      </c>
      <c r="C19" s="43">
        <f>'Section 4 data'!$D$68</f>
        <v>1112.2190000000001</v>
      </c>
      <c r="D19" s="44">
        <f>'Section 4 data'!$E$68</f>
        <v>9133.5859999999993</v>
      </c>
      <c r="E19" s="198">
        <f>'Section 4 data'!$F$68</f>
        <v>14.99</v>
      </c>
      <c r="F19" s="199">
        <f t="shared" ref="F19:F28" si="1">SUM(C19,D19)</f>
        <v>10245.805</v>
      </c>
    </row>
    <row r="20" spans="2:6" ht="15" customHeight="1" x14ac:dyDescent="0.2">
      <c r="B20" s="227" t="s">
        <v>128</v>
      </c>
      <c r="C20" s="43">
        <f>'Section 4 data'!$D$69</f>
        <v>3735.127</v>
      </c>
      <c r="D20" s="44">
        <f>'Section 4 data'!$E$69</f>
        <v>43669.718000000001</v>
      </c>
      <c r="E20" s="198">
        <f>'Section 4 data'!$F$69</f>
        <v>6.81</v>
      </c>
      <c r="F20" s="199">
        <f t="shared" si="1"/>
        <v>47404.845000000001</v>
      </c>
    </row>
    <row r="21" spans="2:6" ht="15" customHeight="1" x14ac:dyDescent="0.2">
      <c r="B21" s="228" t="s">
        <v>129</v>
      </c>
      <c r="C21" s="43">
        <f>'Section 4 data'!$D$70</f>
        <v>1880.3689999999999</v>
      </c>
      <c r="D21" s="44">
        <f>'Section 4 data'!$E$70</f>
        <v>28817.095000000001</v>
      </c>
      <c r="E21" s="198">
        <f>'Section 4 data'!$F$70</f>
        <v>9.49</v>
      </c>
      <c r="F21" s="199">
        <f t="shared" si="1"/>
        <v>30697.464</v>
      </c>
    </row>
    <row r="22" spans="2:6" ht="15" customHeight="1" x14ac:dyDescent="0.2">
      <c r="B22" s="226" t="s">
        <v>130</v>
      </c>
      <c r="C22" s="43">
        <f>'Section 4 data'!$D$71</f>
        <v>900.74400000000003</v>
      </c>
      <c r="D22" s="44">
        <f>'Section 4 data'!$E$71</f>
        <v>10748.32</v>
      </c>
      <c r="E22" s="198">
        <f>'Section 4 data'!$F$71</f>
        <v>12.16</v>
      </c>
      <c r="F22" s="199">
        <f t="shared" si="1"/>
        <v>11649.064</v>
      </c>
    </row>
    <row r="23" spans="2:6" ht="15" customHeight="1" x14ac:dyDescent="0.2">
      <c r="B23" s="226" t="s">
        <v>131</v>
      </c>
      <c r="C23" s="43">
        <f>'Section 4 data'!$D$72</f>
        <v>985.16399999999999</v>
      </c>
      <c r="D23" s="44">
        <f>'Section 4 data'!$E$72</f>
        <v>9201.0419999999995</v>
      </c>
      <c r="E23" s="198">
        <f>'Section 4 data'!$F$72</f>
        <v>9.27</v>
      </c>
      <c r="F23" s="199">
        <f t="shared" si="1"/>
        <v>10186.206</v>
      </c>
    </row>
    <row r="24" spans="2:6" ht="15" customHeight="1" x14ac:dyDescent="0.2">
      <c r="B24" s="226" t="s">
        <v>132</v>
      </c>
      <c r="C24" s="43">
        <f>'Section 4 data'!$D$73</f>
        <v>327.91899999999998</v>
      </c>
      <c r="D24" s="44">
        <f>'Section 4 data'!$E$73</f>
        <v>3841.5970000000002</v>
      </c>
      <c r="E24" s="198">
        <f>'Section 4 data'!$F$73</f>
        <v>13.89</v>
      </c>
      <c r="F24" s="199">
        <f t="shared" si="1"/>
        <v>4169.5160000000005</v>
      </c>
    </row>
    <row r="25" spans="2:6" ht="15" customHeight="1" x14ac:dyDescent="0.2">
      <c r="B25" s="226" t="s">
        <v>133</v>
      </c>
      <c r="C25" s="43">
        <f>'Section 4 data'!$D$74</f>
        <v>126.327</v>
      </c>
      <c r="D25" s="44">
        <f>'Section 4 data'!$E$74</f>
        <v>2878.6819999999998</v>
      </c>
      <c r="E25" s="198">
        <f>'Section 4 data'!$F$74</f>
        <v>10.86</v>
      </c>
      <c r="F25" s="199">
        <f t="shared" si="1"/>
        <v>3005.009</v>
      </c>
    </row>
    <row r="26" spans="2:6" ht="15" customHeight="1" x14ac:dyDescent="0.2">
      <c r="B26" s="226" t="s">
        <v>134</v>
      </c>
      <c r="C26" s="43">
        <f>'Section 4 data'!$D$75</f>
        <v>10.038</v>
      </c>
      <c r="D26" s="44">
        <f>'Section 4 data'!$E$75</f>
        <v>640.89300000000003</v>
      </c>
      <c r="E26" s="198">
        <f>'Section 4 data'!$F$75</f>
        <v>18.010000000000002</v>
      </c>
      <c r="F26" s="199">
        <f t="shared" si="1"/>
        <v>650.93100000000004</v>
      </c>
    </row>
    <row r="27" spans="2:6" ht="15" customHeight="1" x14ac:dyDescent="0.2">
      <c r="B27" s="226" t="s">
        <v>135</v>
      </c>
      <c r="C27" s="43">
        <f>'Section 4 data'!$D$76</f>
        <v>0.254</v>
      </c>
      <c r="D27" s="44">
        <f>'Section 4 data'!$E$76</f>
        <v>185.911</v>
      </c>
      <c r="E27" s="198">
        <f>'Section 4 data'!$F$76</f>
        <v>31.32</v>
      </c>
      <c r="F27" s="199">
        <f t="shared" si="1"/>
        <v>186.16499999999999</v>
      </c>
    </row>
    <row r="28" spans="2:6" ht="15" customHeight="1" x14ac:dyDescent="0.2">
      <c r="B28" s="229" t="s">
        <v>80</v>
      </c>
      <c r="C28" s="66">
        <f>'Section 4 data'!$D$7</f>
        <v>9078.16</v>
      </c>
      <c r="D28" s="66">
        <f>'Section 4 data'!$E$7</f>
        <v>109116.84299999999</v>
      </c>
      <c r="E28" s="230">
        <f>'Section 4 data'!$F$7</f>
        <v>4.0199999999999996</v>
      </c>
      <c r="F28" s="231">
        <f t="shared" si="1"/>
        <v>118195.003</v>
      </c>
    </row>
    <row r="29" spans="2:6" ht="15" customHeight="1" x14ac:dyDescent="0.2">
      <c r="B29" s="236" t="s">
        <v>106</v>
      </c>
      <c r="C29" s="237"/>
      <c r="D29" s="237"/>
      <c r="E29" s="237"/>
      <c r="F29" s="237"/>
    </row>
    <row r="30" spans="2:6" ht="15" customHeight="1" x14ac:dyDescent="0.2">
      <c r="B30" s="226" t="s">
        <v>127</v>
      </c>
      <c r="C30" s="43">
        <f>'Section 4 data'!$D$78</f>
        <v>1301.7729999999999</v>
      </c>
      <c r="D30" s="44">
        <f>'Section 4 data'!$E$78</f>
        <v>9239.9</v>
      </c>
      <c r="E30" s="198">
        <f>'Section 4 data'!$F$78</f>
        <v>14.84</v>
      </c>
      <c r="F30" s="199">
        <f t="shared" ref="F30:F39" si="2">SUM(C30,D30)</f>
        <v>10541.672999999999</v>
      </c>
    </row>
    <row r="31" spans="2:6" ht="15" customHeight="1" x14ac:dyDescent="0.2">
      <c r="B31" s="227" t="s">
        <v>128</v>
      </c>
      <c r="C31" s="43">
        <f>'Section 4 data'!$D$79</f>
        <v>5323.9129999999996</v>
      </c>
      <c r="D31" s="44">
        <f>'Section 4 data'!$E$79</f>
        <v>45053.095000000001</v>
      </c>
      <c r="E31" s="198">
        <f>'Section 4 data'!$F$79</f>
        <v>6.67</v>
      </c>
      <c r="F31" s="199">
        <f t="shared" si="2"/>
        <v>50377.008000000002</v>
      </c>
    </row>
    <row r="32" spans="2:6" ht="15" customHeight="1" x14ac:dyDescent="0.2">
      <c r="B32" s="228" t="s">
        <v>129</v>
      </c>
      <c r="C32" s="43">
        <f>'Section 4 data'!$D$80</f>
        <v>4001.4839999999999</v>
      </c>
      <c r="D32" s="44">
        <f>'Section 4 data'!$E$80</f>
        <v>30743.561000000002</v>
      </c>
      <c r="E32" s="198">
        <f>'Section 4 data'!$F$80</f>
        <v>9.2799999999999994</v>
      </c>
      <c r="F32" s="199">
        <f t="shared" si="2"/>
        <v>34745.044999999998</v>
      </c>
    </row>
    <row r="33" spans="2:6" ht="15" customHeight="1" x14ac:dyDescent="0.2">
      <c r="B33" s="226" t="s">
        <v>130</v>
      </c>
      <c r="C33" s="43">
        <f>'Section 4 data'!$D$81</f>
        <v>2094.5149999999999</v>
      </c>
      <c r="D33" s="44">
        <f>'Section 4 data'!$E$81</f>
        <v>12672.841</v>
      </c>
      <c r="E33" s="198">
        <f>'Section 4 data'!$F$81</f>
        <v>11.37</v>
      </c>
      <c r="F33" s="199">
        <f t="shared" si="2"/>
        <v>14767.356</v>
      </c>
    </row>
    <row r="34" spans="2:6" ht="15" customHeight="1" x14ac:dyDescent="0.2">
      <c r="B34" s="226" t="s">
        <v>131</v>
      </c>
      <c r="C34" s="43">
        <f>'Section 4 data'!$D$82</f>
        <v>2558.6869999999999</v>
      </c>
      <c r="D34" s="44">
        <f>'Section 4 data'!$E$82</f>
        <v>12165.558999999999</v>
      </c>
      <c r="E34" s="198">
        <f>'Section 4 data'!$F$82</f>
        <v>8.23</v>
      </c>
      <c r="F34" s="199">
        <f t="shared" si="2"/>
        <v>14724.245999999999</v>
      </c>
    </row>
    <row r="35" spans="2:6" ht="15" customHeight="1" x14ac:dyDescent="0.2">
      <c r="B35" s="226" t="s">
        <v>132</v>
      </c>
      <c r="C35" s="43">
        <f>'Section 4 data'!$D$83</f>
        <v>1572.1120000000001</v>
      </c>
      <c r="D35" s="44">
        <f>'Section 4 data'!$E$83</f>
        <v>6431.0519999999997</v>
      </c>
      <c r="E35" s="198">
        <f>'Section 4 data'!$F$83</f>
        <v>9.67</v>
      </c>
      <c r="F35" s="199">
        <f t="shared" si="2"/>
        <v>8003.1639999999998</v>
      </c>
    </row>
    <row r="36" spans="2:6" ht="15" customHeight="1" x14ac:dyDescent="0.2">
      <c r="B36" s="226" t="s">
        <v>133</v>
      </c>
      <c r="C36" s="43">
        <f>'Section 4 data'!$D$84</f>
        <v>707.40700000000004</v>
      </c>
      <c r="D36" s="44">
        <f>'Section 4 data'!$E$84</f>
        <v>4762.1440000000002</v>
      </c>
      <c r="E36" s="198">
        <f>'Section 4 data'!$F$84</f>
        <v>9.9600000000000009</v>
      </c>
      <c r="F36" s="199">
        <f t="shared" si="2"/>
        <v>5469.5510000000004</v>
      </c>
    </row>
    <row r="37" spans="2:6" ht="15" customHeight="1" x14ac:dyDescent="0.2">
      <c r="B37" s="226" t="s">
        <v>134</v>
      </c>
      <c r="C37" s="43">
        <f>'Section 4 data'!$D$85</f>
        <v>36.713999999999999</v>
      </c>
      <c r="D37" s="44">
        <f>'Section 4 data'!$E$85</f>
        <v>756.05399999999997</v>
      </c>
      <c r="E37" s="198">
        <f>'Section 4 data'!$F$85</f>
        <v>16.11</v>
      </c>
      <c r="F37" s="199">
        <f t="shared" si="2"/>
        <v>792.76800000000003</v>
      </c>
    </row>
    <row r="38" spans="2:6" ht="15" customHeight="1" x14ac:dyDescent="0.2">
      <c r="B38" s="226" t="s">
        <v>135</v>
      </c>
      <c r="C38" s="43">
        <f>'Section 4 data'!$D$86</f>
        <v>3.5209999999999999</v>
      </c>
      <c r="D38" s="44">
        <f>'Section 4 data'!$E$86</f>
        <v>214.053</v>
      </c>
      <c r="E38" s="198">
        <f>'Section 4 data'!$F$86</f>
        <v>29.43</v>
      </c>
      <c r="F38" s="199">
        <f t="shared" si="2"/>
        <v>217.57399999999998</v>
      </c>
    </row>
    <row r="39" spans="2:6" ht="15" customHeight="1" x14ac:dyDescent="0.2">
      <c r="B39" s="232" t="s">
        <v>80</v>
      </c>
      <c r="C39" s="233">
        <f>'Section 4 data'!$D$5</f>
        <v>17600.126</v>
      </c>
      <c r="D39" s="233">
        <f>'Section 4 data'!$E$5</f>
        <v>122038.25900000001</v>
      </c>
      <c r="E39" s="234">
        <f>'Section 4 data'!$F$5</f>
        <v>3.61</v>
      </c>
      <c r="F39" s="235">
        <f t="shared" si="2"/>
        <v>139638.38500000001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0" t="s">
        <v>77</v>
      </c>
      <c r="C5" s="168" t="s">
        <v>78</v>
      </c>
      <c r="D5" s="846" t="s">
        <v>79</v>
      </c>
      <c r="E5" s="846"/>
      <c r="F5" s="209" t="s">
        <v>80</v>
      </c>
    </row>
    <row r="6" spans="2:6" ht="30" customHeight="1" x14ac:dyDescent="0.2">
      <c r="B6" s="851"/>
      <c r="C6" s="174" t="s">
        <v>153</v>
      </c>
      <c r="D6" s="174" t="s">
        <v>153</v>
      </c>
      <c r="E6" s="210" t="s">
        <v>82</v>
      </c>
      <c r="F6" s="211" t="s">
        <v>153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5 data'!$D$8</f>
        <v>63.244</v>
      </c>
      <c r="D8" s="654">
        <f>'Section 5 data'!$E$8</f>
        <v>216.857</v>
      </c>
      <c r="E8" s="207">
        <f>'Section 5 data'!$F$8</f>
        <v>40.770000000000003</v>
      </c>
      <c r="F8" s="652">
        <f>SUM(C8,D8)</f>
        <v>280.101</v>
      </c>
    </row>
    <row r="9" spans="2:6" ht="15" customHeight="1" x14ac:dyDescent="0.2">
      <c r="B9" s="159" t="s">
        <v>85</v>
      </c>
      <c r="C9" s="653">
        <f>'Section 5 data'!$D$9</f>
        <v>268.59800000000001</v>
      </c>
      <c r="D9" s="654">
        <f>'Section 5 data'!$E$9</f>
        <v>962.97500000000002</v>
      </c>
      <c r="E9" s="207">
        <f>'Section 5 data'!$F$9</f>
        <v>19.71</v>
      </c>
      <c r="F9" s="652">
        <f t="shared" ref="F9:F16" si="0">SUM(C9,D9)</f>
        <v>1231.5730000000001</v>
      </c>
    </row>
    <row r="10" spans="2:6" ht="15" customHeight="1" x14ac:dyDescent="0.2">
      <c r="B10" s="159" t="s">
        <v>86</v>
      </c>
      <c r="C10" s="653">
        <f>'Section 5 data'!$D$10</f>
        <v>310.94299999999998</v>
      </c>
      <c r="D10" s="654">
        <f>'Section 5 data'!$E$10</f>
        <v>377.61200000000002</v>
      </c>
      <c r="E10" s="207">
        <f>'Section 5 data'!$F$10</f>
        <v>28.13</v>
      </c>
      <c r="F10" s="652">
        <f t="shared" si="0"/>
        <v>688.55500000000006</v>
      </c>
    </row>
    <row r="11" spans="2:6" ht="15" customHeight="1" x14ac:dyDescent="0.2">
      <c r="B11" s="159" t="s">
        <v>87</v>
      </c>
      <c r="C11" s="653">
        <f>'Section 5 data'!$D$11</f>
        <v>197.58500000000001</v>
      </c>
      <c r="D11" s="654">
        <f>'Section 5 data'!$E$11</f>
        <v>827.01800000000003</v>
      </c>
      <c r="E11" s="207">
        <f>'Section 5 data'!$F$11</f>
        <v>19.75</v>
      </c>
      <c r="F11" s="652">
        <f t="shared" si="0"/>
        <v>1024.6030000000001</v>
      </c>
    </row>
    <row r="12" spans="2:6" ht="15" customHeight="1" x14ac:dyDescent="0.2">
      <c r="B12" s="159" t="s">
        <v>88</v>
      </c>
      <c r="C12" s="653">
        <f>'Section 5 data'!$D$12</f>
        <v>253.46600000000001</v>
      </c>
      <c r="D12" s="654">
        <f>'Section 5 data'!$E$12</f>
        <v>653.47799999999995</v>
      </c>
      <c r="E12" s="207">
        <f>'Section 5 data'!$F$12</f>
        <v>17.09</v>
      </c>
      <c r="F12" s="652">
        <f t="shared" si="0"/>
        <v>906.94399999999996</v>
      </c>
    </row>
    <row r="13" spans="2:6" ht="15" customHeight="1" x14ac:dyDescent="0.2">
      <c r="B13" s="159" t="s">
        <v>89</v>
      </c>
      <c r="C13" s="653">
        <f>'Section 5 data'!$D$13</f>
        <v>668.81799999999998</v>
      </c>
      <c r="D13" s="654">
        <f>'Section 5 data'!$E$13</f>
        <v>758.21</v>
      </c>
      <c r="E13" s="207">
        <f>'Section 5 data'!$F$13</f>
        <v>20.45</v>
      </c>
      <c r="F13" s="652">
        <f t="shared" si="0"/>
        <v>1427.028</v>
      </c>
    </row>
    <row r="14" spans="2:6" ht="15" customHeight="1" x14ac:dyDescent="0.2">
      <c r="B14" s="159" t="s">
        <v>90</v>
      </c>
      <c r="C14" s="653">
        <f>'Section 5 data'!$D$14</f>
        <v>16.797000000000001</v>
      </c>
      <c r="D14" s="654">
        <f>'Section 5 data'!$E$14</f>
        <v>65.766000000000005</v>
      </c>
      <c r="E14" s="207">
        <f>'Section 5 data'!$F$14</f>
        <v>64.55</v>
      </c>
      <c r="F14" s="652">
        <f t="shared" si="0"/>
        <v>82.563000000000002</v>
      </c>
    </row>
    <row r="15" spans="2:6" ht="15" customHeight="1" x14ac:dyDescent="0.2">
      <c r="B15" s="159" t="s">
        <v>91</v>
      </c>
      <c r="C15" s="653">
        <f>'Section 5 data'!$D$15</f>
        <v>143.99700000000001</v>
      </c>
      <c r="D15" s="654">
        <f>'Section 5 data'!$E$15</f>
        <v>1090.499</v>
      </c>
      <c r="E15" s="207">
        <f>'Section 5 data'!$F$15</f>
        <v>26.11</v>
      </c>
      <c r="F15" s="652">
        <f t="shared" si="0"/>
        <v>1234.4960000000001</v>
      </c>
    </row>
    <row r="16" spans="2:6" ht="15" customHeight="1" x14ac:dyDescent="0.2">
      <c r="B16" s="157" t="s">
        <v>92</v>
      </c>
      <c r="C16" s="208">
        <f>'Section 5 data'!$D$6</f>
        <v>1923.4480000000001</v>
      </c>
      <c r="D16" s="655">
        <f>'Section 5 data'!$E$6</f>
        <v>4952.415</v>
      </c>
      <c r="E16" s="703">
        <f>'Section 5 data'!$F$6</f>
        <v>8.6999999999999993</v>
      </c>
      <c r="F16" s="656">
        <f t="shared" si="0"/>
        <v>6875.8630000000003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5 data'!$D$16</f>
        <v>490.99299999999999</v>
      </c>
      <c r="D18" s="654">
        <f>'Section 5 data'!$E$16</f>
        <v>5766.0929999999998</v>
      </c>
      <c r="E18" s="207">
        <f>'Section 5 data'!$F$16</f>
        <v>10.81</v>
      </c>
      <c r="F18" s="652">
        <f t="shared" ref="F18:F29" si="1">SUM(C18,D18)</f>
        <v>6257.0860000000002</v>
      </c>
    </row>
    <row r="19" spans="2:6" ht="15" customHeight="1" x14ac:dyDescent="0.2">
      <c r="B19" s="159" t="s">
        <v>95</v>
      </c>
      <c r="C19" s="653">
        <f>'Section 5 data'!$D$17</f>
        <v>206.53899999999999</v>
      </c>
      <c r="D19" s="654">
        <f>'Section 5 data'!$E$17</f>
        <v>1213.7429999999999</v>
      </c>
      <c r="E19" s="207">
        <f>'Section 5 data'!$F$17</f>
        <v>19.71</v>
      </c>
      <c r="F19" s="652">
        <f t="shared" si="1"/>
        <v>1420.2819999999999</v>
      </c>
    </row>
    <row r="20" spans="2:6" ht="15" customHeight="1" x14ac:dyDescent="0.2">
      <c r="B20" s="159" t="s">
        <v>96</v>
      </c>
      <c r="C20" s="653">
        <f>'Section 5 data'!$D$18</f>
        <v>10.288</v>
      </c>
      <c r="D20" s="654">
        <f>'Section 5 data'!$E$18</f>
        <v>1149.54</v>
      </c>
      <c r="E20" s="207">
        <f>'Section 5 data'!$F$18</f>
        <v>24.34</v>
      </c>
      <c r="F20" s="652">
        <f t="shared" si="1"/>
        <v>1159.828</v>
      </c>
    </row>
    <row r="21" spans="2:6" ht="15" customHeight="1" x14ac:dyDescent="0.2">
      <c r="B21" s="159" t="s">
        <v>97</v>
      </c>
      <c r="C21" s="653">
        <f>'Section 5 data'!$D$19</f>
        <v>52.570999999999998</v>
      </c>
      <c r="D21" s="654">
        <f>'Section 5 data'!$E$19</f>
        <v>4078.0639999999999</v>
      </c>
      <c r="E21" s="207">
        <f>'Section 5 data'!$F$19</f>
        <v>12.22</v>
      </c>
      <c r="F21" s="652">
        <f t="shared" si="1"/>
        <v>4130.6350000000002</v>
      </c>
    </row>
    <row r="22" spans="2:6" ht="15" customHeight="1" x14ac:dyDescent="0.2">
      <c r="B22" s="159" t="s">
        <v>98</v>
      </c>
      <c r="C22" s="653">
        <f>'Section 5 data'!$D$20</f>
        <v>69.31</v>
      </c>
      <c r="D22" s="654">
        <f>'Section 5 data'!$E$20</f>
        <v>1246.28</v>
      </c>
      <c r="E22" s="207">
        <f>'Section 5 data'!$F$20</f>
        <v>12.61</v>
      </c>
      <c r="F22" s="652">
        <f t="shared" si="1"/>
        <v>1315.59</v>
      </c>
    </row>
    <row r="23" spans="2:6" ht="15" customHeight="1" x14ac:dyDescent="0.2">
      <c r="B23" s="159" t="s">
        <v>99</v>
      </c>
      <c r="C23" s="653">
        <f>'Section 5 data'!$D$21</f>
        <v>37.009</v>
      </c>
      <c r="D23" s="654">
        <f>'Section 5 data'!$E$21</f>
        <v>579.68499999999995</v>
      </c>
      <c r="E23" s="207">
        <f>'Section 5 data'!$F$21</f>
        <v>28.11</v>
      </c>
      <c r="F23" s="652">
        <f t="shared" si="1"/>
        <v>616.69399999999996</v>
      </c>
    </row>
    <row r="24" spans="2:6" ht="15" customHeight="1" x14ac:dyDescent="0.2">
      <c r="B24" s="159" t="s">
        <v>100</v>
      </c>
      <c r="C24" s="653">
        <f>'Section 5 data'!$D$22</f>
        <v>6.9480000000000004</v>
      </c>
      <c r="D24" s="654">
        <f>'Section 5 data'!$E$22</f>
        <v>793.66899999999998</v>
      </c>
      <c r="E24" s="207">
        <f>'Section 5 data'!$F$22</f>
        <v>15.99</v>
      </c>
      <c r="F24" s="652">
        <f t="shared" si="1"/>
        <v>800.61699999999996</v>
      </c>
    </row>
    <row r="25" spans="2:6" ht="15" customHeight="1" x14ac:dyDescent="0.2">
      <c r="B25" s="159" t="s">
        <v>101</v>
      </c>
      <c r="C25" s="653">
        <f>'Section 5 data'!$D$23</f>
        <v>0</v>
      </c>
      <c r="D25" s="654">
        <f>'Section 5 data'!$E$23</f>
        <v>578.93499999999995</v>
      </c>
      <c r="E25" s="207">
        <f>'Section 5 data'!$F$23</f>
        <v>15.84</v>
      </c>
      <c r="F25" s="652">
        <f t="shared" si="1"/>
        <v>578.93499999999995</v>
      </c>
    </row>
    <row r="26" spans="2:6" ht="15" customHeight="1" x14ac:dyDescent="0.2">
      <c r="B26" s="159" t="s">
        <v>102</v>
      </c>
      <c r="C26" s="653">
        <f>'Section 5 data'!$D$24</f>
        <v>11.977</v>
      </c>
      <c r="D26" s="654">
        <f>'Section 5 data'!$E$24</f>
        <v>519.995</v>
      </c>
      <c r="E26" s="207">
        <f>'Section 5 data'!$F$24</f>
        <v>22.02</v>
      </c>
      <c r="F26" s="652">
        <f t="shared" si="1"/>
        <v>531.97199999999998</v>
      </c>
    </row>
    <row r="27" spans="2:6" ht="15" customHeight="1" x14ac:dyDescent="0.2">
      <c r="B27" s="159" t="s">
        <v>103</v>
      </c>
      <c r="C27" s="653">
        <f>'Section 5 data'!$D$25</f>
        <v>2E-3</v>
      </c>
      <c r="D27" s="654">
        <f>'Section 5 data'!$E$25</f>
        <v>466.38900000000001</v>
      </c>
      <c r="E27" s="207">
        <f>'Section 5 data'!$F$25</f>
        <v>23.4</v>
      </c>
      <c r="F27" s="652">
        <f t="shared" si="1"/>
        <v>466.39100000000002</v>
      </c>
    </row>
    <row r="28" spans="2:6" ht="15" customHeight="1" x14ac:dyDescent="0.2">
      <c r="B28" s="159" t="s">
        <v>104</v>
      </c>
      <c r="C28" s="653">
        <f>'Section 5 data'!$D$26</f>
        <v>137.21600000000001</v>
      </c>
      <c r="D28" s="654">
        <f>'Section 5 data'!$E$26</f>
        <v>1326.029</v>
      </c>
      <c r="E28" s="207">
        <f>'Section 5 data'!$F$26</f>
        <v>13.88</v>
      </c>
      <c r="F28" s="652">
        <f t="shared" si="1"/>
        <v>1463.2449999999999</v>
      </c>
    </row>
    <row r="29" spans="2:6" ht="15" customHeight="1" x14ac:dyDescent="0.2">
      <c r="B29" s="157" t="s">
        <v>105</v>
      </c>
      <c r="C29" s="208">
        <f>'Section 5 data'!$D$7</f>
        <v>1022.853</v>
      </c>
      <c r="D29" s="655">
        <f>'Section 5 data'!$E$7</f>
        <v>17776.674999999999</v>
      </c>
      <c r="E29" s="703">
        <f>'Section 5 data'!$F$7</f>
        <v>4.88</v>
      </c>
      <c r="F29" s="656">
        <f t="shared" si="1"/>
        <v>18799.527999999998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5 data'!$D$5</f>
        <v>2946.3009999999999</v>
      </c>
      <c r="D31" s="660">
        <f>'Section 5 data'!$E$5</f>
        <v>22668.681</v>
      </c>
      <c r="E31" s="705">
        <f>'Section 5 data'!$F$5</f>
        <v>4.21</v>
      </c>
      <c r="F31" s="661">
        <f>SUM(C31,D31)</f>
        <v>25614.982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x14ac:dyDescent="0.2">
      <c r="A3" s="271"/>
      <c r="B3" s="782" t="s">
        <v>688</v>
      </c>
      <c r="C3" s="783"/>
      <c r="D3" s="783"/>
      <c r="E3" s="783"/>
      <c r="F3" s="783"/>
      <c r="G3" s="783"/>
      <c r="H3" s="783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1473.15</v>
      </c>
      <c r="E5" s="427">
        <v>11334.34</v>
      </c>
      <c r="F5" s="432">
        <v>4.21</v>
      </c>
      <c r="G5" s="439">
        <f>E5*F5/100</f>
        <v>477.17571400000003</v>
      </c>
      <c r="H5" s="440">
        <f>SUM(D5,E5)</f>
        <v>12807.49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961.72400000000005</v>
      </c>
      <c r="E6" s="427">
        <v>2476.2080000000001</v>
      </c>
      <c r="F6" s="432">
        <v>8.6999999999999993</v>
      </c>
      <c r="G6" s="439">
        <f t="shared" ref="G6:G26" si="0">E6*F6/100</f>
        <v>215.43009599999996</v>
      </c>
      <c r="H6" s="440">
        <f>SUM(D6,E6)</f>
        <v>3437.9320000000002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511.42599999999999</v>
      </c>
      <c r="E7" s="427">
        <v>8888.3379999999997</v>
      </c>
      <c r="F7" s="432">
        <v>4.88</v>
      </c>
      <c r="G7" s="439">
        <f>E7*F7/100</f>
        <v>433.75089439999994</v>
      </c>
      <c r="H7" s="440">
        <f>SUM(D7,E7)</f>
        <v>9399.7639999999992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31.622</v>
      </c>
      <c r="E8" s="429">
        <v>108.429</v>
      </c>
      <c r="F8" s="432">
        <v>40.770000000000003</v>
      </c>
      <c r="G8" s="439">
        <f t="shared" si="0"/>
        <v>44.206503300000001</v>
      </c>
      <c r="H8" s="440">
        <f>SUM(D8,E8)</f>
        <v>140.05099999999999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134.29900000000001</v>
      </c>
      <c r="E9" s="429">
        <v>481.488</v>
      </c>
      <c r="F9" s="432">
        <v>19.71</v>
      </c>
      <c r="G9" s="439">
        <f t="shared" si="0"/>
        <v>94.901284800000013</v>
      </c>
      <c r="H9" s="440">
        <f t="shared" ref="H9:H26" si="1">SUM(D9,E9)</f>
        <v>615.78700000000003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155.47200000000001</v>
      </c>
      <c r="E10" s="429">
        <v>188.80600000000001</v>
      </c>
      <c r="F10" s="432">
        <v>28.13</v>
      </c>
      <c r="G10" s="439">
        <f t="shared" si="0"/>
        <v>53.111127800000006</v>
      </c>
      <c r="H10" s="440">
        <f t="shared" si="1"/>
        <v>344.27800000000002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98.793000000000006</v>
      </c>
      <c r="E11" s="429">
        <v>413.50900000000001</v>
      </c>
      <c r="F11" s="432">
        <v>19.75</v>
      </c>
      <c r="G11" s="439">
        <f t="shared" si="0"/>
        <v>81.668027500000008</v>
      </c>
      <c r="H11" s="440">
        <f t="shared" si="1"/>
        <v>512.30200000000002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126.733</v>
      </c>
      <c r="E12" s="429">
        <v>326.73899999999998</v>
      </c>
      <c r="F12" s="432">
        <v>17.09</v>
      </c>
      <c r="G12" s="439">
        <f t="shared" si="0"/>
        <v>55.8396951</v>
      </c>
      <c r="H12" s="440">
        <f t="shared" si="1"/>
        <v>453.47199999999998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334.40899999999999</v>
      </c>
      <c r="E13" s="429">
        <v>379.10500000000002</v>
      </c>
      <c r="F13" s="432">
        <v>20.45</v>
      </c>
      <c r="G13" s="439">
        <f t="shared" si="0"/>
        <v>77.526972499999999</v>
      </c>
      <c r="H13" s="440">
        <f t="shared" si="1"/>
        <v>713.51400000000001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8.3989999999999991</v>
      </c>
      <c r="E14" s="429">
        <v>32.883000000000003</v>
      </c>
      <c r="F14" s="432">
        <v>64.55</v>
      </c>
      <c r="G14" s="439">
        <f t="shared" si="0"/>
        <v>21.225976500000002</v>
      </c>
      <c r="H14" s="440">
        <f t="shared" si="1"/>
        <v>41.282000000000004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71.998999999999995</v>
      </c>
      <c r="E15" s="429">
        <v>545.24900000000002</v>
      </c>
      <c r="F15" s="432">
        <v>26.11</v>
      </c>
      <c r="G15" s="439">
        <f t="shared" si="0"/>
        <v>142.36451389999999</v>
      </c>
      <c r="H15" s="440">
        <f t="shared" si="1"/>
        <v>617.24800000000005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245.49600000000001</v>
      </c>
      <c r="E16" s="429">
        <v>2883.0459999999998</v>
      </c>
      <c r="F16" s="432">
        <v>10.81</v>
      </c>
      <c r="G16" s="439">
        <f t="shared" si="0"/>
        <v>311.6572726</v>
      </c>
      <c r="H16" s="440">
        <f t="shared" si="1"/>
        <v>3128.5419999999999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103.27</v>
      </c>
      <c r="E17" s="429">
        <v>606.87099999999998</v>
      </c>
      <c r="F17" s="432">
        <v>19.71</v>
      </c>
      <c r="G17" s="439">
        <f t="shared" si="0"/>
        <v>119.6142741</v>
      </c>
      <c r="H17" s="440">
        <f t="shared" si="1"/>
        <v>710.14099999999996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5.1440000000000001</v>
      </c>
      <c r="E18" s="429">
        <v>574.77</v>
      </c>
      <c r="F18" s="432">
        <v>24.34</v>
      </c>
      <c r="G18" s="439">
        <f t="shared" si="0"/>
        <v>139.89901799999998</v>
      </c>
      <c r="H18" s="440">
        <f t="shared" si="1"/>
        <v>579.91399999999999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26.285</v>
      </c>
      <c r="E19" s="429">
        <v>2039.0319999999999</v>
      </c>
      <c r="F19" s="432">
        <v>12.22</v>
      </c>
      <c r="G19" s="439">
        <f t="shared" si="0"/>
        <v>249.16971040000001</v>
      </c>
      <c r="H19" s="440">
        <f t="shared" si="1"/>
        <v>2065.317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34.655000000000001</v>
      </c>
      <c r="E20" s="429">
        <v>623.14</v>
      </c>
      <c r="F20" s="432">
        <v>12.61</v>
      </c>
      <c r="G20" s="439">
        <f t="shared" si="0"/>
        <v>78.577953999999991</v>
      </c>
      <c r="H20" s="440">
        <f t="shared" si="1"/>
        <v>657.79499999999996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18.504999999999999</v>
      </c>
      <c r="E21" s="429">
        <v>289.84199999999998</v>
      </c>
      <c r="F21" s="432">
        <v>28.11</v>
      </c>
      <c r="G21" s="439">
        <f t="shared" si="0"/>
        <v>81.47458619999999</v>
      </c>
      <c r="H21" s="440">
        <f t="shared" si="1"/>
        <v>308.34699999999998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3.4740000000000002</v>
      </c>
      <c r="E22" s="429">
        <v>396.83499999999998</v>
      </c>
      <c r="F22" s="432">
        <v>15.99</v>
      </c>
      <c r="G22" s="439">
        <f t="shared" si="0"/>
        <v>63.453916499999998</v>
      </c>
      <c r="H22" s="440">
        <f t="shared" si="1"/>
        <v>400.30899999999997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289.46699999999998</v>
      </c>
      <c r="F23" s="432">
        <v>15.84</v>
      </c>
      <c r="G23" s="439">
        <f t="shared" si="0"/>
        <v>45.851572799999992</v>
      </c>
      <c r="H23" s="440">
        <f t="shared" si="1"/>
        <v>289.46699999999998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5.9889999999999999</v>
      </c>
      <c r="E24" s="429">
        <v>259.99700000000001</v>
      </c>
      <c r="F24" s="432">
        <v>22.02</v>
      </c>
      <c r="G24" s="439">
        <f t="shared" si="0"/>
        <v>57.251339400000006</v>
      </c>
      <c r="H24" s="440">
        <f t="shared" si="1"/>
        <v>265.98599999999999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1E-3</v>
      </c>
      <c r="E25" s="429">
        <v>233.19399999999999</v>
      </c>
      <c r="F25" s="432">
        <v>23.4</v>
      </c>
      <c r="G25" s="439">
        <f t="shared" si="0"/>
        <v>54.567395999999988</v>
      </c>
      <c r="H25" s="440">
        <f t="shared" si="1"/>
        <v>233.19499999999999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68.608000000000004</v>
      </c>
      <c r="E26" s="433">
        <v>663.01400000000001</v>
      </c>
      <c r="F26" s="431">
        <v>13.88</v>
      </c>
      <c r="G26" s="329">
        <f t="shared" si="0"/>
        <v>92.026343200000014</v>
      </c>
      <c r="H26" s="337">
        <f t="shared" si="1"/>
        <v>731.62200000000007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s="24" customFormat="1" x14ac:dyDescent="0.2">
      <c r="B29" s="782" t="s">
        <v>688</v>
      </c>
      <c r="C29" s="783"/>
      <c r="D29" s="783"/>
      <c r="E29" s="783"/>
      <c r="F29" s="783"/>
      <c r="G29" s="783"/>
      <c r="H29" s="783"/>
    </row>
    <row r="30" spans="1:10" s="24" customFormat="1" x14ac:dyDescent="0.2">
      <c r="B30" s="279"/>
      <c r="C30" s="279" t="s">
        <v>685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s="23" customFormat="1" x14ac:dyDescent="0.2">
      <c r="B31" s="434" t="s">
        <v>92</v>
      </c>
      <c r="C31" s="424" t="s">
        <v>119</v>
      </c>
      <c r="D31" s="425"/>
      <c r="E31" s="427"/>
      <c r="F31" s="432"/>
      <c r="G31" s="439">
        <f>E31*F31/100</f>
        <v>0</v>
      </c>
      <c r="H31" s="440">
        <f>SUM(D31,E31)</f>
        <v>0</v>
      </c>
    </row>
    <row r="32" spans="1:10" s="23" customFormat="1" x14ac:dyDescent="0.2">
      <c r="B32" s="434"/>
      <c r="C32" s="424" t="s">
        <v>120</v>
      </c>
      <c r="D32" s="425"/>
      <c r="E32" s="427"/>
      <c r="F32" s="432"/>
      <c r="G32" s="439">
        <f t="shared" ref="G32:G37" si="2">E32*F32/100</f>
        <v>0</v>
      </c>
      <c r="H32" s="440">
        <f t="shared" ref="H32:H37" si="3">SUM(D32,E32)</f>
        <v>0</v>
      </c>
    </row>
    <row r="33" spans="2:8" s="23" customFormat="1" x14ac:dyDescent="0.2">
      <c r="B33" s="434"/>
      <c r="C33" s="424" t="s">
        <v>121</v>
      </c>
      <c r="D33" s="425"/>
      <c r="E33" s="427"/>
      <c r="F33" s="432"/>
      <c r="G33" s="439">
        <f t="shared" si="2"/>
        <v>0</v>
      </c>
      <c r="H33" s="440">
        <f t="shared" si="3"/>
        <v>0</v>
      </c>
    </row>
    <row r="34" spans="2:8" s="23" customFormat="1" x14ac:dyDescent="0.2">
      <c r="B34" s="434"/>
      <c r="C34" s="424" t="s">
        <v>122</v>
      </c>
      <c r="D34" s="425"/>
      <c r="E34" s="427"/>
      <c r="F34" s="432"/>
      <c r="G34" s="439">
        <f t="shared" si="2"/>
        <v>0</v>
      </c>
      <c r="H34" s="440">
        <f t="shared" si="3"/>
        <v>0</v>
      </c>
    </row>
    <row r="35" spans="2:8" s="23" customFormat="1" x14ac:dyDescent="0.2">
      <c r="B35" s="434"/>
      <c r="C35" s="424" t="s">
        <v>123</v>
      </c>
      <c r="D35" s="425"/>
      <c r="E35" s="427"/>
      <c r="F35" s="432"/>
      <c r="G35" s="439">
        <f t="shared" si="2"/>
        <v>0</v>
      </c>
      <c r="H35" s="440">
        <f t="shared" si="3"/>
        <v>0</v>
      </c>
    </row>
    <row r="36" spans="2:8" s="23" customFormat="1" x14ac:dyDescent="0.2">
      <c r="B36" s="434"/>
      <c r="C36" s="424" t="s">
        <v>124</v>
      </c>
      <c r="D36" s="425"/>
      <c r="E36" s="427"/>
      <c r="F36" s="432"/>
      <c r="G36" s="439">
        <f t="shared" si="2"/>
        <v>0</v>
      </c>
      <c r="H36" s="440">
        <f t="shared" si="3"/>
        <v>0</v>
      </c>
    </row>
    <row r="37" spans="2:8" s="23" customFormat="1" x14ac:dyDescent="0.2">
      <c r="B37" s="434"/>
      <c r="C37" s="424" t="s">
        <v>125</v>
      </c>
      <c r="D37" s="425"/>
      <c r="E37" s="427"/>
      <c r="F37" s="432"/>
      <c r="G37" s="439">
        <f t="shared" si="2"/>
        <v>0</v>
      </c>
      <c r="H37" s="440">
        <f t="shared" si="3"/>
        <v>0</v>
      </c>
    </row>
    <row r="38" spans="2:8" s="23" customFormat="1" x14ac:dyDescent="0.2">
      <c r="B38" s="434"/>
      <c r="C38" s="424"/>
      <c r="D38" s="425"/>
      <c r="E38" s="427"/>
      <c r="F38" s="432"/>
      <c r="G38" s="441"/>
      <c r="H38" s="442"/>
    </row>
    <row r="39" spans="2:8" s="23" customFormat="1" x14ac:dyDescent="0.2">
      <c r="B39" s="434" t="s">
        <v>105</v>
      </c>
      <c r="C39" s="424" t="s">
        <v>119</v>
      </c>
      <c r="D39" s="425"/>
      <c r="E39" s="427"/>
      <c r="F39" s="432"/>
      <c r="G39" s="439">
        <f>E39*F39/100</f>
        <v>0</v>
      </c>
      <c r="H39" s="440">
        <f>SUM(D39,E39)</f>
        <v>0</v>
      </c>
    </row>
    <row r="40" spans="2:8" s="23" customFormat="1" x14ac:dyDescent="0.2">
      <c r="B40" s="434"/>
      <c r="C40" s="424" t="s">
        <v>120</v>
      </c>
      <c r="D40" s="425"/>
      <c r="E40" s="427"/>
      <c r="F40" s="432"/>
      <c r="G40" s="439">
        <f t="shared" ref="G40:G45" si="4">E40*F40/100</f>
        <v>0</v>
      </c>
      <c r="H40" s="440">
        <f t="shared" ref="H40:H45" si="5">SUM(D40,E40)</f>
        <v>0</v>
      </c>
    </row>
    <row r="41" spans="2:8" s="23" customFormat="1" x14ac:dyDescent="0.2">
      <c r="B41" s="434"/>
      <c r="C41" s="424" t="s">
        <v>121</v>
      </c>
      <c r="D41" s="425"/>
      <c r="E41" s="427"/>
      <c r="F41" s="432"/>
      <c r="G41" s="439">
        <f t="shared" si="4"/>
        <v>0</v>
      </c>
      <c r="H41" s="440">
        <f t="shared" si="5"/>
        <v>0</v>
      </c>
    </row>
    <row r="42" spans="2:8" s="23" customFormat="1" x14ac:dyDescent="0.2">
      <c r="B42" s="434"/>
      <c r="C42" s="424" t="s">
        <v>122</v>
      </c>
      <c r="D42" s="425"/>
      <c r="E42" s="427"/>
      <c r="F42" s="432"/>
      <c r="G42" s="439">
        <f t="shared" si="4"/>
        <v>0</v>
      </c>
      <c r="H42" s="440">
        <f t="shared" si="5"/>
        <v>0</v>
      </c>
    </row>
    <row r="43" spans="2:8" s="23" customFormat="1" x14ac:dyDescent="0.2">
      <c r="B43" s="434"/>
      <c r="C43" s="424" t="s">
        <v>123</v>
      </c>
      <c r="D43" s="425"/>
      <c r="E43" s="427"/>
      <c r="F43" s="432"/>
      <c r="G43" s="439">
        <f t="shared" si="4"/>
        <v>0</v>
      </c>
      <c r="H43" s="440">
        <f t="shared" si="5"/>
        <v>0</v>
      </c>
    </row>
    <row r="44" spans="2:8" s="23" customFormat="1" x14ac:dyDescent="0.2">
      <c r="B44" s="434"/>
      <c r="C44" s="424" t="s">
        <v>124</v>
      </c>
      <c r="D44" s="425"/>
      <c r="E44" s="427"/>
      <c r="F44" s="432"/>
      <c r="G44" s="439">
        <f t="shared" si="4"/>
        <v>0</v>
      </c>
      <c r="H44" s="440">
        <f t="shared" si="5"/>
        <v>0</v>
      </c>
    </row>
    <row r="45" spans="2:8" s="23" customFormat="1" x14ac:dyDescent="0.2">
      <c r="B45" s="434"/>
      <c r="C45" s="424" t="s">
        <v>125</v>
      </c>
      <c r="D45" s="425"/>
      <c r="E45" s="427"/>
      <c r="F45" s="432"/>
      <c r="G45" s="439">
        <f t="shared" si="4"/>
        <v>0</v>
      </c>
      <c r="H45" s="440">
        <f t="shared" si="5"/>
        <v>0</v>
      </c>
    </row>
    <row r="46" spans="2:8" s="23" customFormat="1" x14ac:dyDescent="0.2">
      <c r="B46" s="434"/>
      <c r="C46" s="424"/>
      <c r="D46" s="425"/>
      <c r="E46" s="427"/>
      <c r="F46" s="432"/>
      <c r="G46" s="441"/>
      <c r="H46" s="442"/>
    </row>
    <row r="47" spans="2:8" s="23" customFormat="1" x14ac:dyDescent="0.2">
      <c r="B47" s="434" t="s">
        <v>106</v>
      </c>
      <c r="C47" s="424" t="s">
        <v>119</v>
      </c>
      <c r="D47" s="425"/>
      <c r="E47" s="427"/>
      <c r="F47" s="432"/>
      <c r="G47" s="439">
        <f>E47*F47/100</f>
        <v>0</v>
      </c>
      <c r="H47" s="440">
        <f>SUM(D47,E47)</f>
        <v>0</v>
      </c>
    </row>
    <row r="48" spans="2:8" s="23" customFormat="1" x14ac:dyDescent="0.2">
      <c r="B48" s="434"/>
      <c r="C48" s="424" t="s">
        <v>120</v>
      </c>
      <c r="D48" s="425"/>
      <c r="E48" s="427"/>
      <c r="F48" s="432"/>
      <c r="G48" s="439">
        <f t="shared" ref="G48:G53" si="6">E48*F48/100</f>
        <v>0</v>
      </c>
      <c r="H48" s="440">
        <f t="shared" ref="H48:H53" si="7">SUM(D48,E48)</f>
        <v>0</v>
      </c>
    </row>
    <row r="49" spans="2:8" s="23" customFormat="1" x14ac:dyDescent="0.2">
      <c r="B49" s="434"/>
      <c r="C49" s="424" t="s">
        <v>121</v>
      </c>
      <c r="D49" s="425"/>
      <c r="E49" s="427"/>
      <c r="F49" s="432"/>
      <c r="G49" s="439">
        <f t="shared" si="6"/>
        <v>0</v>
      </c>
      <c r="H49" s="440">
        <f t="shared" si="7"/>
        <v>0</v>
      </c>
    </row>
    <row r="50" spans="2:8" s="23" customFormat="1" x14ac:dyDescent="0.2">
      <c r="B50" s="434"/>
      <c r="C50" s="424" t="s">
        <v>122</v>
      </c>
      <c r="D50" s="425"/>
      <c r="E50" s="427"/>
      <c r="F50" s="432"/>
      <c r="G50" s="439">
        <f t="shared" si="6"/>
        <v>0</v>
      </c>
      <c r="H50" s="440">
        <f t="shared" si="7"/>
        <v>0</v>
      </c>
    </row>
    <row r="51" spans="2:8" s="23" customFormat="1" x14ac:dyDescent="0.2">
      <c r="B51" s="434"/>
      <c r="C51" s="424" t="s">
        <v>123</v>
      </c>
      <c r="D51" s="425"/>
      <c r="E51" s="427"/>
      <c r="F51" s="432"/>
      <c r="G51" s="439">
        <f t="shared" si="6"/>
        <v>0</v>
      </c>
      <c r="H51" s="440">
        <f t="shared" si="7"/>
        <v>0</v>
      </c>
    </row>
    <row r="52" spans="2:8" s="23" customFormat="1" x14ac:dyDescent="0.2">
      <c r="B52" s="434"/>
      <c r="C52" s="424" t="s">
        <v>124</v>
      </c>
      <c r="D52" s="425"/>
      <c r="E52" s="427"/>
      <c r="F52" s="432"/>
      <c r="G52" s="439">
        <f t="shared" si="6"/>
        <v>0</v>
      </c>
      <c r="H52" s="440">
        <f t="shared" si="7"/>
        <v>0</v>
      </c>
    </row>
    <row r="53" spans="2:8" s="23" customFormat="1" ht="13.5" thickBot="1" x14ac:dyDescent="0.25">
      <c r="B53" s="290"/>
      <c r="C53" s="430" t="s">
        <v>125</v>
      </c>
      <c r="D53" s="433"/>
      <c r="E53" s="433"/>
      <c r="F53" s="431"/>
      <c r="G53" s="329">
        <f t="shared" si="6"/>
        <v>0</v>
      </c>
      <c r="H53" s="337">
        <f t="shared" si="7"/>
        <v>0</v>
      </c>
    </row>
    <row r="54" spans="2:8" s="23" customFormat="1" x14ac:dyDescent="0.2">
      <c r="C54" s="24"/>
      <c r="D54" s="269"/>
      <c r="E54" s="269"/>
      <c r="F54" s="24"/>
      <c r="G54" s="24"/>
    </row>
    <row r="55" spans="2:8" s="23" customFormat="1" x14ac:dyDescent="0.2"/>
    <row r="56" spans="2:8" s="23" customFormat="1" x14ac:dyDescent="0.2">
      <c r="B56" s="782" t="s">
        <v>688</v>
      </c>
      <c r="C56" s="783"/>
      <c r="D56" s="783"/>
      <c r="E56" s="783"/>
      <c r="F56" s="783"/>
      <c r="G56" s="783"/>
      <c r="H56" s="783"/>
    </row>
    <row r="57" spans="2:8" s="23" customFormat="1" ht="25.5" x14ac:dyDescent="0.2">
      <c r="B57" s="279"/>
      <c r="C57" s="526" t="s">
        <v>686</v>
      </c>
      <c r="D57" s="438" t="s">
        <v>78</v>
      </c>
      <c r="E57" s="438" t="s">
        <v>308</v>
      </c>
      <c r="F57" s="438" t="s">
        <v>82</v>
      </c>
      <c r="G57" s="438" t="s">
        <v>309</v>
      </c>
      <c r="H57" s="438" t="s">
        <v>486</v>
      </c>
    </row>
    <row r="58" spans="2:8" s="23" customFormat="1" x14ac:dyDescent="0.2">
      <c r="B58" s="434" t="s">
        <v>92</v>
      </c>
      <c r="C58" s="424" t="s">
        <v>127</v>
      </c>
      <c r="D58" s="425"/>
      <c r="E58" s="427"/>
      <c r="F58" s="432"/>
      <c r="G58" s="439">
        <f>E58*F58/100</f>
        <v>0</v>
      </c>
      <c r="H58" s="440">
        <f t="shared" ref="H58:H86" si="8">SUM(D58,E58)</f>
        <v>0</v>
      </c>
    </row>
    <row r="59" spans="2:8" s="23" customFormat="1" x14ac:dyDescent="0.2">
      <c r="B59" s="434"/>
      <c r="C59" s="424" t="s">
        <v>128</v>
      </c>
      <c r="D59" s="425"/>
      <c r="E59" s="427"/>
      <c r="F59" s="432"/>
      <c r="G59" s="439">
        <f t="shared" ref="G59:G66" si="9">E59*F59/100</f>
        <v>0</v>
      </c>
      <c r="H59" s="440">
        <f t="shared" si="8"/>
        <v>0</v>
      </c>
    </row>
    <row r="60" spans="2:8" s="23" customFormat="1" x14ac:dyDescent="0.2">
      <c r="B60" s="434"/>
      <c r="C60" s="424" t="s">
        <v>129</v>
      </c>
      <c r="D60" s="425"/>
      <c r="E60" s="427"/>
      <c r="F60" s="432"/>
      <c r="G60" s="439">
        <f t="shared" si="9"/>
        <v>0</v>
      </c>
      <c r="H60" s="440">
        <f t="shared" si="8"/>
        <v>0</v>
      </c>
    </row>
    <row r="61" spans="2:8" s="23" customFormat="1" x14ac:dyDescent="0.2">
      <c r="B61" s="434"/>
      <c r="C61" s="424" t="s">
        <v>130</v>
      </c>
      <c r="D61" s="425"/>
      <c r="E61" s="427"/>
      <c r="F61" s="432"/>
      <c r="G61" s="439">
        <f t="shared" si="9"/>
        <v>0</v>
      </c>
      <c r="H61" s="440">
        <f t="shared" si="8"/>
        <v>0</v>
      </c>
    </row>
    <row r="62" spans="2:8" s="23" customFormat="1" x14ac:dyDescent="0.2">
      <c r="B62" s="434"/>
      <c r="C62" s="424" t="s">
        <v>131</v>
      </c>
      <c r="D62" s="425"/>
      <c r="E62" s="427"/>
      <c r="F62" s="432"/>
      <c r="G62" s="439">
        <f t="shared" si="9"/>
        <v>0</v>
      </c>
      <c r="H62" s="440">
        <f t="shared" si="8"/>
        <v>0</v>
      </c>
    </row>
    <row r="63" spans="2:8" s="23" customFormat="1" x14ac:dyDescent="0.2">
      <c r="B63" s="434"/>
      <c r="C63" s="424" t="s">
        <v>132</v>
      </c>
      <c r="D63" s="425"/>
      <c r="E63" s="427"/>
      <c r="F63" s="432"/>
      <c r="G63" s="439">
        <f t="shared" si="9"/>
        <v>0</v>
      </c>
      <c r="H63" s="440">
        <f t="shared" si="8"/>
        <v>0</v>
      </c>
    </row>
    <row r="64" spans="2:8" s="23" customFormat="1" x14ac:dyDescent="0.2">
      <c r="B64" s="434"/>
      <c r="C64" s="424" t="s">
        <v>133</v>
      </c>
      <c r="D64" s="425"/>
      <c r="E64" s="427"/>
      <c r="F64" s="432"/>
      <c r="G64" s="439">
        <f t="shared" si="9"/>
        <v>0</v>
      </c>
      <c r="H64" s="440">
        <f t="shared" si="8"/>
        <v>0</v>
      </c>
    </row>
    <row r="65" spans="2:8" s="23" customFormat="1" x14ac:dyDescent="0.2">
      <c r="B65" s="434"/>
      <c r="C65" s="424" t="s">
        <v>134</v>
      </c>
      <c r="D65" s="425"/>
      <c r="E65" s="427"/>
      <c r="F65" s="432"/>
      <c r="G65" s="439">
        <f t="shared" si="9"/>
        <v>0</v>
      </c>
      <c r="H65" s="440">
        <f t="shared" si="8"/>
        <v>0</v>
      </c>
    </row>
    <row r="66" spans="2:8" s="23" customFormat="1" x14ac:dyDescent="0.2">
      <c r="B66" s="434"/>
      <c r="C66" s="424" t="s">
        <v>135</v>
      </c>
      <c r="D66" s="425"/>
      <c r="E66" s="427"/>
      <c r="F66" s="432"/>
      <c r="G66" s="439">
        <f t="shared" si="9"/>
        <v>0</v>
      </c>
      <c r="H66" s="440">
        <f t="shared" si="8"/>
        <v>0</v>
      </c>
    </row>
    <row r="67" spans="2:8" s="23" customFormat="1" x14ac:dyDescent="0.2">
      <c r="B67" s="434"/>
      <c r="C67" s="424"/>
      <c r="D67" s="425"/>
      <c r="E67" s="427"/>
      <c r="F67" s="432"/>
      <c r="G67" s="427"/>
      <c r="H67" s="436"/>
    </row>
    <row r="68" spans="2:8" s="23" customFormat="1" x14ac:dyDescent="0.2">
      <c r="B68" s="434" t="s">
        <v>105</v>
      </c>
      <c r="C68" s="424" t="s">
        <v>127</v>
      </c>
      <c r="D68" s="425"/>
      <c r="E68" s="427"/>
      <c r="F68" s="432"/>
      <c r="G68" s="439">
        <f t="shared" ref="G68:G76" si="10">E68*F68/100</f>
        <v>0</v>
      </c>
      <c r="H68" s="440">
        <f t="shared" si="8"/>
        <v>0</v>
      </c>
    </row>
    <row r="69" spans="2:8" s="23" customFormat="1" x14ac:dyDescent="0.2">
      <c r="B69" s="434"/>
      <c r="C69" s="424" t="s">
        <v>128</v>
      </c>
      <c r="D69" s="425"/>
      <c r="E69" s="427"/>
      <c r="F69" s="432"/>
      <c r="G69" s="439">
        <f t="shared" si="10"/>
        <v>0</v>
      </c>
      <c r="H69" s="440">
        <f t="shared" si="8"/>
        <v>0</v>
      </c>
    </row>
    <row r="70" spans="2:8" s="23" customFormat="1" x14ac:dyDescent="0.2">
      <c r="B70" s="434"/>
      <c r="C70" s="424" t="s">
        <v>129</v>
      </c>
      <c r="D70" s="425"/>
      <c r="E70" s="427"/>
      <c r="F70" s="432"/>
      <c r="G70" s="439">
        <f t="shared" si="10"/>
        <v>0</v>
      </c>
      <c r="H70" s="440">
        <f t="shared" si="8"/>
        <v>0</v>
      </c>
    </row>
    <row r="71" spans="2:8" s="23" customFormat="1" x14ac:dyDescent="0.2">
      <c r="B71" s="434"/>
      <c r="C71" s="424" t="s">
        <v>130</v>
      </c>
      <c r="D71" s="425"/>
      <c r="E71" s="427"/>
      <c r="F71" s="432"/>
      <c r="G71" s="439">
        <f t="shared" si="10"/>
        <v>0</v>
      </c>
      <c r="H71" s="440">
        <f t="shared" si="8"/>
        <v>0</v>
      </c>
    </row>
    <row r="72" spans="2:8" s="23" customFormat="1" x14ac:dyDescent="0.2">
      <c r="B72" s="434"/>
      <c r="C72" s="424" t="s">
        <v>131</v>
      </c>
      <c r="D72" s="425"/>
      <c r="E72" s="427"/>
      <c r="F72" s="432"/>
      <c r="G72" s="439">
        <f t="shared" si="10"/>
        <v>0</v>
      </c>
      <c r="H72" s="440">
        <f t="shared" si="8"/>
        <v>0</v>
      </c>
    </row>
    <row r="73" spans="2:8" s="23" customFormat="1" x14ac:dyDescent="0.2">
      <c r="B73" s="434"/>
      <c r="C73" s="424" t="s">
        <v>132</v>
      </c>
      <c r="D73" s="425"/>
      <c r="E73" s="427"/>
      <c r="F73" s="432"/>
      <c r="G73" s="439">
        <f t="shared" si="10"/>
        <v>0</v>
      </c>
      <c r="H73" s="440">
        <f t="shared" si="8"/>
        <v>0</v>
      </c>
    </row>
    <row r="74" spans="2:8" s="23" customFormat="1" x14ac:dyDescent="0.2">
      <c r="B74" s="434"/>
      <c r="C74" s="424" t="s">
        <v>133</v>
      </c>
      <c r="D74" s="425"/>
      <c r="E74" s="427"/>
      <c r="F74" s="432"/>
      <c r="G74" s="439">
        <f t="shared" si="10"/>
        <v>0</v>
      </c>
      <c r="H74" s="440">
        <f t="shared" si="8"/>
        <v>0</v>
      </c>
    </row>
    <row r="75" spans="2:8" s="23" customFormat="1" x14ac:dyDescent="0.2">
      <c r="B75" s="434"/>
      <c r="C75" s="424" t="s">
        <v>134</v>
      </c>
      <c r="D75" s="425"/>
      <c r="E75" s="427"/>
      <c r="F75" s="432"/>
      <c r="G75" s="439">
        <f t="shared" si="10"/>
        <v>0</v>
      </c>
      <c r="H75" s="440">
        <f t="shared" si="8"/>
        <v>0</v>
      </c>
    </row>
    <row r="76" spans="2:8" s="23" customFormat="1" x14ac:dyDescent="0.2">
      <c r="B76" s="434"/>
      <c r="C76" s="424" t="s">
        <v>135</v>
      </c>
      <c r="D76" s="425"/>
      <c r="E76" s="427"/>
      <c r="F76" s="432"/>
      <c r="G76" s="439">
        <f t="shared" si="10"/>
        <v>0</v>
      </c>
      <c r="H76" s="440">
        <f t="shared" si="8"/>
        <v>0</v>
      </c>
    </row>
    <row r="77" spans="2:8" s="23" customFormat="1" x14ac:dyDescent="0.2">
      <c r="B77" s="434"/>
      <c r="C77" s="424"/>
      <c r="D77" s="425"/>
      <c r="E77" s="427"/>
      <c r="F77" s="432"/>
      <c r="G77" s="427"/>
      <c r="H77" s="436"/>
    </row>
    <row r="78" spans="2:8" s="23" customFormat="1" x14ac:dyDescent="0.2">
      <c r="B78" s="434" t="s">
        <v>106</v>
      </c>
      <c r="C78" s="424" t="s">
        <v>127</v>
      </c>
      <c r="D78" s="425"/>
      <c r="E78" s="427"/>
      <c r="F78" s="432"/>
      <c r="G78" s="439">
        <f t="shared" ref="G78:G86" si="11">E78*F78/100</f>
        <v>0</v>
      </c>
      <c r="H78" s="440">
        <f t="shared" si="8"/>
        <v>0</v>
      </c>
    </row>
    <row r="79" spans="2:8" s="23" customFormat="1" x14ac:dyDescent="0.2">
      <c r="B79" s="434"/>
      <c r="C79" s="424" t="s">
        <v>128</v>
      </c>
      <c r="D79" s="425"/>
      <c r="E79" s="427"/>
      <c r="F79" s="432"/>
      <c r="G79" s="439">
        <f t="shared" si="11"/>
        <v>0</v>
      </c>
      <c r="H79" s="440">
        <f t="shared" si="8"/>
        <v>0</v>
      </c>
    </row>
    <row r="80" spans="2:8" s="23" customFormat="1" x14ac:dyDescent="0.2">
      <c r="B80" s="434"/>
      <c r="C80" s="424" t="s">
        <v>129</v>
      </c>
      <c r="D80" s="425"/>
      <c r="E80" s="427"/>
      <c r="F80" s="432"/>
      <c r="G80" s="439">
        <f t="shared" si="11"/>
        <v>0</v>
      </c>
      <c r="H80" s="440">
        <f t="shared" si="8"/>
        <v>0</v>
      </c>
    </row>
    <row r="81" spans="2:8" s="23" customFormat="1" x14ac:dyDescent="0.2">
      <c r="B81" s="434"/>
      <c r="C81" s="424" t="s">
        <v>130</v>
      </c>
      <c r="D81" s="425"/>
      <c r="E81" s="427"/>
      <c r="F81" s="432"/>
      <c r="G81" s="439">
        <f t="shared" si="11"/>
        <v>0</v>
      </c>
      <c r="H81" s="440">
        <f t="shared" si="8"/>
        <v>0</v>
      </c>
    </row>
    <row r="82" spans="2:8" s="23" customFormat="1" x14ac:dyDescent="0.2">
      <c r="B82" s="434"/>
      <c r="C82" s="424" t="s">
        <v>131</v>
      </c>
      <c r="D82" s="425"/>
      <c r="E82" s="427"/>
      <c r="F82" s="432"/>
      <c r="G82" s="439">
        <f t="shared" si="11"/>
        <v>0</v>
      </c>
      <c r="H82" s="440">
        <f t="shared" si="8"/>
        <v>0</v>
      </c>
    </row>
    <row r="83" spans="2:8" s="23" customFormat="1" x14ac:dyDescent="0.2">
      <c r="B83" s="434"/>
      <c r="C83" s="424" t="s">
        <v>132</v>
      </c>
      <c r="D83" s="425"/>
      <c r="E83" s="427"/>
      <c r="F83" s="432"/>
      <c r="G83" s="439">
        <f t="shared" si="11"/>
        <v>0</v>
      </c>
      <c r="H83" s="440">
        <f t="shared" si="8"/>
        <v>0</v>
      </c>
    </row>
    <row r="84" spans="2:8" s="23" customFormat="1" x14ac:dyDescent="0.2">
      <c r="B84" s="434"/>
      <c r="C84" s="424" t="s">
        <v>133</v>
      </c>
      <c r="D84" s="425"/>
      <c r="E84" s="427"/>
      <c r="F84" s="432"/>
      <c r="G84" s="439">
        <f t="shared" si="11"/>
        <v>0</v>
      </c>
      <c r="H84" s="440">
        <f t="shared" si="8"/>
        <v>0</v>
      </c>
    </row>
    <row r="85" spans="2:8" s="23" customFormat="1" x14ac:dyDescent="0.2">
      <c r="B85" s="434"/>
      <c r="C85" s="424" t="s">
        <v>134</v>
      </c>
      <c r="D85" s="425"/>
      <c r="E85" s="427"/>
      <c r="F85" s="432"/>
      <c r="G85" s="439">
        <f t="shared" si="11"/>
        <v>0</v>
      </c>
      <c r="H85" s="440">
        <f t="shared" si="8"/>
        <v>0</v>
      </c>
    </row>
    <row r="86" spans="2:8" ht="13.5" thickBot="1" x14ac:dyDescent="0.25">
      <c r="B86" s="290"/>
      <c r="C86" s="430" t="s">
        <v>135</v>
      </c>
      <c r="D86" s="433"/>
      <c r="E86" s="433"/>
      <c r="F86" s="431"/>
      <c r="G86" s="329">
        <f t="shared" si="11"/>
        <v>0</v>
      </c>
      <c r="H86" s="337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0" t="s">
        <v>77</v>
      </c>
      <c r="C5" s="168" t="s">
        <v>78</v>
      </c>
      <c r="D5" s="846" t="s">
        <v>79</v>
      </c>
      <c r="E5" s="846"/>
      <c r="F5" s="209" t="s">
        <v>80</v>
      </c>
    </row>
    <row r="6" spans="2:6" ht="30" customHeight="1" x14ac:dyDescent="0.2">
      <c r="B6" s="851"/>
      <c r="C6" s="174" t="s">
        <v>156</v>
      </c>
      <c r="D6" s="174" t="s">
        <v>157</v>
      </c>
      <c r="E6" s="210" t="s">
        <v>82</v>
      </c>
      <c r="F6" s="211" t="s">
        <v>157</v>
      </c>
    </row>
    <row r="7" spans="2:6" ht="15" customHeight="1" x14ac:dyDescent="0.2">
      <c r="B7" s="196" t="s">
        <v>83</v>
      </c>
      <c r="C7" s="197"/>
      <c r="D7" s="197"/>
      <c r="E7" s="4"/>
      <c r="F7" s="197"/>
    </row>
    <row r="8" spans="2:6" ht="15" customHeight="1" x14ac:dyDescent="0.2">
      <c r="B8" s="159" t="s">
        <v>84</v>
      </c>
      <c r="C8" s="653">
        <f>'Section 6 data'!$D$8</f>
        <v>31.622</v>
      </c>
      <c r="D8" s="654">
        <f>'Section 6 data'!$E$8</f>
        <v>108.429</v>
      </c>
      <c r="E8" s="207">
        <f>'Section 6 data'!$F$8</f>
        <v>40.770000000000003</v>
      </c>
      <c r="F8" s="652">
        <f>SUM(C8,D8)</f>
        <v>140.05099999999999</v>
      </c>
    </row>
    <row r="9" spans="2:6" ht="15" customHeight="1" x14ac:dyDescent="0.2">
      <c r="B9" s="159" t="s">
        <v>85</v>
      </c>
      <c r="C9" s="653">
        <f>'Section 6 data'!$D$9</f>
        <v>134.29900000000001</v>
      </c>
      <c r="D9" s="654">
        <f>'Section 6 data'!$E$9</f>
        <v>481.488</v>
      </c>
      <c r="E9" s="207">
        <f>'Section 6 data'!$F$9</f>
        <v>19.71</v>
      </c>
      <c r="F9" s="652">
        <f t="shared" ref="F9:F16" si="0">SUM(C9,D9)</f>
        <v>615.78700000000003</v>
      </c>
    </row>
    <row r="10" spans="2:6" ht="15" customHeight="1" x14ac:dyDescent="0.2">
      <c r="B10" s="159" t="s">
        <v>86</v>
      </c>
      <c r="C10" s="653">
        <f>'Section 6 data'!$D$10</f>
        <v>155.47200000000001</v>
      </c>
      <c r="D10" s="654">
        <f>'Section 6 data'!$E$10</f>
        <v>188.80600000000001</v>
      </c>
      <c r="E10" s="207">
        <f>'Section 6 data'!$F$10</f>
        <v>28.13</v>
      </c>
      <c r="F10" s="652">
        <f t="shared" si="0"/>
        <v>344.27800000000002</v>
      </c>
    </row>
    <row r="11" spans="2:6" ht="15" customHeight="1" x14ac:dyDescent="0.2">
      <c r="B11" s="159" t="s">
        <v>87</v>
      </c>
      <c r="C11" s="653">
        <f>'Section 6 data'!$D$11</f>
        <v>98.793000000000006</v>
      </c>
      <c r="D11" s="654">
        <f>'Section 6 data'!$E$11</f>
        <v>413.50900000000001</v>
      </c>
      <c r="E11" s="207">
        <f>'Section 6 data'!$F$11</f>
        <v>19.75</v>
      </c>
      <c r="F11" s="652">
        <f t="shared" si="0"/>
        <v>512.30200000000002</v>
      </c>
    </row>
    <row r="12" spans="2:6" ht="15" customHeight="1" x14ac:dyDescent="0.2">
      <c r="B12" s="159" t="s">
        <v>88</v>
      </c>
      <c r="C12" s="653">
        <f>'Section 6 data'!$D$12</f>
        <v>126.733</v>
      </c>
      <c r="D12" s="654">
        <f>'Section 6 data'!$E$12</f>
        <v>326.73899999999998</v>
      </c>
      <c r="E12" s="207">
        <f>'Section 6 data'!$F$12</f>
        <v>17.09</v>
      </c>
      <c r="F12" s="652">
        <f t="shared" si="0"/>
        <v>453.47199999999998</v>
      </c>
    </row>
    <row r="13" spans="2:6" ht="15" customHeight="1" x14ac:dyDescent="0.2">
      <c r="B13" s="159" t="s">
        <v>89</v>
      </c>
      <c r="C13" s="653">
        <f>'Section 6 data'!$D$13</f>
        <v>334.40899999999999</v>
      </c>
      <c r="D13" s="654">
        <f>'Section 6 data'!$E$13</f>
        <v>379.10500000000002</v>
      </c>
      <c r="E13" s="207">
        <f>'Section 6 data'!$F$13</f>
        <v>20.45</v>
      </c>
      <c r="F13" s="652">
        <f t="shared" si="0"/>
        <v>713.51400000000001</v>
      </c>
    </row>
    <row r="14" spans="2:6" ht="15" customHeight="1" x14ac:dyDescent="0.2">
      <c r="B14" s="159" t="s">
        <v>90</v>
      </c>
      <c r="C14" s="653">
        <f>'Section 6 data'!$D$14</f>
        <v>8.3989999999999991</v>
      </c>
      <c r="D14" s="654">
        <f>'Section 6 data'!$E$14</f>
        <v>32.883000000000003</v>
      </c>
      <c r="E14" s="207">
        <f>'Section 6 data'!$F$14</f>
        <v>64.55</v>
      </c>
      <c r="F14" s="652">
        <f t="shared" si="0"/>
        <v>41.282000000000004</v>
      </c>
    </row>
    <row r="15" spans="2:6" ht="15" customHeight="1" x14ac:dyDescent="0.2">
      <c r="B15" s="159" t="s">
        <v>91</v>
      </c>
      <c r="C15" s="653">
        <f>'Section 6 data'!$D$15</f>
        <v>71.998999999999995</v>
      </c>
      <c r="D15" s="654">
        <f>'Section 6 data'!$E$15</f>
        <v>545.24900000000002</v>
      </c>
      <c r="E15" s="207">
        <f>'Section 6 data'!$F$15</f>
        <v>26.11</v>
      </c>
      <c r="F15" s="652">
        <f t="shared" si="0"/>
        <v>617.24800000000005</v>
      </c>
    </row>
    <row r="16" spans="2:6" ht="15" customHeight="1" x14ac:dyDescent="0.2">
      <c r="B16" s="157" t="s">
        <v>92</v>
      </c>
      <c r="C16" s="208">
        <f>'Section 6 data'!$D$6</f>
        <v>961.72400000000005</v>
      </c>
      <c r="D16" s="655">
        <f>'Section 6 data'!$E$6</f>
        <v>2476.2080000000001</v>
      </c>
      <c r="E16" s="703">
        <f>'Section 6 data'!$F$6</f>
        <v>8.6999999999999993</v>
      </c>
      <c r="F16" s="656">
        <f t="shared" si="0"/>
        <v>3437.9320000000002</v>
      </c>
    </row>
    <row r="17" spans="2:6" ht="15" customHeight="1" x14ac:dyDescent="0.2">
      <c r="B17" s="196" t="s">
        <v>93</v>
      </c>
      <c r="C17" s="657"/>
      <c r="D17" s="657"/>
      <c r="E17" s="704"/>
      <c r="F17" s="657"/>
    </row>
    <row r="18" spans="2:6" ht="15" customHeight="1" x14ac:dyDescent="0.2">
      <c r="B18" s="159" t="s">
        <v>94</v>
      </c>
      <c r="C18" s="653">
        <f>'Section 6 data'!$D$16</f>
        <v>245.49600000000001</v>
      </c>
      <c r="D18" s="654">
        <f>'Section 6 data'!$E$16</f>
        <v>2883.0459999999998</v>
      </c>
      <c r="E18" s="207">
        <f>'Section 6 data'!$F$16</f>
        <v>10.81</v>
      </c>
      <c r="F18" s="652">
        <f t="shared" ref="F18:F29" si="1">SUM(C18,D18)</f>
        <v>3128.5419999999999</v>
      </c>
    </row>
    <row r="19" spans="2:6" ht="15" customHeight="1" x14ac:dyDescent="0.2">
      <c r="B19" s="159" t="s">
        <v>95</v>
      </c>
      <c r="C19" s="653">
        <f>'Section 6 data'!$D$17</f>
        <v>103.27</v>
      </c>
      <c r="D19" s="654">
        <f>'Section 6 data'!$E$17</f>
        <v>606.87099999999998</v>
      </c>
      <c r="E19" s="207">
        <f>'Section 6 data'!$F$17</f>
        <v>19.71</v>
      </c>
      <c r="F19" s="652">
        <f t="shared" si="1"/>
        <v>710.14099999999996</v>
      </c>
    </row>
    <row r="20" spans="2:6" ht="15" customHeight="1" x14ac:dyDescent="0.2">
      <c r="B20" s="159" t="s">
        <v>96</v>
      </c>
      <c r="C20" s="653">
        <f>'Section 6 data'!$D$18</f>
        <v>5.1440000000000001</v>
      </c>
      <c r="D20" s="654">
        <f>'Section 6 data'!$E$18</f>
        <v>574.77</v>
      </c>
      <c r="E20" s="207">
        <f>'Section 6 data'!$F$18</f>
        <v>24.34</v>
      </c>
      <c r="F20" s="652">
        <f t="shared" si="1"/>
        <v>579.91399999999999</v>
      </c>
    </row>
    <row r="21" spans="2:6" ht="15" customHeight="1" x14ac:dyDescent="0.2">
      <c r="B21" s="159" t="s">
        <v>97</v>
      </c>
      <c r="C21" s="653">
        <f>'Section 6 data'!$D$19</f>
        <v>26.285</v>
      </c>
      <c r="D21" s="654">
        <f>'Section 6 data'!$E$19</f>
        <v>2039.0319999999999</v>
      </c>
      <c r="E21" s="207">
        <f>'Section 6 data'!$F$19</f>
        <v>12.22</v>
      </c>
      <c r="F21" s="652">
        <f t="shared" si="1"/>
        <v>2065.317</v>
      </c>
    </row>
    <row r="22" spans="2:6" ht="15" customHeight="1" x14ac:dyDescent="0.2">
      <c r="B22" s="159" t="s">
        <v>98</v>
      </c>
      <c r="C22" s="653">
        <f>'Section 6 data'!$D$20</f>
        <v>34.655000000000001</v>
      </c>
      <c r="D22" s="654">
        <f>'Section 6 data'!$E$20</f>
        <v>623.14</v>
      </c>
      <c r="E22" s="207">
        <f>'Section 6 data'!$F$20</f>
        <v>12.61</v>
      </c>
      <c r="F22" s="652">
        <f t="shared" si="1"/>
        <v>657.79499999999996</v>
      </c>
    </row>
    <row r="23" spans="2:6" ht="15" customHeight="1" x14ac:dyDescent="0.2">
      <c r="B23" s="159" t="s">
        <v>99</v>
      </c>
      <c r="C23" s="653">
        <f>'Section 6 data'!$D$21</f>
        <v>18.504999999999999</v>
      </c>
      <c r="D23" s="654">
        <f>'Section 6 data'!$E$21</f>
        <v>289.84199999999998</v>
      </c>
      <c r="E23" s="207">
        <f>'Section 6 data'!$F$21</f>
        <v>28.11</v>
      </c>
      <c r="F23" s="652">
        <f t="shared" si="1"/>
        <v>308.34699999999998</v>
      </c>
    </row>
    <row r="24" spans="2:6" ht="15" customHeight="1" x14ac:dyDescent="0.2">
      <c r="B24" s="159" t="s">
        <v>100</v>
      </c>
      <c r="C24" s="653">
        <f>'Section 6 data'!$D$22</f>
        <v>3.4740000000000002</v>
      </c>
      <c r="D24" s="654">
        <f>'Section 6 data'!$E$22</f>
        <v>396.83499999999998</v>
      </c>
      <c r="E24" s="207">
        <f>'Section 6 data'!$F$22</f>
        <v>15.99</v>
      </c>
      <c r="F24" s="652">
        <f t="shared" si="1"/>
        <v>400.30899999999997</v>
      </c>
    </row>
    <row r="25" spans="2:6" ht="15" customHeight="1" x14ac:dyDescent="0.2">
      <c r="B25" s="159" t="s">
        <v>101</v>
      </c>
      <c r="C25" s="653">
        <f>'Section 6 data'!$D$23</f>
        <v>0</v>
      </c>
      <c r="D25" s="654">
        <f>'Section 6 data'!$E$23</f>
        <v>289.46699999999998</v>
      </c>
      <c r="E25" s="207">
        <f>'Section 6 data'!$F$23</f>
        <v>15.84</v>
      </c>
      <c r="F25" s="652">
        <f t="shared" si="1"/>
        <v>289.46699999999998</v>
      </c>
    </row>
    <row r="26" spans="2:6" ht="15" customHeight="1" x14ac:dyDescent="0.2">
      <c r="B26" s="159" t="s">
        <v>102</v>
      </c>
      <c r="C26" s="653">
        <f>'Section 6 data'!$D$24</f>
        <v>5.9889999999999999</v>
      </c>
      <c r="D26" s="654">
        <f>'Section 6 data'!$E$24</f>
        <v>259.99700000000001</v>
      </c>
      <c r="E26" s="207">
        <f>'Section 6 data'!$F$24</f>
        <v>22.02</v>
      </c>
      <c r="F26" s="652">
        <f t="shared" si="1"/>
        <v>265.98599999999999</v>
      </c>
    </row>
    <row r="27" spans="2:6" ht="15" customHeight="1" x14ac:dyDescent="0.2">
      <c r="B27" s="159" t="s">
        <v>103</v>
      </c>
      <c r="C27" s="653">
        <f>'Section 6 data'!$D$25</f>
        <v>1E-3</v>
      </c>
      <c r="D27" s="654">
        <f>'Section 6 data'!$E$25</f>
        <v>233.19399999999999</v>
      </c>
      <c r="E27" s="207">
        <f>'Section 6 data'!$F$25</f>
        <v>23.4</v>
      </c>
      <c r="F27" s="652">
        <f t="shared" si="1"/>
        <v>233.19499999999999</v>
      </c>
    </row>
    <row r="28" spans="2:6" ht="15" customHeight="1" x14ac:dyDescent="0.2">
      <c r="B28" s="159" t="s">
        <v>104</v>
      </c>
      <c r="C28" s="653">
        <f>'Section 6 data'!$D$26</f>
        <v>68.608000000000004</v>
      </c>
      <c r="D28" s="654">
        <f>'Section 6 data'!$E$26</f>
        <v>663.01400000000001</v>
      </c>
      <c r="E28" s="207">
        <f>'Section 6 data'!$F$26</f>
        <v>13.88</v>
      </c>
      <c r="F28" s="652">
        <f t="shared" si="1"/>
        <v>731.62200000000007</v>
      </c>
    </row>
    <row r="29" spans="2:6" ht="15" customHeight="1" x14ac:dyDescent="0.2">
      <c r="B29" s="157" t="s">
        <v>105</v>
      </c>
      <c r="C29" s="208">
        <f>'Section 6 data'!$D$7</f>
        <v>511.42599999999999</v>
      </c>
      <c r="D29" s="655">
        <f>'Section 6 data'!$E$7</f>
        <v>8888.3379999999997</v>
      </c>
      <c r="E29" s="703">
        <f>'Section 6 data'!$F$7</f>
        <v>4.88</v>
      </c>
      <c r="F29" s="656">
        <f t="shared" si="1"/>
        <v>9399.7639999999992</v>
      </c>
    </row>
    <row r="30" spans="2:6" ht="15" customHeight="1" x14ac:dyDescent="0.2">
      <c r="B30" s="196" t="s">
        <v>106</v>
      </c>
      <c r="C30" s="658"/>
      <c r="D30" s="658"/>
      <c r="E30" s="5"/>
      <c r="F30" s="658"/>
    </row>
    <row r="31" spans="2:6" ht="15" customHeight="1" x14ac:dyDescent="0.2">
      <c r="B31" s="191" t="s">
        <v>106</v>
      </c>
      <c r="C31" s="659">
        <f>'Section 6 data'!$D$5</f>
        <v>1473.15</v>
      </c>
      <c r="D31" s="660">
        <f>'Section 6 data'!$E$5</f>
        <v>11334.34</v>
      </c>
      <c r="E31" s="705">
        <f>'Section 6 data'!$F$5</f>
        <v>4.21</v>
      </c>
      <c r="F31" s="661">
        <f>SUM(C31,D31)</f>
        <v>12807.49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07" t="s">
        <v>160</v>
      </c>
      <c r="C5" s="708" t="s">
        <v>160</v>
      </c>
      <c r="D5" s="708" t="s">
        <v>161</v>
      </c>
      <c r="E5" s="708" t="s">
        <v>162</v>
      </c>
      <c r="F5" s="709" t="s">
        <v>163</v>
      </c>
    </row>
    <row r="6" spans="2:6" ht="15" customHeight="1" x14ac:dyDescent="0.2">
      <c r="B6" s="769" t="str">
        <f>Index!$B$4</f>
        <v>West Midlands</v>
      </c>
      <c r="C6" s="770">
        <f>VLOOKUP(Index!$B$4,'Square data'!$C$4:$G$18,2,FALSE)</f>
        <v>338</v>
      </c>
      <c r="D6" s="770">
        <f>VLOOKUP(Index!$B$4,'Square data'!$C$4:$G$18,3,FALSE)</f>
        <v>322</v>
      </c>
      <c r="E6" s="770">
        <f>VLOOKUP(Index!$B$4,'Square data'!$C$4:$G$18,4,FALSE)</f>
        <v>205</v>
      </c>
      <c r="F6" s="771">
        <f>VLOOKUP(Index!$B$4,'Square data'!$C$4:$G$18,5,FALSE)</f>
        <v>299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44" t="s">
        <v>77</v>
      </c>
      <c r="C5" s="168" t="s">
        <v>78</v>
      </c>
      <c r="D5" s="244" t="s">
        <v>79</v>
      </c>
    </row>
    <row r="6" spans="2:4" ht="15" customHeight="1" x14ac:dyDescent="0.2">
      <c r="B6" s="845"/>
      <c r="C6" s="852" t="s">
        <v>764</v>
      </c>
      <c r="D6" s="853"/>
    </row>
    <row r="7" spans="2:4" ht="15" customHeight="1" x14ac:dyDescent="0.2">
      <c r="B7" s="213" t="s">
        <v>83</v>
      </c>
      <c r="C7" s="214"/>
      <c r="D7" s="214"/>
    </row>
    <row r="8" spans="2:4" ht="15" customHeight="1" x14ac:dyDescent="0.2">
      <c r="B8" s="215" t="s">
        <v>84</v>
      </c>
      <c r="C8" s="57">
        <f>'Yield class data'!$D$8</f>
        <v>17.43</v>
      </c>
      <c r="D8" s="302">
        <f>'Yield class data'!$E$8</f>
        <v>16.510000000000002</v>
      </c>
    </row>
    <row r="9" spans="2:4" ht="15" customHeight="1" x14ac:dyDescent="0.2">
      <c r="B9" s="215" t="s">
        <v>85</v>
      </c>
      <c r="C9" s="57">
        <f>'Yield class data'!$D$9</f>
        <v>11.78</v>
      </c>
      <c r="D9" s="302">
        <f>'Yield class data'!$E$9</f>
        <v>11.46</v>
      </c>
    </row>
    <row r="10" spans="2:4" ht="15" customHeight="1" x14ac:dyDescent="0.2">
      <c r="B10" s="215" t="s">
        <v>86</v>
      </c>
      <c r="C10" s="57">
        <f>'Yield class data'!$D$10</f>
        <v>15.84</v>
      </c>
      <c r="D10" s="302">
        <f>'Yield class data'!$E$10</f>
        <v>12.42</v>
      </c>
    </row>
    <row r="11" spans="2:4" ht="15" customHeight="1" x14ac:dyDescent="0.2">
      <c r="B11" s="215" t="s">
        <v>87</v>
      </c>
      <c r="C11" s="57">
        <f>'Yield class data'!$D$11</f>
        <v>17.600000000000001</v>
      </c>
      <c r="D11" s="302">
        <f>'Yield class data'!$E$11</f>
        <v>15.2</v>
      </c>
    </row>
    <row r="12" spans="2:4" ht="15" customHeight="1" x14ac:dyDescent="0.2">
      <c r="B12" s="215" t="s">
        <v>88</v>
      </c>
      <c r="C12" s="57">
        <f>'Yield class data'!$D$12</f>
        <v>11.56</v>
      </c>
      <c r="D12" s="302">
        <f>'Yield class data'!$E$12</f>
        <v>11.18</v>
      </c>
    </row>
    <row r="13" spans="2:4" ht="15" customHeight="1" x14ac:dyDescent="0.2">
      <c r="B13" s="215" t="s">
        <v>89</v>
      </c>
      <c r="C13" s="57">
        <f>'Yield class data'!$D$13</f>
        <v>19.13</v>
      </c>
      <c r="D13" s="302">
        <f>'Yield class data'!$E$13</f>
        <v>14.69</v>
      </c>
    </row>
    <row r="14" spans="2:4" ht="15" customHeight="1" x14ac:dyDescent="0.2">
      <c r="B14" s="215" t="s">
        <v>90</v>
      </c>
      <c r="C14" s="57">
        <f>'Yield class data'!$D$14</f>
        <v>9.94</v>
      </c>
      <c r="D14" s="302">
        <f>'Yield class data'!$E$14</f>
        <v>9</v>
      </c>
    </row>
    <row r="15" spans="2:4" ht="15" customHeight="1" x14ac:dyDescent="0.2">
      <c r="B15" s="215" t="s">
        <v>91</v>
      </c>
      <c r="C15" s="57">
        <f>'Yield class data'!$D$15</f>
        <v>18.62</v>
      </c>
      <c r="D15" s="302">
        <f>'Yield class data'!$E$15</f>
        <v>14.91</v>
      </c>
    </row>
    <row r="16" spans="2:4" ht="15" customHeight="1" x14ac:dyDescent="0.2">
      <c r="B16" s="219" t="s">
        <v>92</v>
      </c>
      <c r="C16" s="304">
        <f>'Yield class data'!$D$6</f>
        <v>15.8</v>
      </c>
      <c r="D16" s="303">
        <f>'Yield class data'!$E$6</f>
        <v>13.46</v>
      </c>
    </row>
    <row r="17" spans="2:4" ht="15" customHeight="1" x14ac:dyDescent="0.2">
      <c r="B17" s="213" t="s">
        <v>93</v>
      </c>
      <c r="C17" s="214"/>
      <c r="D17" s="214"/>
    </row>
    <row r="18" spans="2:4" ht="15" customHeight="1" x14ac:dyDescent="0.2">
      <c r="B18" s="215" t="s">
        <v>94</v>
      </c>
      <c r="C18" s="57">
        <f>'Yield class data'!$D$16</f>
        <v>5.03</v>
      </c>
      <c r="D18" s="302">
        <f>'Yield class data'!$E$16</f>
        <v>6.03</v>
      </c>
    </row>
    <row r="19" spans="2:4" ht="15" customHeight="1" x14ac:dyDescent="0.2">
      <c r="B19" s="215" t="s">
        <v>95</v>
      </c>
      <c r="C19" s="57">
        <f>'Yield class data'!$D$17</f>
        <v>6.79</v>
      </c>
      <c r="D19" s="302">
        <f>'Yield class data'!$E$17</f>
        <v>7.78</v>
      </c>
    </row>
    <row r="20" spans="2:4" ht="15" customHeight="1" x14ac:dyDescent="0.2">
      <c r="B20" s="215" t="s">
        <v>96</v>
      </c>
      <c r="C20" s="57">
        <f>'Yield class data'!$D$18</f>
        <v>5.97</v>
      </c>
      <c r="D20" s="302">
        <f>'Yield class data'!$E$18</f>
        <v>7.05</v>
      </c>
    </row>
    <row r="21" spans="2:4" ht="15" customHeight="1" x14ac:dyDescent="0.2">
      <c r="B21" s="215" t="s">
        <v>97</v>
      </c>
      <c r="C21" s="57">
        <f>'Yield class data'!$D$19</f>
        <v>6.08</v>
      </c>
      <c r="D21" s="302">
        <f>'Yield class data'!$E$19</f>
        <v>8.42</v>
      </c>
    </row>
    <row r="22" spans="2:4" ht="15" customHeight="1" x14ac:dyDescent="0.2">
      <c r="B22" s="215" t="s">
        <v>98</v>
      </c>
      <c r="C22" s="57">
        <f>'Yield class data'!$D$20</f>
        <v>4.84</v>
      </c>
      <c r="D22" s="302">
        <f>'Yield class data'!$E$20</f>
        <v>6.07</v>
      </c>
    </row>
    <row r="23" spans="2:4" ht="15" customHeight="1" x14ac:dyDescent="0.2">
      <c r="B23" s="215" t="s">
        <v>99</v>
      </c>
      <c r="C23" s="57">
        <f>'Yield class data'!$D$21</f>
        <v>7.52</v>
      </c>
      <c r="D23" s="302">
        <f>'Yield class data'!$E$21</f>
        <v>7.93</v>
      </c>
    </row>
    <row r="24" spans="2:4" ht="15" customHeight="1" x14ac:dyDescent="0.2">
      <c r="B24" s="215" t="s">
        <v>100</v>
      </c>
      <c r="C24" s="57">
        <f>'Yield class data'!$D$22</f>
        <v>3.95</v>
      </c>
      <c r="D24" s="302">
        <f>'Yield class data'!$E$22</f>
        <v>2.29</v>
      </c>
    </row>
    <row r="25" spans="2:4" ht="15" customHeight="1" x14ac:dyDescent="0.2">
      <c r="B25" s="215" t="s">
        <v>101</v>
      </c>
      <c r="C25" s="57">
        <f>'Yield class data'!$D$23</f>
        <v>0</v>
      </c>
      <c r="D25" s="302">
        <f>'Yield class data'!$E$23</f>
        <v>3.16</v>
      </c>
    </row>
    <row r="26" spans="2:4" ht="15" customHeight="1" x14ac:dyDescent="0.2">
      <c r="B26" s="215" t="s">
        <v>102</v>
      </c>
      <c r="C26" s="57">
        <f>'Yield class data'!$D$24</f>
        <v>5.77</v>
      </c>
      <c r="D26" s="302">
        <f>'Yield class data'!$E$24</f>
        <v>5.12</v>
      </c>
    </row>
    <row r="27" spans="2:4" ht="15" customHeight="1" x14ac:dyDescent="0.2">
      <c r="B27" s="215" t="s">
        <v>103</v>
      </c>
      <c r="C27" s="57">
        <f>'Yield class data'!$D$25</f>
        <v>4.32</v>
      </c>
      <c r="D27" s="302">
        <f>'Yield class data'!$E$25</f>
        <v>4.63</v>
      </c>
    </row>
    <row r="28" spans="2:4" ht="15" customHeight="1" x14ac:dyDescent="0.2">
      <c r="B28" s="215" t="s">
        <v>104</v>
      </c>
      <c r="C28" s="57">
        <f>'Yield class data'!$D$26</f>
        <v>4.99</v>
      </c>
      <c r="D28" s="302">
        <f>'Yield class data'!$E$26</f>
        <v>5.36</v>
      </c>
    </row>
    <row r="29" spans="2:4" ht="15" customHeight="1" x14ac:dyDescent="0.2">
      <c r="B29" s="219" t="s">
        <v>105</v>
      </c>
      <c r="C29" s="304">
        <f>'Yield class data'!$D$7</f>
        <v>5.47</v>
      </c>
      <c r="D29" s="303">
        <f>'Yield class data'!$E$7</f>
        <v>5.94</v>
      </c>
    </row>
    <row r="30" spans="2:4" ht="15" customHeight="1" x14ac:dyDescent="0.2">
      <c r="B30" s="213" t="s">
        <v>106</v>
      </c>
      <c r="C30" s="214"/>
      <c r="D30" s="214"/>
    </row>
    <row r="31" spans="2:4" ht="15" customHeight="1" x14ac:dyDescent="0.2">
      <c r="B31" s="219" t="s">
        <v>106</v>
      </c>
      <c r="C31" s="304">
        <f>'Yield class data'!$D$5</f>
        <v>11.71</v>
      </c>
      <c r="D31" s="303">
        <f>'Yield class data'!$E$5</f>
        <v>7.39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0"/>
      <c r="C5" s="168" t="s">
        <v>78</v>
      </c>
      <c r="D5" s="846" t="s">
        <v>79</v>
      </c>
      <c r="E5" s="855"/>
    </row>
    <row r="6" spans="2:5" ht="30" customHeight="1" x14ac:dyDescent="0.2">
      <c r="B6" s="854"/>
      <c r="C6" s="167" t="s">
        <v>325</v>
      </c>
      <c r="D6" s="167" t="s">
        <v>325</v>
      </c>
      <c r="E6" s="169" t="s">
        <v>185</v>
      </c>
    </row>
    <row r="7" spans="2:5" ht="15" customHeight="1" x14ac:dyDescent="0.2">
      <c r="B7" s="180" t="str">
        <f>Index!$B$4</f>
        <v>West Midlands</v>
      </c>
      <c r="C7" s="181"/>
      <c r="D7" s="181"/>
      <c r="E7" s="182"/>
    </row>
    <row r="8" spans="2:5" ht="15" customHeight="1" x14ac:dyDescent="0.2">
      <c r="B8" s="170" t="s">
        <v>92</v>
      </c>
      <c r="C8" s="675">
        <f>'Section 8 data'!$D$6</f>
        <v>122.619</v>
      </c>
      <c r="D8" s="675">
        <f>'Section 8 data'!$E$6</f>
        <v>3690.5654266226597</v>
      </c>
      <c r="E8" s="701">
        <f>'Section 8 data'!$F$6</f>
        <v>18.3858733506455</v>
      </c>
    </row>
    <row r="9" spans="2:5" ht="15" customHeight="1" x14ac:dyDescent="0.2">
      <c r="B9" s="170" t="s">
        <v>105</v>
      </c>
      <c r="C9" s="675">
        <f>'Section 8 data'!$D$7</f>
        <v>105.283</v>
      </c>
      <c r="D9" s="675">
        <f>'Section 8 data'!$E$7</f>
        <v>13777.1631435197</v>
      </c>
      <c r="E9" s="701">
        <f>'Section 8 data'!$F$7</f>
        <v>8.6778540106644506</v>
      </c>
    </row>
    <row r="10" spans="2:5" ht="15" customHeight="1" x14ac:dyDescent="0.2">
      <c r="B10" s="172" t="s">
        <v>106</v>
      </c>
      <c r="C10" s="660">
        <f>'Section 8 data'!$D$5</f>
        <v>227.90199999999999</v>
      </c>
      <c r="D10" s="660">
        <f>'Section 8 data'!$E$5</f>
        <v>17486.470627963598</v>
      </c>
      <c r="E10" s="702">
        <f>'Section 8 data'!$F$5</f>
        <v>8.0438832585913396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0"/>
      <c r="C5" s="316" t="s">
        <v>78</v>
      </c>
      <c r="D5" s="846" t="s">
        <v>79</v>
      </c>
      <c r="E5" s="855"/>
    </row>
    <row r="6" spans="2:5" ht="30" customHeight="1" x14ac:dyDescent="0.2">
      <c r="B6" s="854"/>
      <c r="C6" s="173" t="s">
        <v>81</v>
      </c>
      <c r="D6" s="174" t="s">
        <v>81</v>
      </c>
      <c r="E6" s="175" t="s">
        <v>185</v>
      </c>
    </row>
    <row r="7" spans="2:5" ht="15" customHeight="1" x14ac:dyDescent="0.2">
      <c r="B7" s="180" t="str">
        <f>Index!$B$4</f>
        <v>West Midlands</v>
      </c>
      <c r="C7" s="183"/>
      <c r="D7" s="183"/>
      <c r="E7" s="184"/>
    </row>
    <row r="8" spans="2:5" ht="15" customHeight="1" x14ac:dyDescent="0.2">
      <c r="B8" s="170" t="s">
        <v>92</v>
      </c>
      <c r="C8" s="176">
        <f>'Section 8 data'!$D$32</f>
        <v>0.42499999999999999</v>
      </c>
      <c r="D8" s="177">
        <f>'Section 8 data'!$E$32</f>
        <v>5.3031938883710596</v>
      </c>
      <c r="E8" s="171">
        <f>'Section 8 data'!$F$32</f>
        <v>14.6051349338743</v>
      </c>
    </row>
    <row r="9" spans="2:5" ht="15" customHeight="1" x14ac:dyDescent="0.2">
      <c r="B9" s="170" t="s">
        <v>105</v>
      </c>
      <c r="C9" s="176">
        <f>'Section 8 data'!$D$33</f>
        <v>0.6</v>
      </c>
      <c r="D9" s="177">
        <f>'Section 8 data'!$E$33</f>
        <v>28.3283076467333</v>
      </c>
      <c r="E9" s="171">
        <f>'Section 8 data'!$F$33</f>
        <v>6.4231360704136904</v>
      </c>
    </row>
    <row r="10" spans="2:5" ht="15" customHeight="1" x14ac:dyDescent="0.2">
      <c r="B10" s="172" t="s">
        <v>106</v>
      </c>
      <c r="C10" s="178">
        <f>'Section 8 data'!$D$31</f>
        <v>1.0249999999999999</v>
      </c>
      <c r="D10" s="179">
        <f>'Section 8 data'!$E$31</f>
        <v>33.639646942514702</v>
      </c>
      <c r="E10" s="185">
        <f>'Section 8 data'!$F$31</f>
        <v>5.7477020118280597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5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496</v>
      </c>
    </row>
    <row r="5" spans="2:6" ht="15" customHeight="1" x14ac:dyDescent="0.2">
      <c r="B5" s="856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5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0" t="str">
        <f>Index!$B$4</f>
        <v>West Midlands</v>
      </c>
      <c r="C7" s="778"/>
      <c r="D7" s="778"/>
      <c r="E7" s="778"/>
      <c r="F7" s="778"/>
    </row>
    <row r="8" spans="2:6" ht="15" customHeight="1" x14ac:dyDescent="0.2">
      <c r="B8" s="42" t="s">
        <v>331</v>
      </c>
      <c r="C8" s="43">
        <f>'Section 9 chart data'!D35</f>
        <v>119.86199999999999</v>
      </c>
      <c r="D8" s="44">
        <f>'Section 9 chart data'!J35</f>
        <v>467.99599999999998</v>
      </c>
      <c r="E8" s="147">
        <f>'Section 9 chart data'!K35</f>
        <v>15.18</v>
      </c>
      <c r="F8" s="45">
        <f t="shared" ref="F8:F13" si="0">SUM(C8,D8)</f>
        <v>587.85799999999995</v>
      </c>
    </row>
    <row r="9" spans="2:6" ht="15" customHeight="1" x14ac:dyDescent="0.2">
      <c r="B9" s="42" t="s">
        <v>222</v>
      </c>
      <c r="C9" s="43">
        <f>'Section 9 chart data'!D36</f>
        <v>129.88900000000001</v>
      </c>
      <c r="D9" s="44">
        <f>'Section 9 chart data'!J36</f>
        <v>420.09199999999998</v>
      </c>
      <c r="E9" s="147">
        <f>'Section 9 chart data'!K36</f>
        <v>14.44</v>
      </c>
      <c r="F9" s="45">
        <f t="shared" si="0"/>
        <v>549.98099999999999</v>
      </c>
    </row>
    <row r="10" spans="2:6" ht="15" customHeight="1" x14ac:dyDescent="0.2">
      <c r="B10" s="42" t="s">
        <v>225</v>
      </c>
      <c r="C10" s="43">
        <f>'Section 9 chart data'!D37</f>
        <v>145.24</v>
      </c>
      <c r="D10" s="44">
        <f>'Section 9 chart data'!J37</f>
        <v>370.84199999999998</v>
      </c>
      <c r="E10" s="147">
        <f>'Section 9 chart data'!K37</f>
        <v>17.559999999999999</v>
      </c>
      <c r="F10" s="45">
        <f t="shared" si="0"/>
        <v>516.08199999999999</v>
      </c>
    </row>
    <row r="11" spans="2:6" ht="15" customHeight="1" x14ac:dyDescent="0.2">
      <c r="B11" s="42" t="s">
        <v>226</v>
      </c>
      <c r="C11" s="43">
        <f>'Section 9 chart data'!D38</f>
        <v>143.47499999999999</v>
      </c>
      <c r="D11" s="44">
        <f>'Section 9 chart data'!J38</f>
        <v>286.964</v>
      </c>
      <c r="E11" s="147">
        <f>'Section 9 chart data'!K38</f>
        <v>14.65</v>
      </c>
      <c r="F11" s="45">
        <f t="shared" si="0"/>
        <v>430.43899999999996</v>
      </c>
    </row>
    <row r="12" spans="2:6" ht="15" customHeight="1" x14ac:dyDescent="0.2">
      <c r="B12" s="42" t="s">
        <v>227</v>
      </c>
      <c r="C12" s="43">
        <f>'Section 9 chart data'!D39</f>
        <v>128.51900000000001</v>
      </c>
      <c r="D12" s="44">
        <f>'Section 9 chart data'!J39</f>
        <v>446.91</v>
      </c>
      <c r="E12" s="147">
        <f>'Section 9 chart data'!K39</f>
        <v>17.71</v>
      </c>
      <c r="F12" s="45">
        <f t="shared" si="0"/>
        <v>575.42900000000009</v>
      </c>
    </row>
    <row r="13" spans="2:6" ht="15" customHeight="1" x14ac:dyDescent="0.2">
      <c r="B13" s="46" t="s">
        <v>228</v>
      </c>
      <c r="C13" s="47">
        <f>'Section 9 chart data'!D40</f>
        <v>131.70500000000001</v>
      </c>
      <c r="D13" s="48">
        <f>'Section 9 chart data'!J40</f>
        <v>221.53100000000001</v>
      </c>
      <c r="E13" s="148">
        <f>'Section 9 chart data'!K40</f>
        <v>21.03</v>
      </c>
      <c r="F13" s="49">
        <f t="shared" si="0"/>
        <v>353.23599999999999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494</v>
      </c>
    </row>
    <row r="5" spans="2:20" ht="15" customHeight="1" x14ac:dyDescent="0.2">
      <c r="B5" s="858" t="s">
        <v>77</v>
      </c>
      <c r="C5" s="860" t="s">
        <v>331</v>
      </c>
      <c r="D5" s="860"/>
      <c r="E5" s="860"/>
      <c r="F5" s="860" t="s">
        <v>222</v>
      </c>
      <c r="G5" s="860"/>
      <c r="H5" s="860"/>
      <c r="I5" s="860" t="s">
        <v>225</v>
      </c>
      <c r="J5" s="860"/>
      <c r="K5" s="860"/>
      <c r="L5" s="860" t="s">
        <v>226</v>
      </c>
      <c r="M5" s="860"/>
      <c r="N5" s="860"/>
      <c r="O5" s="860" t="s">
        <v>227</v>
      </c>
      <c r="P5" s="860"/>
      <c r="Q5" s="860"/>
      <c r="R5" s="860" t="s">
        <v>228</v>
      </c>
      <c r="S5" s="860"/>
      <c r="T5" s="789"/>
    </row>
    <row r="6" spans="2:20" ht="15" customHeight="1" x14ac:dyDescent="0.2">
      <c r="B6" s="859"/>
      <c r="C6" s="129" t="s">
        <v>78</v>
      </c>
      <c r="D6" s="862" t="s">
        <v>79</v>
      </c>
      <c r="E6" s="862"/>
      <c r="F6" s="129" t="s">
        <v>78</v>
      </c>
      <c r="G6" s="862" t="s">
        <v>79</v>
      </c>
      <c r="H6" s="862"/>
      <c r="I6" s="129" t="s">
        <v>78</v>
      </c>
      <c r="J6" s="862" t="s">
        <v>79</v>
      </c>
      <c r="K6" s="862"/>
      <c r="L6" s="129" t="s">
        <v>78</v>
      </c>
      <c r="M6" s="862" t="s">
        <v>79</v>
      </c>
      <c r="N6" s="862"/>
      <c r="O6" s="129" t="s">
        <v>78</v>
      </c>
      <c r="P6" s="862" t="s">
        <v>79</v>
      </c>
      <c r="Q6" s="862"/>
      <c r="R6" s="129" t="s">
        <v>78</v>
      </c>
      <c r="S6" s="862" t="s">
        <v>79</v>
      </c>
      <c r="T6" s="792"/>
    </row>
    <row r="7" spans="2:20" ht="30" customHeight="1" x14ac:dyDescent="0.2">
      <c r="B7" s="859"/>
      <c r="C7" s="861" t="s">
        <v>325</v>
      </c>
      <c r="D7" s="861"/>
      <c r="E7" s="150" t="s">
        <v>82</v>
      </c>
      <c r="F7" s="861" t="s">
        <v>325</v>
      </c>
      <c r="G7" s="861"/>
      <c r="H7" s="150" t="s">
        <v>82</v>
      </c>
      <c r="I7" s="861" t="s">
        <v>325</v>
      </c>
      <c r="J7" s="861"/>
      <c r="K7" s="150" t="s">
        <v>82</v>
      </c>
      <c r="L7" s="861" t="s">
        <v>325</v>
      </c>
      <c r="M7" s="861"/>
      <c r="N7" s="150" t="s">
        <v>82</v>
      </c>
      <c r="O7" s="861" t="s">
        <v>325</v>
      </c>
      <c r="P7" s="861"/>
      <c r="Q7" s="150" t="s">
        <v>82</v>
      </c>
      <c r="R7" s="861" t="s">
        <v>325</v>
      </c>
      <c r="S7" s="861"/>
      <c r="T7" s="151" t="s">
        <v>82</v>
      </c>
    </row>
    <row r="8" spans="2:20" ht="15" customHeight="1" x14ac:dyDescent="0.2">
      <c r="B8" s="180" t="str">
        <f>Index!$B$4</f>
        <v>West Midlands</v>
      </c>
      <c r="C8" s="713"/>
      <c r="D8" s="713"/>
      <c r="E8" s="153"/>
      <c r="F8" s="713"/>
      <c r="G8" s="713"/>
      <c r="H8" s="153"/>
      <c r="I8" s="713"/>
      <c r="J8" s="713"/>
      <c r="K8" s="153"/>
      <c r="L8" s="713"/>
      <c r="M8" s="713"/>
      <c r="N8" s="153"/>
      <c r="O8" s="713"/>
      <c r="P8" s="713"/>
      <c r="Q8" s="153"/>
      <c r="R8" s="713"/>
      <c r="S8" s="713"/>
      <c r="T8" s="153"/>
    </row>
    <row r="9" spans="2:20" ht="15" customHeight="1" x14ac:dyDescent="0.2">
      <c r="B9" s="157" t="s">
        <v>92</v>
      </c>
      <c r="C9" s="710">
        <f>'Section 9 chart data'!$C$46</f>
        <v>119.86199999999999</v>
      </c>
      <c r="D9" s="710">
        <f>'Section 9 chart data'!$C$63</f>
        <v>467.99599999999998</v>
      </c>
      <c r="E9" s="155">
        <f>'Section 9 chart data'!$D$63</f>
        <v>15.18</v>
      </c>
      <c r="F9" s="710">
        <f>'Section 9 chart data'!$D$46</f>
        <v>129.88900000000001</v>
      </c>
      <c r="G9" s="710">
        <f>'Section 9 chart data'!$E$63</f>
        <v>420.09199999999998</v>
      </c>
      <c r="H9" s="155">
        <f>'Section 9 chart data'!$F$63</f>
        <v>14.44</v>
      </c>
      <c r="I9" s="710">
        <f>'Section 9 chart data'!$E$46</f>
        <v>145.24</v>
      </c>
      <c r="J9" s="710">
        <f>'Section 9 chart data'!$G$63</f>
        <v>370.84199999999998</v>
      </c>
      <c r="K9" s="155">
        <f>'Section 9 chart data'!$H$63</f>
        <v>17.559999999999999</v>
      </c>
      <c r="L9" s="710">
        <f>'Section 9 chart data'!$F$46</f>
        <v>143.47499999999999</v>
      </c>
      <c r="M9" s="710">
        <f>'Section 9 chart data'!$I$63</f>
        <v>286.964</v>
      </c>
      <c r="N9" s="155">
        <f>'Section 9 chart data'!$J$63</f>
        <v>14.65</v>
      </c>
      <c r="O9" s="710">
        <f>'Section 9 chart data'!$G$46</f>
        <v>128.51900000000001</v>
      </c>
      <c r="P9" s="710">
        <f>'Section 9 chart data'!$K$63</f>
        <v>446.91</v>
      </c>
      <c r="Q9" s="155">
        <f>'Section 9 chart data'!$L$63</f>
        <v>17.71</v>
      </c>
      <c r="R9" s="710">
        <f>'Section 9 chart data'!$H$46</f>
        <v>131.70500000000001</v>
      </c>
      <c r="S9" s="710">
        <f>'Section 9 chart data'!$M$63</f>
        <v>221.53100000000001</v>
      </c>
      <c r="T9" s="158">
        <f>'Section 9 chart data'!$N$63</f>
        <v>21.03</v>
      </c>
    </row>
    <row r="10" spans="2:20" ht="15" customHeight="1" x14ac:dyDescent="0.2">
      <c r="B10" s="159" t="s">
        <v>84</v>
      </c>
      <c r="C10" s="711">
        <f>'Section 9 chart data'!$C$47</f>
        <v>7.923</v>
      </c>
      <c r="D10" s="711">
        <f>'Section 9 chart data'!$C$64</f>
        <v>11.927</v>
      </c>
      <c r="E10" s="154">
        <f>'Section 9 chart data'!$D$64</f>
        <v>46.2</v>
      </c>
      <c r="F10" s="711">
        <f>'Section 9 chart data'!$D$47</f>
        <v>7.6470000000000002</v>
      </c>
      <c r="G10" s="711">
        <f>'Section 9 chart data'!$E$64</f>
        <v>32.079000000000001</v>
      </c>
      <c r="H10" s="154">
        <f>'Section 9 chart data'!$F$64</f>
        <v>88.59</v>
      </c>
      <c r="I10" s="711">
        <f>'Section 9 chart data'!$E$47</f>
        <v>5.95</v>
      </c>
      <c r="J10" s="711">
        <f>'Section 9 chart data'!$G$64</f>
        <v>6.7690000000000001</v>
      </c>
      <c r="K10" s="154">
        <f>'Section 9 chart data'!$H$64</f>
        <v>53.61</v>
      </c>
      <c r="L10" s="711">
        <f>'Section 9 chart data'!$F$47</f>
        <v>7.3170000000000002</v>
      </c>
      <c r="M10" s="711">
        <f>'Section 9 chart data'!$I$64</f>
        <v>3.8290000000000002</v>
      </c>
      <c r="N10" s="154">
        <f>'Section 9 chart data'!$J$64</f>
        <v>54.51</v>
      </c>
      <c r="O10" s="711">
        <f>'Section 9 chart data'!$G$47</f>
        <v>4.891</v>
      </c>
      <c r="P10" s="711">
        <f>'Section 9 chart data'!$K$64</f>
        <v>102.098</v>
      </c>
      <c r="Q10" s="154">
        <f>'Section 9 chart data'!$L$64</f>
        <v>57.5</v>
      </c>
      <c r="R10" s="711">
        <f>'Section 9 chart data'!$H$47</f>
        <v>6.8179999999999996</v>
      </c>
      <c r="S10" s="711">
        <f>'Section 9 chart data'!$M$64</f>
        <v>3.6429999999999998</v>
      </c>
      <c r="T10" s="160">
        <f>'Section 9 chart data'!$N$64</f>
        <v>29.45</v>
      </c>
    </row>
    <row r="11" spans="2:20" ht="15" customHeight="1" x14ac:dyDescent="0.2">
      <c r="B11" s="159" t="s">
        <v>85</v>
      </c>
      <c r="C11" s="711">
        <f>'Section 9 chart data'!$C$48</f>
        <v>11.183999999999999</v>
      </c>
      <c r="D11" s="711">
        <f>'Section 9 chart data'!$C$65</f>
        <v>58.442999999999998</v>
      </c>
      <c r="E11" s="154">
        <f>'Section 9 chart data'!$D$65</f>
        <v>47.92</v>
      </c>
      <c r="F11" s="711">
        <f>'Section 9 chart data'!$D$48</f>
        <v>16.718</v>
      </c>
      <c r="G11" s="711">
        <f>'Section 9 chart data'!$E$65</f>
        <v>53.51</v>
      </c>
      <c r="H11" s="154">
        <f>'Section 9 chart data'!$F$65</f>
        <v>29.07</v>
      </c>
      <c r="I11" s="711">
        <f>'Section 9 chart data'!$E$48</f>
        <v>25.332000000000001</v>
      </c>
      <c r="J11" s="711">
        <f>'Section 9 chart data'!$G$65</f>
        <v>51.387</v>
      </c>
      <c r="K11" s="154">
        <f>'Section 9 chart data'!$H$65</f>
        <v>39.130000000000003</v>
      </c>
      <c r="L11" s="711">
        <f>'Section 9 chart data'!$F$48</f>
        <v>18.623999999999999</v>
      </c>
      <c r="M11" s="711">
        <f>'Section 9 chart data'!$I$65</f>
        <v>73.168000000000006</v>
      </c>
      <c r="N11" s="154">
        <f>'Section 9 chart data'!$J$65</f>
        <v>42.2</v>
      </c>
      <c r="O11" s="711">
        <f>'Section 9 chart data'!$G$48</f>
        <v>11.516999999999999</v>
      </c>
      <c r="P11" s="711">
        <f>'Section 9 chart data'!$K$65</f>
        <v>68.894000000000005</v>
      </c>
      <c r="Q11" s="154">
        <f>'Section 9 chart data'!$L$65</f>
        <v>32.94</v>
      </c>
      <c r="R11" s="711">
        <f>'Section 9 chart data'!$H$48</f>
        <v>8.2010000000000005</v>
      </c>
      <c r="S11" s="711">
        <f>'Section 9 chart data'!$M$65</f>
        <v>95.111999999999995</v>
      </c>
      <c r="T11" s="160">
        <f>'Section 9 chart data'!$N$65</f>
        <v>44.65</v>
      </c>
    </row>
    <row r="12" spans="2:20" ht="15" customHeight="1" x14ac:dyDescent="0.2">
      <c r="B12" s="159" t="s">
        <v>86</v>
      </c>
      <c r="C12" s="711">
        <f>'Section 9 chart data'!$C$49</f>
        <v>28.765999999999998</v>
      </c>
      <c r="D12" s="711">
        <f>'Section 9 chart data'!$C$66</f>
        <v>65.838999999999999</v>
      </c>
      <c r="E12" s="154">
        <f>'Section 9 chart data'!$D$66</f>
        <v>43.22</v>
      </c>
      <c r="F12" s="711">
        <f>'Section 9 chart data'!$D$49</f>
        <v>25.375</v>
      </c>
      <c r="G12" s="711">
        <f>'Section 9 chart data'!$E$66</f>
        <v>23.018999999999998</v>
      </c>
      <c r="H12" s="154">
        <f>'Section 9 chart data'!$F$66</f>
        <v>33.159999999999997</v>
      </c>
      <c r="I12" s="711">
        <f>'Section 9 chart data'!$E$49</f>
        <v>23.890999999999998</v>
      </c>
      <c r="J12" s="711">
        <f>'Section 9 chart data'!$G$66</f>
        <v>18.538</v>
      </c>
      <c r="K12" s="154">
        <f>'Section 9 chart data'!$H$66</f>
        <v>29.27</v>
      </c>
      <c r="L12" s="711">
        <f>'Section 9 chart data'!$F$49</f>
        <v>23.326000000000001</v>
      </c>
      <c r="M12" s="711">
        <f>'Section 9 chart data'!$I$66</f>
        <v>15.004</v>
      </c>
      <c r="N12" s="154">
        <f>'Section 9 chart data'!$J$66</f>
        <v>31.29</v>
      </c>
      <c r="O12" s="711">
        <f>'Section 9 chart data'!$G$49</f>
        <v>17.446000000000002</v>
      </c>
      <c r="P12" s="711">
        <f>'Section 9 chart data'!$K$66</f>
        <v>22.803000000000001</v>
      </c>
      <c r="Q12" s="154">
        <f>'Section 9 chart data'!$L$66</f>
        <v>37.1</v>
      </c>
      <c r="R12" s="711">
        <f>'Section 9 chart data'!$H$49</f>
        <v>22.466000000000001</v>
      </c>
      <c r="S12" s="711">
        <f>'Section 9 chart data'!$M$66</f>
        <v>7.5369999999999999</v>
      </c>
      <c r="T12" s="160">
        <f>'Section 9 chart data'!$N$66</f>
        <v>26.56</v>
      </c>
    </row>
    <row r="13" spans="2:20" ht="15" customHeight="1" x14ac:dyDescent="0.2">
      <c r="B13" s="159" t="s">
        <v>87</v>
      </c>
      <c r="C13" s="711">
        <f>'Section 9 chart data'!$C$50</f>
        <v>14.36</v>
      </c>
      <c r="D13" s="711">
        <f>'Section 9 chart data'!$C$67</f>
        <v>66.519000000000005</v>
      </c>
      <c r="E13" s="154">
        <f>'Section 9 chart data'!$D$67</f>
        <v>38.4</v>
      </c>
      <c r="F13" s="711">
        <f>'Section 9 chart data'!$D$50</f>
        <v>16.670000000000002</v>
      </c>
      <c r="G13" s="711">
        <f>'Section 9 chart data'!$E$67</f>
        <v>74.62</v>
      </c>
      <c r="H13" s="154">
        <f>'Section 9 chart data'!$F$67</f>
        <v>36.79</v>
      </c>
      <c r="I13" s="711">
        <f>'Section 9 chart data'!$E$50</f>
        <v>14.175000000000001</v>
      </c>
      <c r="J13" s="711">
        <f>'Section 9 chart data'!$G$67</f>
        <v>135.887</v>
      </c>
      <c r="K13" s="154">
        <f>'Section 9 chart data'!$H$67</f>
        <v>43.52</v>
      </c>
      <c r="L13" s="711">
        <f>'Section 9 chart data'!$F$50</f>
        <v>17.100999999999999</v>
      </c>
      <c r="M13" s="711">
        <f>'Section 9 chart data'!$I$67</f>
        <v>71.590999999999994</v>
      </c>
      <c r="N13" s="154">
        <f>'Section 9 chart data'!$J$67</f>
        <v>27.62</v>
      </c>
      <c r="O13" s="711">
        <f>'Section 9 chart data'!$G$50</f>
        <v>14.552</v>
      </c>
      <c r="P13" s="711">
        <f>'Section 9 chart data'!$K$67</f>
        <v>111.663</v>
      </c>
      <c r="Q13" s="154">
        <f>'Section 9 chart data'!$L$67</f>
        <v>34.520000000000003</v>
      </c>
      <c r="R13" s="711">
        <f>'Section 9 chart data'!$H$50</f>
        <v>16.001000000000001</v>
      </c>
      <c r="S13" s="711">
        <f>'Section 9 chart data'!$M$67</f>
        <v>23.609000000000002</v>
      </c>
      <c r="T13" s="160">
        <f>'Section 9 chart data'!$N$67</f>
        <v>46.63</v>
      </c>
    </row>
    <row r="14" spans="2:20" ht="15" customHeight="1" x14ac:dyDescent="0.2">
      <c r="B14" s="159" t="s">
        <v>88</v>
      </c>
      <c r="C14" s="711">
        <f>'Section 9 chart data'!$C$51</f>
        <v>13.81</v>
      </c>
      <c r="D14" s="711">
        <f>'Section 9 chart data'!$C$68</f>
        <v>50.685000000000002</v>
      </c>
      <c r="E14" s="154">
        <f>'Section 9 chart data'!$D$68</f>
        <v>16.29</v>
      </c>
      <c r="F14" s="711">
        <f>'Section 9 chart data'!$D$51</f>
        <v>18.181000000000001</v>
      </c>
      <c r="G14" s="711">
        <f>'Section 9 chart data'!$E$68</f>
        <v>53.459000000000003</v>
      </c>
      <c r="H14" s="154">
        <f>'Section 9 chart data'!$F$68</f>
        <v>15.91</v>
      </c>
      <c r="I14" s="711">
        <f>'Section 9 chart data'!$E$51</f>
        <v>21.027999999999999</v>
      </c>
      <c r="J14" s="711">
        <f>'Section 9 chart data'!$G$68</f>
        <v>40.942999999999998</v>
      </c>
      <c r="K14" s="154">
        <f>'Section 9 chart data'!$H$68</f>
        <v>17.38</v>
      </c>
      <c r="L14" s="711">
        <f>'Section 9 chart data'!$F$51</f>
        <v>16.544</v>
      </c>
      <c r="M14" s="711">
        <f>'Section 9 chart data'!$I$68</f>
        <v>38.314999999999998</v>
      </c>
      <c r="N14" s="154">
        <f>'Section 9 chart data'!$J$68</f>
        <v>19.7</v>
      </c>
      <c r="O14" s="711">
        <f>'Section 9 chart data'!$G$51</f>
        <v>16.018000000000001</v>
      </c>
      <c r="P14" s="711">
        <f>'Section 9 chart data'!$K$68</f>
        <v>32.267000000000003</v>
      </c>
      <c r="Q14" s="154">
        <f>'Section 9 chart data'!$L$68</f>
        <v>18.14</v>
      </c>
      <c r="R14" s="711">
        <f>'Section 9 chart data'!$H$51</f>
        <v>16.908000000000001</v>
      </c>
      <c r="S14" s="711">
        <f>'Section 9 chart data'!$M$68</f>
        <v>25.81</v>
      </c>
      <c r="T14" s="160">
        <f>'Section 9 chart data'!$N$68</f>
        <v>18.600000000000001</v>
      </c>
    </row>
    <row r="15" spans="2:20" ht="15" customHeight="1" x14ac:dyDescent="0.2">
      <c r="B15" s="159" t="s">
        <v>89</v>
      </c>
      <c r="C15" s="711">
        <f>'Section 9 chart data'!$C$52</f>
        <v>33.508000000000003</v>
      </c>
      <c r="D15" s="711">
        <f>'Section 9 chart data'!$C$69</f>
        <v>125.253</v>
      </c>
      <c r="E15" s="154">
        <f>'Section 9 chart data'!$D$69</f>
        <v>33.46</v>
      </c>
      <c r="F15" s="711">
        <f>'Section 9 chart data'!$D$52</f>
        <v>31.890999999999998</v>
      </c>
      <c r="G15" s="711">
        <f>'Section 9 chart data'!$E$69</f>
        <v>62.957999999999998</v>
      </c>
      <c r="H15" s="154">
        <f>'Section 9 chart data'!$F$69</f>
        <v>28.05</v>
      </c>
      <c r="I15" s="711">
        <f>'Section 9 chart data'!$E$52</f>
        <v>40.152999999999999</v>
      </c>
      <c r="J15" s="711">
        <f>'Section 9 chart data'!$G$69</f>
        <v>30.36</v>
      </c>
      <c r="K15" s="154">
        <f>'Section 9 chart data'!$H$69</f>
        <v>30.45</v>
      </c>
      <c r="L15" s="711">
        <f>'Section 9 chart data'!$F$52</f>
        <v>42.621000000000002</v>
      </c>
      <c r="M15" s="711">
        <f>'Section 9 chart data'!$I$69</f>
        <v>20.018999999999998</v>
      </c>
      <c r="N15" s="154">
        <f>'Section 9 chart data'!$J$69</f>
        <v>30</v>
      </c>
      <c r="O15" s="711">
        <f>'Section 9 chart data'!$G$52</f>
        <v>54.755000000000003</v>
      </c>
      <c r="P15" s="711">
        <f>'Section 9 chart data'!$K$69</f>
        <v>20.184999999999999</v>
      </c>
      <c r="Q15" s="154">
        <f>'Section 9 chart data'!$L$69</f>
        <v>28.98</v>
      </c>
      <c r="R15" s="711">
        <f>'Section 9 chart data'!$H$52</f>
        <v>51.164000000000001</v>
      </c>
      <c r="S15" s="711">
        <f>'Section 9 chart data'!$M$69</f>
        <v>22.459</v>
      </c>
      <c r="T15" s="160">
        <f>'Section 9 chart data'!$N$69</f>
        <v>35.020000000000003</v>
      </c>
    </row>
    <row r="16" spans="2:20" ht="15" customHeight="1" x14ac:dyDescent="0.2">
      <c r="B16" s="159" t="s">
        <v>90</v>
      </c>
      <c r="C16" s="711">
        <f>'Section 9 chart data'!$C$53</f>
        <v>1.099</v>
      </c>
      <c r="D16" s="711">
        <f>'Section 9 chart data'!$C$70</f>
        <v>3.4020000000000001</v>
      </c>
      <c r="E16" s="154">
        <f>'Section 9 chart data'!$D$70</f>
        <v>93.03</v>
      </c>
      <c r="F16" s="711">
        <f>'Section 9 chart data'!$D$53</f>
        <v>1.7190000000000001</v>
      </c>
      <c r="G16" s="711">
        <f>'Section 9 chart data'!$E$70</f>
        <v>9.41</v>
      </c>
      <c r="H16" s="154">
        <f>'Section 9 chart data'!$F$70</f>
        <v>90.78</v>
      </c>
      <c r="I16" s="711">
        <f>'Section 9 chart data'!$E$53</f>
        <v>1.1679999999999999</v>
      </c>
      <c r="J16" s="711">
        <f>'Section 9 chart data'!$G$70</f>
        <v>9.1270000000000007</v>
      </c>
      <c r="K16" s="154">
        <f>'Section 9 chart data'!$H$70</f>
        <v>101.44</v>
      </c>
      <c r="L16" s="711">
        <f>'Section 9 chart data'!$F$53</f>
        <v>1.0469999999999999</v>
      </c>
      <c r="M16" s="711">
        <f>'Section 9 chart data'!$I$70</f>
        <v>0.35599999999999998</v>
      </c>
      <c r="N16" s="154">
        <f>'Section 9 chart data'!$J$70</f>
        <v>108.28</v>
      </c>
      <c r="O16" s="711">
        <f>'Section 9 chart data'!$G$53</f>
        <v>0.45600000000000002</v>
      </c>
      <c r="P16" s="711">
        <f>'Section 9 chart data'!$K$70</f>
        <v>0.32800000000000001</v>
      </c>
      <c r="Q16" s="154">
        <f>'Section 9 chart data'!$L$70</f>
        <v>108.28</v>
      </c>
      <c r="R16" s="711">
        <f>'Section 9 chart data'!$H$53</f>
        <v>0.24299999999999999</v>
      </c>
      <c r="S16" s="711">
        <f>'Section 9 chart data'!$M$70</f>
        <v>4.0869999999999997</v>
      </c>
      <c r="T16" s="160">
        <f>'Section 9 chart data'!$N$70</f>
        <v>108.06</v>
      </c>
    </row>
    <row r="17" spans="2:20" ht="15" customHeight="1" x14ac:dyDescent="0.2">
      <c r="B17" s="161" t="s">
        <v>91</v>
      </c>
      <c r="C17" s="712">
        <f>'Section 9 chart data'!$C$54</f>
        <v>9.2129999999999992</v>
      </c>
      <c r="D17" s="712">
        <f>'Section 9 chart data'!$C$71</f>
        <v>85.927999999999997</v>
      </c>
      <c r="E17" s="156">
        <f>'Section 9 chart data'!$D$71</f>
        <v>28.65</v>
      </c>
      <c r="F17" s="712">
        <f>'Section 9 chart data'!$D$54</f>
        <v>11.688000000000001</v>
      </c>
      <c r="G17" s="712">
        <f>'Section 9 chart data'!$E$71</f>
        <v>111.03700000000001</v>
      </c>
      <c r="H17" s="156">
        <f>'Section 9 chart data'!$F$71</f>
        <v>28.27</v>
      </c>
      <c r="I17" s="712">
        <f>'Section 9 chart data'!$E$54</f>
        <v>13.544</v>
      </c>
      <c r="J17" s="712">
        <f>'Section 9 chart data'!$G$71</f>
        <v>77.83</v>
      </c>
      <c r="K17" s="156">
        <f>'Section 9 chart data'!$H$71</f>
        <v>29.05</v>
      </c>
      <c r="L17" s="712">
        <f>'Section 9 chart data'!$F$54</f>
        <v>16.893000000000001</v>
      </c>
      <c r="M17" s="712">
        <f>'Section 9 chart data'!$I$71</f>
        <v>64.682000000000002</v>
      </c>
      <c r="N17" s="156">
        <f>'Section 9 chart data'!$J$71</f>
        <v>35.840000000000003</v>
      </c>
      <c r="O17" s="712">
        <f>'Section 9 chart data'!$G$54</f>
        <v>8.8840000000000003</v>
      </c>
      <c r="P17" s="712">
        <f>'Section 9 chart data'!$K$71</f>
        <v>88.671000000000006</v>
      </c>
      <c r="Q17" s="156">
        <f>'Section 9 chart data'!$L$71</f>
        <v>36.369999999999997</v>
      </c>
      <c r="R17" s="712">
        <f>'Section 9 chart data'!$H$54</f>
        <v>9.9039999999999999</v>
      </c>
      <c r="S17" s="712">
        <f>'Section 9 chart data'!$M$71</f>
        <v>39.274000000000001</v>
      </c>
      <c r="T17" s="162">
        <f>'Section 9 chart data'!$N$71</f>
        <v>41.86</v>
      </c>
    </row>
    <row r="20" spans="2:20" ht="15" customHeight="1" x14ac:dyDescent="0.2">
      <c r="B20" s="858" t="s">
        <v>77</v>
      </c>
      <c r="C20" s="860" t="s">
        <v>331</v>
      </c>
      <c r="D20" s="860"/>
      <c r="E20" s="860"/>
      <c r="F20" s="860" t="s">
        <v>222</v>
      </c>
      <c r="G20" s="860"/>
      <c r="H20" s="789"/>
    </row>
    <row r="21" spans="2:20" ht="15" customHeight="1" x14ac:dyDescent="0.2">
      <c r="B21" s="859"/>
      <c r="C21" s="270" t="s">
        <v>78</v>
      </c>
      <c r="D21" s="862" t="s">
        <v>79</v>
      </c>
      <c r="E21" s="862"/>
      <c r="F21" s="270" t="s">
        <v>78</v>
      </c>
      <c r="G21" s="862" t="s">
        <v>79</v>
      </c>
      <c r="H21" s="792"/>
    </row>
    <row r="22" spans="2:20" ht="30" customHeight="1" x14ac:dyDescent="0.2">
      <c r="B22" s="859"/>
      <c r="C22" s="861" t="s">
        <v>325</v>
      </c>
      <c r="D22" s="861"/>
      <c r="E22" s="150" t="s">
        <v>82</v>
      </c>
      <c r="F22" s="861" t="s">
        <v>325</v>
      </c>
      <c r="G22" s="861"/>
      <c r="H22" s="151" t="s">
        <v>82</v>
      </c>
    </row>
    <row r="23" spans="2:20" ht="15" customHeight="1" x14ac:dyDescent="0.2">
      <c r="B23" s="180" t="str">
        <f>Index!$B$4</f>
        <v>West Midlands</v>
      </c>
      <c r="C23" s="713"/>
      <c r="D23" s="713"/>
      <c r="E23" s="153"/>
      <c r="F23" s="713"/>
      <c r="G23" s="713"/>
      <c r="H23" s="153"/>
    </row>
    <row r="24" spans="2:20" ht="15" customHeight="1" x14ac:dyDescent="0.2">
      <c r="B24" s="157" t="s">
        <v>92</v>
      </c>
      <c r="C24" s="710">
        <f>$C$9</f>
        <v>119.86199999999999</v>
      </c>
      <c r="D24" s="710">
        <f>$D$9</f>
        <v>467.99599999999998</v>
      </c>
      <c r="E24" s="155">
        <f>$E$9</f>
        <v>15.18</v>
      </c>
      <c r="F24" s="710">
        <f>$F$9</f>
        <v>129.88900000000001</v>
      </c>
      <c r="G24" s="710">
        <f>$G$9</f>
        <v>420.09199999999998</v>
      </c>
      <c r="H24" s="158">
        <f>$H$9</f>
        <v>14.44</v>
      </c>
    </row>
    <row r="25" spans="2:20" ht="15" customHeight="1" x14ac:dyDescent="0.2">
      <c r="B25" s="159" t="s">
        <v>84</v>
      </c>
      <c r="C25" s="711">
        <f>$C$10</f>
        <v>7.923</v>
      </c>
      <c r="D25" s="711">
        <f>$D$10</f>
        <v>11.927</v>
      </c>
      <c r="E25" s="154">
        <f>$E$10</f>
        <v>46.2</v>
      </c>
      <c r="F25" s="711">
        <f>$F$10</f>
        <v>7.6470000000000002</v>
      </c>
      <c r="G25" s="711">
        <f>$G$10</f>
        <v>32.079000000000001</v>
      </c>
      <c r="H25" s="160">
        <f>$H$10</f>
        <v>88.59</v>
      </c>
    </row>
    <row r="26" spans="2:20" ht="15" customHeight="1" x14ac:dyDescent="0.2">
      <c r="B26" s="159" t="s">
        <v>85</v>
      </c>
      <c r="C26" s="711">
        <f>$C$11</f>
        <v>11.183999999999999</v>
      </c>
      <c r="D26" s="711">
        <f>$D$11</f>
        <v>58.442999999999998</v>
      </c>
      <c r="E26" s="154">
        <f>$E$11</f>
        <v>47.92</v>
      </c>
      <c r="F26" s="711">
        <f>$F$11</f>
        <v>16.718</v>
      </c>
      <c r="G26" s="711">
        <f>$G$11</f>
        <v>53.51</v>
      </c>
      <c r="H26" s="160">
        <f>$H$11</f>
        <v>29.07</v>
      </c>
    </row>
    <row r="27" spans="2:20" ht="15" customHeight="1" x14ac:dyDescent="0.2">
      <c r="B27" s="159" t="s">
        <v>86</v>
      </c>
      <c r="C27" s="711">
        <f>$C$12</f>
        <v>28.765999999999998</v>
      </c>
      <c r="D27" s="711">
        <f>$D$12</f>
        <v>65.838999999999999</v>
      </c>
      <c r="E27" s="154">
        <f>$E$12</f>
        <v>43.22</v>
      </c>
      <c r="F27" s="711">
        <f>$F$12</f>
        <v>25.375</v>
      </c>
      <c r="G27" s="711">
        <f>$G$12</f>
        <v>23.018999999999998</v>
      </c>
      <c r="H27" s="160">
        <f>$H$12</f>
        <v>33.159999999999997</v>
      </c>
    </row>
    <row r="28" spans="2:20" ht="15" customHeight="1" x14ac:dyDescent="0.2">
      <c r="B28" s="159" t="s">
        <v>87</v>
      </c>
      <c r="C28" s="711">
        <f>$C$13</f>
        <v>14.36</v>
      </c>
      <c r="D28" s="711">
        <f>$D$13</f>
        <v>66.519000000000005</v>
      </c>
      <c r="E28" s="154">
        <f>$E$13</f>
        <v>38.4</v>
      </c>
      <c r="F28" s="711">
        <f>$F$13</f>
        <v>16.670000000000002</v>
      </c>
      <c r="G28" s="711">
        <f>$G$13</f>
        <v>74.62</v>
      </c>
      <c r="H28" s="160">
        <f>$H$13</f>
        <v>36.79</v>
      </c>
    </row>
    <row r="29" spans="2:20" ht="15" customHeight="1" x14ac:dyDescent="0.2">
      <c r="B29" s="159" t="s">
        <v>88</v>
      </c>
      <c r="C29" s="711">
        <f>$C$14</f>
        <v>13.81</v>
      </c>
      <c r="D29" s="711">
        <f>$D$14</f>
        <v>50.685000000000002</v>
      </c>
      <c r="E29" s="154">
        <f>$E$14</f>
        <v>16.29</v>
      </c>
      <c r="F29" s="711">
        <f>$F$14</f>
        <v>18.181000000000001</v>
      </c>
      <c r="G29" s="711">
        <f>$G$14</f>
        <v>53.459000000000003</v>
      </c>
      <c r="H29" s="160">
        <f>$H$14</f>
        <v>15.91</v>
      </c>
    </row>
    <row r="30" spans="2:20" ht="15" customHeight="1" x14ac:dyDescent="0.2">
      <c r="B30" s="159" t="s">
        <v>89</v>
      </c>
      <c r="C30" s="711">
        <f>$C$15</f>
        <v>33.508000000000003</v>
      </c>
      <c r="D30" s="711">
        <f>$D$15</f>
        <v>125.253</v>
      </c>
      <c r="E30" s="154">
        <f>$E$15</f>
        <v>33.46</v>
      </c>
      <c r="F30" s="711">
        <f>$F$15</f>
        <v>31.890999999999998</v>
      </c>
      <c r="G30" s="711">
        <f>$G$15</f>
        <v>62.957999999999998</v>
      </c>
      <c r="H30" s="160">
        <f>$H$15</f>
        <v>28.05</v>
      </c>
    </row>
    <row r="31" spans="2:20" ht="15" customHeight="1" x14ac:dyDescent="0.2">
      <c r="B31" s="159" t="s">
        <v>90</v>
      </c>
      <c r="C31" s="711">
        <f>$C$16</f>
        <v>1.099</v>
      </c>
      <c r="D31" s="711">
        <f>$D$16</f>
        <v>3.4020000000000001</v>
      </c>
      <c r="E31" s="154">
        <f>$E$16</f>
        <v>93.03</v>
      </c>
      <c r="F31" s="711">
        <f>$F$16</f>
        <v>1.7190000000000001</v>
      </c>
      <c r="G31" s="711">
        <f>$G$16</f>
        <v>9.41</v>
      </c>
      <c r="H31" s="160">
        <f>$H$16</f>
        <v>90.78</v>
      </c>
    </row>
    <row r="32" spans="2:20" ht="15" customHeight="1" x14ac:dyDescent="0.2">
      <c r="B32" s="161" t="s">
        <v>91</v>
      </c>
      <c r="C32" s="712">
        <f>$C$17</f>
        <v>9.2129999999999992</v>
      </c>
      <c r="D32" s="712">
        <f>$D$17</f>
        <v>85.927999999999997</v>
      </c>
      <c r="E32" s="156">
        <f>$E$17</f>
        <v>28.65</v>
      </c>
      <c r="F32" s="712">
        <f>$F$17</f>
        <v>11.688000000000001</v>
      </c>
      <c r="G32" s="712">
        <f>$G$17</f>
        <v>111.03700000000001</v>
      </c>
      <c r="H32" s="162">
        <f>$H$17</f>
        <v>28.27</v>
      </c>
    </row>
    <row r="35" spans="2:8" ht="15" customHeight="1" x14ac:dyDescent="0.2">
      <c r="B35" s="858" t="s">
        <v>77</v>
      </c>
      <c r="C35" s="860" t="s">
        <v>225</v>
      </c>
      <c r="D35" s="860"/>
      <c r="E35" s="860"/>
      <c r="F35" s="860" t="s">
        <v>226</v>
      </c>
      <c r="G35" s="860"/>
      <c r="H35" s="789"/>
    </row>
    <row r="36" spans="2:8" ht="15" customHeight="1" x14ac:dyDescent="0.2">
      <c r="B36" s="859"/>
      <c r="C36" s="270" t="s">
        <v>78</v>
      </c>
      <c r="D36" s="862" t="s">
        <v>79</v>
      </c>
      <c r="E36" s="862"/>
      <c r="F36" s="270" t="s">
        <v>78</v>
      </c>
      <c r="G36" s="862" t="s">
        <v>79</v>
      </c>
      <c r="H36" s="792"/>
    </row>
    <row r="37" spans="2:8" ht="30" customHeight="1" x14ac:dyDescent="0.2">
      <c r="B37" s="859"/>
      <c r="C37" s="861" t="s">
        <v>325</v>
      </c>
      <c r="D37" s="861"/>
      <c r="E37" s="150" t="s">
        <v>82</v>
      </c>
      <c r="F37" s="861" t="s">
        <v>325</v>
      </c>
      <c r="G37" s="861"/>
      <c r="H37" s="151" t="s">
        <v>82</v>
      </c>
    </row>
    <row r="38" spans="2:8" ht="15" customHeight="1" x14ac:dyDescent="0.2">
      <c r="B38" s="180" t="str">
        <f>Index!$B$4</f>
        <v>West Midlands</v>
      </c>
      <c r="C38" s="713"/>
      <c r="D38" s="713"/>
      <c r="E38" s="153"/>
      <c r="F38" s="713"/>
      <c r="G38" s="713"/>
      <c r="H38" s="153"/>
    </row>
    <row r="39" spans="2:8" ht="15" customHeight="1" x14ac:dyDescent="0.2">
      <c r="B39" s="157" t="s">
        <v>92</v>
      </c>
      <c r="C39" s="710">
        <f>$I$9</f>
        <v>145.24</v>
      </c>
      <c r="D39" s="710">
        <f>$J$9</f>
        <v>370.84199999999998</v>
      </c>
      <c r="E39" s="155">
        <f>$K$9</f>
        <v>17.559999999999999</v>
      </c>
      <c r="F39" s="710">
        <f>$L$9</f>
        <v>143.47499999999999</v>
      </c>
      <c r="G39" s="710">
        <f>$M$9</f>
        <v>286.964</v>
      </c>
      <c r="H39" s="158">
        <f>$N$9</f>
        <v>14.65</v>
      </c>
    </row>
    <row r="40" spans="2:8" ht="15" customHeight="1" x14ac:dyDescent="0.2">
      <c r="B40" s="159" t="s">
        <v>84</v>
      </c>
      <c r="C40" s="711">
        <f>$I$10</f>
        <v>5.95</v>
      </c>
      <c r="D40" s="711">
        <f>$J$10</f>
        <v>6.7690000000000001</v>
      </c>
      <c r="E40" s="154">
        <f>$K$10</f>
        <v>53.61</v>
      </c>
      <c r="F40" s="711">
        <f>$L$10</f>
        <v>7.3170000000000002</v>
      </c>
      <c r="G40" s="711">
        <f>$M$10</f>
        <v>3.8290000000000002</v>
      </c>
      <c r="H40" s="160">
        <f>$N$10</f>
        <v>54.51</v>
      </c>
    </row>
    <row r="41" spans="2:8" ht="15" customHeight="1" x14ac:dyDescent="0.2">
      <c r="B41" s="159" t="s">
        <v>85</v>
      </c>
      <c r="C41" s="711">
        <f>$I$11</f>
        <v>25.332000000000001</v>
      </c>
      <c r="D41" s="711">
        <f>$J$11</f>
        <v>51.387</v>
      </c>
      <c r="E41" s="154">
        <f>$K$11</f>
        <v>39.130000000000003</v>
      </c>
      <c r="F41" s="711">
        <f>$L$11</f>
        <v>18.623999999999999</v>
      </c>
      <c r="G41" s="711">
        <f>$M$11</f>
        <v>73.168000000000006</v>
      </c>
      <c r="H41" s="160">
        <f>$N$11</f>
        <v>42.2</v>
      </c>
    </row>
    <row r="42" spans="2:8" ht="15" customHeight="1" x14ac:dyDescent="0.2">
      <c r="B42" s="159" t="s">
        <v>86</v>
      </c>
      <c r="C42" s="711">
        <f>$I$12</f>
        <v>23.890999999999998</v>
      </c>
      <c r="D42" s="711">
        <f>$J$12</f>
        <v>18.538</v>
      </c>
      <c r="E42" s="154">
        <f>$K$12</f>
        <v>29.27</v>
      </c>
      <c r="F42" s="711">
        <f>$L$12</f>
        <v>23.326000000000001</v>
      </c>
      <c r="G42" s="711">
        <f>$M$12</f>
        <v>15.004</v>
      </c>
      <c r="H42" s="160">
        <f>$N$12</f>
        <v>31.29</v>
      </c>
    </row>
    <row r="43" spans="2:8" ht="15" customHeight="1" x14ac:dyDescent="0.2">
      <c r="B43" s="159" t="s">
        <v>87</v>
      </c>
      <c r="C43" s="711">
        <f>$I$13</f>
        <v>14.175000000000001</v>
      </c>
      <c r="D43" s="711">
        <f>$J$13</f>
        <v>135.887</v>
      </c>
      <c r="E43" s="154">
        <f>$K$13</f>
        <v>43.52</v>
      </c>
      <c r="F43" s="711">
        <f>$L$13</f>
        <v>17.100999999999999</v>
      </c>
      <c r="G43" s="711">
        <f>$M$13</f>
        <v>71.590999999999994</v>
      </c>
      <c r="H43" s="160">
        <f>$N$13</f>
        <v>27.62</v>
      </c>
    </row>
    <row r="44" spans="2:8" ht="15" customHeight="1" x14ac:dyDescent="0.2">
      <c r="B44" s="159" t="s">
        <v>88</v>
      </c>
      <c r="C44" s="711">
        <f>$I$14</f>
        <v>21.027999999999999</v>
      </c>
      <c r="D44" s="711">
        <f>$J$14</f>
        <v>40.942999999999998</v>
      </c>
      <c r="E44" s="154">
        <f>$K$14</f>
        <v>17.38</v>
      </c>
      <c r="F44" s="711">
        <f>$L$14</f>
        <v>16.544</v>
      </c>
      <c r="G44" s="711">
        <f>$M$14</f>
        <v>38.314999999999998</v>
      </c>
      <c r="H44" s="160">
        <f>$N$14</f>
        <v>19.7</v>
      </c>
    </row>
    <row r="45" spans="2:8" ht="15" customHeight="1" x14ac:dyDescent="0.2">
      <c r="B45" s="159" t="s">
        <v>89</v>
      </c>
      <c r="C45" s="711">
        <f>$I$15</f>
        <v>40.152999999999999</v>
      </c>
      <c r="D45" s="711">
        <f>$J$15</f>
        <v>30.36</v>
      </c>
      <c r="E45" s="154">
        <f>$K$15</f>
        <v>30.45</v>
      </c>
      <c r="F45" s="711">
        <f>$L$15</f>
        <v>42.621000000000002</v>
      </c>
      <c r="G45" s="711">
        <f>$M$15</f>
        <v>20.018999999999998</v>
      </c>
      <c r="H45" s="160">
        <f>$N$15</f>
        <v>30</v>
      </c>
    </row>
    <row r="46" spans="2:8" ht="15" customHeight="1" x14ac:dyDescent="0.2">
      <c r="B46" s="159" t="s">
        <v>90</v>
      </c>
      <c r="C46" s="711">
        <f>$I$16</f>
        <v>1.1679999999999999</v>
      </c>
      <c r="D46" s="711">
        <f>$J$16</f>
        <v>9.1270000000000007</v>
      </c>
      <c r="E46" s="154">
        <f>$K$16</f>
        <v>101.44</v>
      </c>
      <c r="F46" s="711">
        <f>$L$16</f>
        <v>1.0469999999999999</v>
      </c>
      <c r="G46" s="711">
        <f>$M$16</f>
        <v>0.35599999999999998</v>
      </c>
      <c r="H46" s="160">
        <f>$N$16</f>
        <v>108.28</v>
      </c>
    </row>
    <row r="47" spans="2:8" ht="15" customHeight="1" x14ac:dyDescent="0.2">
      <c r="B47" s="161" t="s">
        <v>91</v>
      </c>
      <c r="C47" s="712">
        <f>$I$17</f>
        <v>13.544</v>
      </c>
      <c r="D47" s="712">
        <f>$J$17</f>
        <v>77.83</v>
      </c>
      <c r="E47" s="156">
        <f>$K$17</f>
        <v>29.05</v>
      </c>
      <c r="F47" s="712">
        <f>$L$17</f>
        <v>16.893000000000001</v>
      </c>
      <c r="G47" s="712">
        <f>$M$17</f>
        <v>64.682000000000002</v>
      </c>
      <c r="H47" s="162">
        <f>$N$17</f>
        <v>35.840000000000003</v>
      </c>
    </row>
    <row r="50" spans="2:8" ht="15" customHeight="1" x14ac:dyDescent="0.2">
      <c r="B50" s="858" t="s">
        <v>77</v>
      </c>
      <c r="C50" s="860" t="s">
        <v>227</v>
      </c>
      <c r="D50" s="860"/>
      <c r="E50" s="860"/>
      <c r="F50" s="860" t="s">
        <v>228</v>
      </c>
      <c r="G50" s="860"/>
      <c r="H50" s="789"/>
    </row>
    <row r="51" spans="2:8" ht="15" customHeight="1" x14ac:dyDescent="0.2">
      <c r="B51" s="859"/>
      <c r="C51" s="270" t="s">
        <v>78</v>
      </c>
      <c r="D51" s="862" t="s">
        <v>79</v>
      </c>
      <c r="E51" s="862"/>
      <c r="F51" s="270" t="s">
        <v>78</v>
      </c>
      <c r="G51" s="862" t="s">
        <v>79</v>
      </c>
      <c r="H51" s="792"/>
    </row>
    <row r="52" spans="2:8" ht="30" customHeight="1" x14ac:dyDescent="0.2">
      <c r="B52" s="859"/>
      <c r="C52" s="861" t="s">
        <v>325</v>
      </c>
      <c r="D52" s="861"/>
      <c r="E52" s="150" t="s">
        <v>82</v>
      </c>
      <c r="F52" s="861" t="s">
        <v>325</v>
      </c>
      <c r="G52" s="861"/>
      <c r="H52" s="151" t="s">
        <v>82</v>
      </c>
    </row>
    <row r="53" spans="2:8" ht="15" customHeight="1" x14ac:dyDescent="0.2">
      <c r="B53" s="180" t="str">
        <f>Index!$B$4</f>
        <v>West Midlands</v>
      </c>
      <c r="C53" s="713"/>
      <c r="D53" s="713"/>
      <c r="E53" s="153"/>
      <c r="F53" s="713"/>
      <c r="G53" s="713"/>
      <c r="H53" s="153"/>
    </row>
    <row r="54" spans="2:8" ht="15" customHeight="1" x14ac:dyDescent="0.2">
      <c r="B54" s="157" t="s">
        <v>92</v>
      </c>
      <c r="C54" s="710">
        <f>$O$9</f>
        <v>128.51900000000001</v>
      </c>
      <c r="D54" s="710">
        <f>$P$9</f>
        <v>446.91</v>
      </c>
      <c r="E54" s="155">
        <f>$Q$9</f>
        <v>17.71</v>
      </c>
      <c r="F54" s="710">
        <f>$R$9</f>
        <v>131.70500000000001</v>
      </c>
      <c r="G54" s="710">
        <f>$S$9</f>
        <v>221.53100000000001</v>
      </c>
      <c r="H54" s="158">
        <f>$T$9</f>
        <v>21.03</v>
      </c>
    </row>
    <row r="55" spans="2:8" ht="15" customHeight="1" x14ac:dyDescent="0.2">
      <c r="B55" s="159" t="s">
        <v>84</v>
      </c>
      <c r="C55" s="711">
        <f>$O$10</f>
        <v>4.891</v>
      </c>
      <c r="D55" s="711">
        <f>$P$10</f>
        <v>102.098</v>
      </c>
      <c r="E55" s="154">
        <f>$Q$10</f>
        <v>57.5</v>
      </c>
      <c r="F55" s="711">
        <f>$R$10</f>
        <v>6.8179999999999996</v>
      </c>
      <c r="G55" s="711">
        <f>$S$10</f>
        <v>3.6429999999999998</v>
      </c>
      <c r="H55" s="160">
        <f>$T$10</f>
        <v>29.45</v>
      </c>
    </row>
    <row r="56" spans="2:8" ht="15" customHeight="1" x14ac:dyDescent="0.2">
      <c r="B56" s="159" t="s">
        <v>85</v>
      </c>
      <c r="C56" s="711">
        <f>$O$11</f>
        <v>11.516999999999999</v>
      </c>
      <c r="D56" s="711">
        <f>$P$11</f>
        <v>68.894000000000005</v>
      </c>
      <c r="E56" s="154">
        <f>$Q$11</f>
        <v>32.94</v>
      </c>
      <c r="F56" s="711">
        <f>$R$11</f>
        <v>8.2010000000000005</v>
      </c>
      <c r="G56" s="711">
        <f>$S$11</f>
        <v>95.111999999999995</v>
      </c>
      <c r="H56" s="160">
        <f>$T$11</f>
        <v>44.65</v>
      </c>
    </row>
    <row r="57" spans="2:8" ht="15" customHeight="1" x14ac:dyDescent="0.2">
      <c r="B57" s="159" t="s">
        <v>86</v>
      </c>
      <c r="C57" s="711">
        <f>$O$12</f>
        <v>17.446000000000002</v>
      </c>
      <c r="D57" s="711">
        <f>$P$12</f>
        <v>22.803000000000001</v>
      </c>
      <c r="E57" s="154">
        <f>$Q$12</f>
        <v>37.1</v>
      </c>
      <c r="F57" s="711">
        <f>$R$12</f>
        <v>22.466000000000001</v>
      </c>
      <c r="G57" s="711">
        <f>$S$12</f>
        <v>7.5369999999999999</v>
      </c>
      <c r="H57" s="160">
        <f>$T$12</f>
        <v>26.56</v>
      </c>
    </row>
    <row r="58" spans="2:8" ht="15" customHeight="1" x14ac:dyDescent="0.2">
      <c r="B58" s="159" t="s">
        <v>87</v>
      </c>
      <c r="C58" s="711">
        <f>$O$13</f>
        <v>14.552</v>
      </c>
      <c r="D58" s="711">
        <f>$P$13</f>
        <v>111.663</v>
      </c>
      <c r="E58" s="154">
        <f>$Q$13</f>
        <v>34.520000000000003</v>
      </c>
      <c r="F58" s="711">
        <f>$R$13</f>
        <v>16.001000000000001</v>
      </c>
      <c r="G58" s="711">
        <f>$S$13</f>
        <v>23.609000000000002</v>
      </c>
      <c r="H58" s="160">
        <f>$T$13</f>
        <v>46.63</v>
      </c>
    </row>
    <row r="59" spans="2:8" ht="15" customHeight="1" x14ac:dyDescent="0.2">
      <c r="B59" s="159" t="s">
        <v>88</v>
      </c>
      <c r="C59" s="711">
        <f>$O$14</f>
        <v>16.018000000000001</v>
      </c>
      <c r="D59" s="711">
        <f>$P$14</f>
        <v>32.267000000000003</v>
      </c>
      <c r="E59" s="154">
        <f>$Q$14</f>
        <v>18.14</v>
      </c>
      <c r="F59" s="711">
        <f>$R$14</f>
        <v>16.908000000000001</v>
      </c>
      <c r="G59" s="711">
        <f>$S$14</f>
        <v>25.81</v>
      </c>
      <c r="H59" s="160">
        <f>$T$14</f>
        <v>18.600000000000001</v>
      </c>
    </row>
    <row r="60" spans="2:8" ht="15" customHeight="1" x14ac:dyDescent="0.2">
      <c r="B60" s="159" t="s">
        <v>89</v>
      </c>
      <c r="C60" s="711">
        <f>$O$15</f>
        <v>54.755000000000003</v>
      </c>
      <c r="D60" s="711">
        <f>$P$15</f>
        <v>20.184999999999999</v>
      </c>
      <c r="E60" s="154">
        <f>$Q$15</f>
        <v>28.98</v>
      </c>
      <c r="F60" s="711">
        <f>$R$15</f>
        <v>51.164000000000001</v>
      </c>
      <c r="G60" s="711">
        <f>$S$15</f>
        <v>22.459</v>
      </c>
      <c r="H60" s="160">
        <f>$T$15</f>
        <v>35.020000000000003</v>
      </c>
    </row>
    <row r="61" spans="2:8" ht="15" customHeight="1" x14ac:dyDescent="0.2">
      <c r="B61" s="159" t="s">
        <v>90</v>
      </c>
      <c r="C61" s="711">
        <f>$O$16</f>
        <v>0.45600000000000002</v>
      </c>
      <c r="D61" s="711">
        <f>$P$16</f>
        <v>0.32800000000000001</v>
      </c>
      <c r="E61" s="154">
        <f>$Q$16</f>
        <v>108.28</v>
      </c>
      <c r="F61" s="711">
        <f>$R$16</f>
        <v>0.24299999999999999</v>
      </c>
      <c r="G61" s="711">
        <f>$S$16</f>
        <v>4.0869999999999997</v>
      </c>
      <c r="H61" s="160">
        <f>$T$16</f>
        <v>108.06</v>
      </c>
    </row>
    <row r="62" spans="2:8" ht="15" customHeight="1" x14ac:dyDescent="0.2">
      <c r="B62" s="161" t="s">
        <v>91</v>
      </c>
      <c r="C62" s="712">
        <f>$O$17</f>
        <v>8.8840000000000003</v>
      </c>
      <c r="D62" s="712">
        <f>$P$17</f>
        <v>88.671000000000006</v>
      </c>
      <c r="E62" s="156">
        <f>$Q$17</f>
        <v>36.369999999999997</v>
      </c>
      <c r="F62" s="712">
        <f>$R$17</f>
        <v>9.9039999999999999</v>
      </c>
      <c r="G62" s="712">
        <f>$S$17</f>
        <v>39.274000000000001</v>
      </c>
      <c r="H62" s="162">
        <f>$T$17</f>
        <v>41.86</v>
      </c>
    </row>
  </sheetData>
  <mergeCells count="40"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  <mergeCell ref="D21:E21"/>
    <mergeCell ref="G21:H21"/>
    <mergeCell ref="B20:B22"/>
    <mergeCell ref="C20:E20"/>
    <mergeCell ref="F20:H20"/>
    <mergeCell ref="C22:D22"/>
    <mergeCell ref="F22:G22"/>
    <mergeCell ref="P6:Q6"/>
    <mergeCell ref="R5:T5"/>
    <mergeCell ref="S6:T6"/>
    <mergeCell ref="R7:S7"/>
    <mergeCell ref="O7:P7"/>
    <mergeCell ref="O5:Q5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1"/>
      <c r="B2" s="295"/>
      <c r="C2" s="296"/>
      <c r="D2" s="277"/>
      <c r="E2" s="278"/>
      <c r="F2" s="272"/>
      <c r="H2" s="295"/>
      <c r="I2" s="296"/>
      <c r="J2" s="278"/>
      <c r="K2" s="278"/>
      <c r="L2" s="278"/>
      <c r="M2" s="278"/>
      <c r="N2" s="272"/>
      <c r="P2" s="295"/>
      <c r="Q2" s="296"/>
      <c r="R2" s="277"/>
      <c r="S2" s="278"/>
    </row>
    <row r="3" spans="1:19" ht="15" x14ac:dyDescent="0.2">
      <c r="A3" s="271"/>
      <c r="B3" s="782" t="s">
        <v>689</v>
      </c>
      <c r="C3" s="783"/>
      <c r="D3" s="783"/>
      <c r="E3" s="783"/>
      <c r="F3" s="783"/>
      <c r="G3" s="783"/>
      <c r="H3" s="783"/>
    </row>
    <row r="4" spans="1:19" x14ac:dyDescent="0.2">
      <c r="A4" s="149"/>
      <c r="B4" s="279"/>
      <c r="C4" s="279" t="s">
        <v>609</v>
      </c>
      <c r="D4" s="438" t="s">
        <v>78</v>
      </c>
      <c r="E4" s="438" t="s">
        <v>308</v>
      </c>
      <c r="F4" s="438" t="s">
        <v>82</v>
      </c>
      <c r="G4" s="438" t="s">
        <v>309</v>
      </c>
      <c r="H4" s="438" t="s">
        <v>486</v>
      </c>
      <c r="I4" s="149"/>
      <c r="J4" s="149"/>
    </row>
    <row r="5" spans="1:19" s="23" customFormat="1" x14ac:dyDescent="0.2">
      <c r="A5" s="426"/>
      <c r="B5" s="434"/>
      <c r="C5" s="424" t="s">
        <v>106</v>
      </c>
      <c r="D5" s="425">
        <v>227.90199999999999</v>
      </c>
      <c r="E5" s="427">
        <v>17486.470627963598</v>
      </c>
      <c r="F5" s="432">
        <v>8.0438832585913396</v>
      </c>
      <c r="G5" s="439">
        <f>E5*F5/100</f>
        <v>1406.5912833612558</v>
      </c>
      <c r="H5" s="440">
        <f>SUM(D5,E5)</f>
        <v>17714.372627963596</v>
      </c>
      <c r="I5" s="426"/>
      <c r="J5" s="426"/>
    </row>
    <row r="6" spans="1:19" s="24" customFormat="1" x14ac:dyDescent="0.2">
      <c r="A6" s="428"/>
      <c r="B6" s="435"/>
      <c r="C6" s="424" t="s">
        <v>92</v>
      </c>
      <c r="D6" s="425">
        <v>122.619</v>
      </c>
      <c r="E6" s="427">
        <v>3690.5654266226597</v>
      </c>
      <c r="F6" s="432">
        <v>18.3858733506455</v>
      </c>
      <c r="G6" s="439">
        <f t="shared" ref="G6:G26" si="0">E6*F6/100</f>
        <v>678.54268526155192</v>
      </c>
      <c r="H6" s="440">
        <f>SUM(D6,E6)</f>
        <v>3813.1844266226599</v>
      </c>
      <c r="I6" s="428"/>
      <c r="J6" s="428"/>
    </row>
    <row r="7" spans="1:19" s="24" customFormat="1" x14ac:dyDescent="0.2">
      <c r="A7" s="428"/>
      <c r="B7" s="435"/>
      <c r="C7" s="424" t="s">
        <v>105</v>
      </c>
      <c r="D7" s="425">
        <v>105.283</v>
      </c>
      <c r="E7" s="427">
        <v>13777.1631435197</v>
      </c>
      <c r="F7" s="432">
        <v>8.6778540106644506</v>
      </c>
      <c r="G7" s="439">
        <f>E7*F7/100</f>
        <v>1195.5621044057089</v>
      </c>
      <c r="H7" s="440">
        <f>SUM(D7,E7)</f>
        <v>13882.446143519699</v>
      </c>
      <c r="I7" s="428"/>
      <c r="J7" s="428"/>
    </row>
    <row r="8" spans="1:19" s="24" customFormat="1" x14ac:dyDescent="0.2">
      <c r="A8" s="428"/>
      <c r="B8" s="435"/>
      <c r="C8" s="424" t="s">
        <v>84</v>
      </c>
      <c r="D8" s="425">
        <v>0.27700000000000002</v>
      </c>
      <c r="E8" s="429">
        <v>125.733406687654</v>
      </c>
      <c r="F8" s="432">
        <v>55.894850678885597</v>
      </c>
      <c r="G8" s="439">
        <f t="shared" si="0"/>
        <v>70.27849992154016</v>
      </c>
      <c r="H8" s="440">
        <f>SUM(D8,E8)</f>
        <v>126.010406687654</v>
      </c>
      <c r="I8" s="428"/>
      <c r="J8" s="428"/>
    </row>
    <row r="9" spans="1:19" s="24" customFormat="1" x14ac:dyDescent="0.2">
      <c r="A9" s="428"/>
      <c r="B9" s="435"/>
      <c r="C9" s="424" t="s">
        <v>85</v>
      </c>
      <c r="D9" s="425">
        <v>18.178000000000001</v>
      </c>
      <c r="E9" s="429">
        <v>195.85441617292301</v>
      </c>
      <c r="F9" s="432">
        <v>70.744290692279193</v>
      </c>
      <c r="G9" s="439">
        <f t="shared" si="0"/>
        <v>138.55581751103892</v>
      </c>
      <c r="H9" s="440">
        <f t="shared" ref="H9:H26" si="1">SUM(D9,E9)</f>
        <v>214.03241617292301</v>
      </c>
      <c r="I9" s="428"/>
      <c r="J9" s="428"/>
    </row>
    <row r="10" spans="1:19" s="24" customFormat="1" x14ac:dyDescent="0.2">
      <c r="A10" s="428"/>
      <c r="B10" s="435"/>
      <c r="C10" s="424" t="s">
        <v>86</v>
      </c>
      <c r="D10" s="425">
        <v>23.652999999999999</v>
      </c>
      <c r="E10" s="429">
        <v>456.42906061618601</v>
      </c>
      <c r="F10" s="432">
        <v>35.253884832793197</v>
      </c>
      <c r="G10" s="439">
        <f t="shared" si="0"/>
        <v>160.90897537303007</v>
      </c>
      <c r="H10" s="440">
        <f t="shared" si="1"/>
        <v>480.08206061618603</v>
      </c>
      <c r="I10" s="428"/>
      <c r="J10" s="428"/>
    </row>
    <row r="11" spans="1:19" s="24" customFormat="1" x14ac:dyDescent="0.2">
      <c r="A11" s="428"/>
      <c r="B11" s="435"/>
      <c r="C11" s="424" t="s">
        <v>87</v>
      </c>
      <c r="D11" s="425">
        <v>24.94</v>
      </c>
      <c r="E11" s="429">
        <v>0</v>
      </c>
      <c r="F11" s="432">
        <v>0</v>
      </c>
      <c r="G11" s="439">
        <f t="shared" si="0"/>
        <v>0</v>
      </c>
      <c r="H11" s="440">
        <f t="shared" si="1"/>
        <v>24.94</v>
      </c>
      <c r="I11" s="428"/>
      <c r="J11" s="428"/>
    </row>
    <row r="12" spans="1:19" s="24" customFormat="1" x14ac:dyDescent="0.2">
      <c r="A12" s="428"/>
      <c r="B12" s="435"/>
      <c r="C12" s="424" t="s">
        <v>88</v>
      </c>
      <c r="D12" s="425">
        <v>23.699000000000002</v>
      </c>
      <c r="E12" s="429">
        <v>1062.2139053015298</v>
      </c>
      <c r="F12" s="432">
        <v>18.721429156333201</v>
      </c>
      <c r="G12" s="439">
        <f t="shared" si="0"/>
        <v>198.86162376974616</v>
      </c>
      <c r="H12" s="440">
        <f t="shared" si="1"/>
        <v>1085.9129053015299</v>
      </c>
      <c r="I12" s="428"/>
      <c r="J12" s="428"/>
    </row>
    <row r="13" spans="1:19" s="24" customFormat="1" x14ac:dyDescent="0.2">
      <c r="A13" s="428"/>
      <c r="B13" s="435"/>
      <c r="C13" s="424" t="s">
        <v>89</v>
      </c>
      <c r="D13" s="425">
        <v>14.801</v>
      </c>
      <c r="E13" s="429">
        <v>566.73528231592604</v>
      </c>
      <c r="F13" s="432">
        <v>30.993730234189702</v>
      </c>
      <c r="G13" s="439">
        <f t="shared" si="0"/>
        <v>175.65240454297154</v>
      </c>
      <c r="H13" s="440">
        <f t="shared" si="1"/>
        <v>581.53628231592609</v>
      </c>
      <c r="I13" s="428"/>
      <c r="J13" s="428"/>
    </row>
    <row r="14" spans="1:19" s="24" customFormat="1" x14ac:dyDescent="0.2">
      <c r="A14" s="428"/>
      <c r="B14" s="435"/>
      <c r="C14" s="424" t="s">
        <v>90</v>
      </c>
      <c r="D14" s="425">
        <v>0.13400000000000001</v>
      </c>
      <c r="E14" s="429">
        <v>0</v>
      </c>
      <c r="F14" s="432">
        <v>0</v>
      </c>
      <c r="G14" s="439">
        <f t="shared" si="0"/>
        <v>0</v>
      </c>
      <c r="H14" s="440">
        <f t="shared" si="1"/>
        <v>0.13400000000000001</v>
      </c>
      <c r="I14" s="428"/>
      <c r="J14" s="428"/>
    </row>
    <row r="15" spans="1:19" s="24" customFormat="1" x14ac:dyDescent="0.2">
      <c r="A15" s="428"/>
      <c r="B15" s="435"/>
      <c r="C15" s="424" t="s">
        <v>91</v>
      </c>
      <c r="D15" s="425">
        <v>16.937000000000001</v>
      </c>
      <c r="E15" s="429">
        <v>1283.5993555284301</v>
      </c>
      <c r="F15" s="432">
        <v>43.910478036226003</v>
      </c>
      <c r="G15" s="439">
        <f t="shared" si="0"/>
        <v>563.63461308244985</v>
      </c>
      <c r="H15" s="440">
        <f t="shared" si="1"/>
        <v>1300.53635552843</v>
      </c>
      <c r="I15" s="428"/>
      <c r="J15" s="428"/>
    </row>
    <row r="16" spans="1:19" s="24" customFormat="1" x14ac:dyDescent="0.2">
      <c r="A16" s="428"/>
      <c r="B16" s="435"/>
      <c r="C16" s="424" t="s">
        <v>94</v>
      </c>
      <c r="D16" s="425">
        <v>60.442</v>
      </c>
      <c r="E16" s="429">
        <v>4928.9819657649605</v>
      </c>
      <c r="F16" s="432">
        <v>16.370794394466198</v>
      </c>
      <c r="G16" s="439">
        <f t="shared" si="0"/>
        <v>806.91350335569996</v>
      </c>
      <c r="H16" s="440">
        <f t="shared" si="1"/>
        <v>4989.4239657649605</v>
      </c>
      <c r="I16" s="428"/>
      <c r="J16" s="428"/>
    </row>
    <row r="17" spans="1:10" s="24" customFormat="1" x14ac:dyDescent="0.2">
      <c r="A17" s="428"/>
      <c r="B17" s="435"/>
      <c r="C17" s="424" t="s">
        <v>95</v>
      </c>
      <c r="D17" s="425">
        <v>22.884</v>
      </c>
      <c r="E17" s="429">
        <v>411.09858808234401</v>
      </c>
      <c r="F17" s="432">
        <v>52.085991651388703</v>
      </c>
      <c r="G17" s="439">
        <f t="shared" si="0"/>
        <v>214.12477626754654</v>
      </c>
      <c r="H17" s="440">
        <f t="shared" si="1"/>
        <v>433.98258808234402</v>
      </c>
      <c r="I17" s="428"/>
      <c r="J17" s="428"/>
    </row>
    <row r="18" spans="1:10" s="24" customFormat="1" x14ac:dyDescent="0.2">
      <c r="A18" s="428"/>
      <c r="B18" s="435"/>
      <c r="C18" s="424" t="s">
        <v>96</v>
      </c>
      <c r="D18" s="425">
        <v>1.6319999999999999</v>
      </c>
      <c r="E18" s="429">
        <v>1177.18158334452</v>
      </c>
      <c r="F18" s="432">
        <v>31.225662130384801</v>
      </c>
      <c r="G18" s="439">
        <f t="shared" si="0"/>
        <v>367.58274387627398</v>
      </c>
      <c r="H18" s="440">
        <f t="shared" si="1"/>
        <v>1178.8135833445201</v>
      </c>
      <c r="I18" s="428"/>
      <c r="J18" s="428"/>
    </row>
    <row r="19" spans="1:10" s="24" customFormat="1" x14ac:dyDescent="0.2">
      <c r="A19" s="428"/>
      <c r="B19" s="435"/>
      <c r="C19" s="424" t="s">
        <v>97</v>
      </c>
      <c r="D19" s="425">
        <v>4.7069999999999999</v>
      </c>
      <c r="E19" s="429">
        <v>4337.51876570887</v>
      </c>
      <c r="F19" s="432">
        <v>14.8305983673868</v>
      </c>
      <c r="G19" s="439">
        <f t="shared" si="0"/>
        <v>643.27998725231578</v>
      </c>
      <c r="H19" s="440">
        <f t="shared" si="1"/>
        <v>4342.2257657088703</v>
      </c>
      <c r="I19" s="428"/>
      <c r="J19" s="428"/>
    </row>
    <row r="20" spans="1:10" s="24" customFormat="1" x14ac:dyDescent="0.2">
      <c r="A20" s="428"/>
      <c r="B20" s="435"/>
      <c r="C20" s="424" t="s">
        <v>98</v>
      </c>
      <c r="D20" s="425">
        <v>5.577</v>
      </c>
      <c r="E20" s="429">
        <v>684.96935615363998</v>
      </c>
      <c r="F20" s="432">
        <v>17.3460548849879</v>
      </c>
      <c r="G20" s="439">
        <f t="shared" si="0"/>
        <v>118.81516046375864</v>
      </c>
      <c r="H20" s="440">
        <f t="shared" si="1"/>
        <v>690.54635615363998</v>
      </c>
      <c r="I20" s="428"/>
      <c r="J20" s="428"/>
    </row>
    <row r="21" spans="1:10" s="24" customFormat="1" x14ac:dyDescent="0.2">
      <c r="A21" s="428"/>
      <c r="B21" s="435"/>
      <c r="C21" s="424" t="s">
        <v>99</v>
      </c>
      <c r="D21" s="425">
        <v>1.7470000000000001</v>
      </c>
      <c r="E21" s="429">
        <v>113.15280724609899</v>
      </c>
      <c r="F21" s="432">
        <v>72.416397595571098</v>
      </c>
      <c r="G21" s="439">
        <f t="shared" si="0"/>
        <v>81.941186785885222</v>
      </c>
      <c r="H21" s="440">
        <f t="shared" si="1"/>
        <v>114.89980724609899</v>
      </c>
      <c r="I21" s="428"/>
      <c r="J21" s="428"/>
    </row>
    <row r="22" spans="1:10" s="24" customFormat="1" x14ac:dyDescent="0.2">
      <c r="A22" s="428"/>
      <c r="B22" s="435"/>
      <c r="C22" s="424" t="s">
        <v>100</v>
      </c>
      <c r="D22" s="425">
        <v>1.895</v>
      </c>
      <c r="E22" s="429">
        <v>502.825010004484</v>
      </c>
      <c r="F22" s="432">
        <v>24.944150207741998</v>
      </c>
      <c r="G22" s="439">
        <f t="shared" si="0"/>
        <v>125.42542577761222</v>
      </c>
      <c r="H22" s="440">
        <f t="shared" si="1"/>
        <v>504.72001000448398</v>
      </c>
      <c r="I22" s="428"/>
      <c r="J22" s="428"/>
    </row>
    <row r="23" spans="1:10" s="24" customFormat="1" x14ac:dyDescent="0.2">
      <c r="A23" s="428"/>
      <c r="B23" s="435"/>
      <c r="C23" s="424" t="s">
        <v>101</v>
      </c>
      <c r="D23" s="425">
        <v>0</v>
      </c>
      <c r="E23" s="429">
        <v>0.71557264718890401</v>
      </c>
      <c r="F23" s="432">
        <v>90.675739957731395</v>
      </c>
      <c r="G23" s="439">
        <f t="shared" si="0"/>
        <v>0.64885079277366531</v>
      </c>
      <c r="H23" s="440">
        <f t="shared" si="1"/>
        <v>0.71557264718890401</v>
      </c>
      <c r="I23" s="428"/>
      <c r="J23" s="428"/>
    </row>
    <row r="24" spans="1:10" s="24" customFormat="1" x14ac:dyDescent="0.2">
      <c r="A24" s="428"/>
      <c r="B24" s="435"/>
      <c r="C24" s="424" t="s">
        <v>102</v>
      </c>
      <c r="D24" s="425">
        <v>0.65600000000000003</v>
      </c>
      <c r="E24" s="429">
        <v>516.39399098010097</v>
      </c>
      <c r="F24" s="432">
        <v>26.818897885893801</v>
      </c>
      <c r="G24" s="439">
        <f t="shared" si="0"/>
        <v>138.49117712984491</v>
      </c>
      <c r="H24" s="440">
        <f t="shared" si="1"/>
        <v>517.04999098010092</v>
      </c>
      <c r="I24" s="428"/>
      <c r="J24" s="428"/>
    </row>
    <row r="25" spans="1:10" s="24" customFormat="1" x14ac:dyDescent="0.2">
      <c r="A25" s="428"/>
      <c r="B25" s="435"/>
      <c r="C25" s="424" t="s">
        <v>103</v>
      </c>
      <c r="D25" s="425">
        <v>0</v>
      </c>
      <c r="E25" s="429">
        <v>91.875127646996106</v>
      </c>
      <c r="F25" s="432">
        <v>34.589174092419903</v>
      </c>
      <c r="G25" s="439">
        <f t="shared" si="0"/>
        <v>31.77884784945249</v>
      </c>
      <c r="H25" s="440">
        <f t="shared" si="1"/>
        <v>91.875127646996106</v>
      </c>
      <c r="I25" s="428"/>
      <c r="J25" s="428"/>
    </row>
    <row r="26" spans="1:10" s="24" customFormat="1" ht="13.5" thickBot="1" x14ac:dyDescent="0.25">
      <c r="A26" s="428"/>
      <c r="B26" s="290"/>
      <c r="C26" s="430" t="s">
        <v>104</v>
      </c>
      <c r="D26" s="433">
        <v>5.742</v>
      </c>
      <c r="E26" s="433">
        <v>954.637888273876</v>
      </c>
      <c r="F26" s="431">
        <v>29.4059169773506</v>
      </c>
      <c r="G26" s="329">
        <f t="shared" si="0"/>
        <v>280.72002486014895</v>
      </c>
      <c r="H26" s="337">
        <f t="shared" si="1"/>
        <v>960.37988827387596</v>
      </c>
      <c r="I26" s="428"/>
      <c r="J26" s="428"/>
    </row>
    <row r="27" spans="1:10" s="24" customFormat="1" x14ac:dyDescent="0.2">
      <c r="A27" s="428"/>
      <c r="B27" s="428"/>
      <c r="C27" s="426"/>
      <c r="D27" s="426"/>
      <c r="E27" s="426"/>
      <c r="F27" s="426"/>
      <c r="G27" s="426"/>
      <c r="H27" s="428"/>
      <c r="I27" s="428"/>
      <c r="J27" s="428"/>
    </row>
    <row r="28" spans="1:10" s="24" customFormat="1" x14ac:dyDescent="0.2">
      <c r="A28" s="428"/>
      <c r="B28" s="428"/>
      <c r="C28" s="428"/>
      <c r="D28" s="428"/>
      <c r="E28" s="428"/>
      <c r="F28" s="428"/>
      <c r="G28" s="428"/>
      <c r="H28" s="428"/>
      <c r="I28" s="428"/>
      <c r="J28" s="428"/>
    </row>
    <row r="29" spans="1:10" x14ac:dyDescent="0.2">
      <c r="B29" s="782" t="s">
        <v>690</v>
      </c>
      <c r="C29" s="783"/>
      <c r="D29" s="783"/>
      <c r="E29" s="783"/>
      <c r="F29" s="783"/>
      <c r="G29" s="783"/>
      <c r="H29" s="783"/>
    </row>
    <row r="30" spans="1:10" x14ac:dyDescent="0.2">
      <c r="B30" s="279"/>
      <c r="C30" s="279" t="s">
        <v>609</v>
      </c>
      <c r="D30" s="438" t="s">
        <v>78</v>
      </c>
      <c r="E30" s="438" t="s">
        <v>308</v>
      </c>
      <c r="F30" s="438" t="s">
        <v>82</v>
      </c>
      <c r="G30" s="438" t="s">
        <v>309</v>
      </c>
      <c r="H30" s="438" t="s">
        <v>486</v>
      </c>
    </row>
    <row r="31" spans="1:10" x14ac:dyDescent="0.2">
      <c r="B31" s="434"/>
      <c r="C31" s="424" t="s">
        <v>106</v>
      </c>
      <c r="D31" s="453">
        <v>1.0249999999999999</v>
      </c>
      <c r="E31" s="451">
        <v>33.639646942514702</v>
      </c>
      <c r="F31" s="432">
        <v>5.7477020118280597</v>
      </c>
      <c r="G31" s="449">
        <f>E31*F31/100</f>
        <v>1.933506664086774</v>
      </c>
      <c r="H31" s="450">
        <f>SUM(D31,E31)</f>
        <v>34.6646469425147</v>
      </c>
    </row>
    <row r="32" spans="1:10" x14ac:dyDescent="0.2">
      <c r="B32" s="435"/>
      <c r="C32" s="424" t="s">
        <v>92</v>
      </c>
      <c r="D32" s="453">
        <v>0.42499999999999999</v>
      </c>
      <c r="E32" s="451">
        <v>5.3031938883710596</v>
      </c>
      <c r="F32" s="432">
        <v>14.6051349338743</v>
      </c>
      <c r="G32" s="449">
        <f>E32*F32/100</f>
        <v>0.77453862320156841</v>
      </c>
      <c r="H32" s="450">
        <f>SUM(D32,E32)</f>
        <v>5.7281938883710595</v>
      </c>
    </row>
    <row r="33" spans="2:8" x14ac:dyDescent="0.2">
      <c r="B33" s="435"/>
      <c r="C33" s="424" t="s">
        <v>105</v>
      </c>
      <c r="D33" s="453">
        <v>0.6</v>
      </c>
      <c r="E33" s="451">
        <v>28.3283076467333</v>
      </c>
      <c r="F33" s="432">
        <v>6.4231360704136904</v>
      </c>
      <c r="G33" s="449">
        <f>E33*F33/100</f>
        <v>1.8195657465950861</v>
      </c>
      <c r="H33" s="450">
        <f>SUM(D33,E33)</f>
        <v>28.928307646733302</v>
      </c>
    </row>
    <row r="34" spans="2:8" x14ac:dyDescent="0.2">
      <c r="B34" s="435"/>
      <c r="C34" s="424" t="s">
        <v>84</v>
      </c>
      <c r="D34" s="453">
        <v>2E-3</v>
      </c>
      <c r="E34" s="456">
        <v>0.12520924227053501</v>
      </c>
      <c r="F34" s="432">
        <v>52.2027568710011</v>
      </c>
      <c r="G34" s="449">
        <f t="shared" ref="G34:G52" si="2">E34*F34/100</f>
        <v>6.5362676322510124E-2</v>
      </c>
      <c r="H34" s="450">
        <f>SUM(D34,E34)</f>
        <v>0.12720924227053501</v>
      </c>
    </row>
    <row r="35" spans="2:8" x14ac:dyDescent="0.2">
      <c r="B35" s="435"/>
      <c r="C35" s="424" t="s">
        <v>85</v>
      </c>
      <c r="D35" s="453">
        <v>5.2999999999999999E-2</v>
      </c>
      <c r="E35" s="456">
        <v>0.23608990816589401</v>
      </c>
      <c r="F35" s="432">
        <v>71.634158972380305</v>
      </c>
      <c r="G35" s="449">
        <f t="shared" si="2"/>
        <v>0.16912102013330318</v>
      </c>
      <c r="H35" s="450">
        <f t="shared" ref="H35:H52" si="3">SUM(D35,E35)</f>
        <v>0.28908990816589403</v>
      </c>
    </row>
    <row r="36" spans="2:8" x14ac:dyDescent="0.2">
      <c r="B36" s="435"/>
      <c r="C36" s="424" t="s">
        <v>86</v>
      </c>
      <c r="D36" s="453">
        <v>0.11600000000000001</v>
      </c>
      <c r="E36" s="456">
        <v>0.51464649639473892</v>
      </c>
      <c r="F36" s="432">
        <v>35.876730451197403</v>
      </c>
      <c r="G36" s="449">
        <f t="shared" si="2"/>
        <v>0.18463833628807183</v>
      </c>
      <c r="H36" s="450">
        <f t="shared" si="3"/>
        <v>0.63064649639473891</v>
      </c>
    </row>
    <row r="37" spans="2:8" x14ac:dyDescent="0.2">
      <c r="B37" s="435"/>
      <c r="C37" s="424" t="s">
        <v>87</v>
      </c>
      <c r="D37" s="453">
        <v>5.8000000000000003E-2</v>
      </c>
      <c r="E37" s="456">
        <v>0</v>
      </c>
      <c r="F37" s="432">
        <v>0</v>
      </c>
      <c r="G37" s="449">
        <f t="shared" si="2"/>
        <v>0</v>
      </c>
      <c r="H37" s="450">
        <f t="shared" si="3"/>
        <v>5.8000000000000003E-2</v>
      </c>
    </row>
    <row r="38" spans="2:8" x14ac:dyDescent="0.2">
      <c r="B38" s="435"/>
      <c r="C38" s="424" t="s">
        <v>88</v>
      </c>
      <c r="D38" s="453">
        <v>0.115</v>
      </c>
      <c r="E38" s="456">
        <v>2.5459834951585898</v>
      </c>
      <c r="F38" s="432">
        <v>19.552381473637301</v>
      </c>
      <c r="G38" s="449">
        <f t="shared" si="2"/>
        <v>0.49780040522925156</v>
      </c>
      <c r="H38" s="450">
        <f t="shared" si="3"/>
        <v>2.66098349515859</v>
      </c>
    </row>
    <row r="39" spans="2:8" x14ac:dyDescent="0.2">
      <c r="B39" s="435"/>
      <c r="C39" s="424" t="s">
        <v>89</v>
      </c>
      <c r="D39" s="453">
        <v>4.4999999999999998E-2</v>
      </c>
      <c r="E39" s="456">
        <v>0.78855091641672304</v>
      </c>
      <c r="F39" s="432">
        <v>30.209975562414701</v>
      </c>
      <c r="G39" s="449">
        <f t="shared" si="2"/>
        <v>0.23822103914668921</v>
      </c>
      <c r="H39" s="450">
        <f t="shared" si="3"/>
        <v>0.83355091641672308</v>
      </c>
    </row>
    <row r="40" spans="2:8" x14ac:dyDescent="0.2">
      <c r="B40" s="435"/>
      <c r="C40" s="424" t="s">
        <v>90</v>
      </c>
      <c r="D40" s="453">
        <v>1E-3</v>
      </c>
      <c r="E40" s="456">
        <v>0</v>
      </c>
      <c r="F40" s="432">
        <v>0</v>
      </c>
      <c r="G40" s="449">
        <f t="shared" si="2"/>
        <v>0</v>
      </c>
      <c r="H40" s="450">
        <f t="shared" si="3"/>
        <v>1E-3</v>
      </c>
    </row>
    <row r="41" spans="2:8" x14ac:dyDescent="0.2">
      <c r="B41" s="435"/>
      <c r="C41" s="424" t="s">
        <v>91</v>
      </c>
      <c r="D41" s="453">
        <v>3.4000000000000002E-2</v>
      </c>
      <c r="E41" s="456">
        <v>1.09271382996457</v>
      </c>
      <c r="F41" s="432">
        <v>42.213830610698601</v>
      </c>
      <c r="G41" s="449">
        <f t="shared" si="2"/>
        <v>0.46127636524092069</v>
      </c>
      <c r="H41" s="450">
        <f t="shared" si="3"/>
        <v>1.12671382996457</v>
      </c>
    </row>
    <row r="42" spans="2:8" x14ac:dyDescent="0.2">
      <c r="B42" s="435"/>
      <c r="C42" s="424" t="s">
        <v>94</v>
      </c>
      <c r="D42" s="453">
        <v>0.32700000000000001</v>
      </c>
      <c r="E42" s="456">
        <v>6.5394771185831395</v>
      </c>
      <c r="F42" s="432">
        <v>14.4789482003097</v>
      </c>
      <c r="G42" s="449">
        <f t="shared" si="2"/>
        <v>0.94684750457075806</v>
      </c>
      <c r="H42" s="450">
        <f t="shared" si="3"/>
        <v>6.8664771185831395</v>
      </c>
    </row>
    <row r="43" spans="2:8" x14ac:dyDescent="0.2">
      <c r="B43" s="435"/>
      <c r="C43" s="424" t="s">
        <v>95</v>
      </c>
      <c r="D43" s="453">
        <v>0.11</v>
      </c>
      <c r="E43" s="456">
        <v>0.70843438915150003</v>
      </c>
      <c r="F43" s="432">
        <v>48.8647365154523</v>
      </c>
      <c r="G43" s="449">
        <f t="shared" si="2"/>
        <v>0.34617459764373448</v>
      </c>
      <c r="H43" s="450">
        <f t="shared" si="3"/>
        <v>0.81843438915150002</v>
      </c>
    </row>
    <row r="44" spans="2:8" x14ac:dyDescent="0.2">
      <c r="B44" s="435"/>
      <c r="C44" s="424" t="s">
        <v>96</v>
      </c>
      <c r="D44" s="453">
        <v>0.01</v>
      </c>
      <c r="E44" s="456">
        <v>2.33651836351391</v>
      </c>
      <c r="F44" s="432">
        <v>25.153234486309</v>
      </c>
      <c r="G44" s="449">
        <f t="shared" si="2"/>
        <v>0.5877099427903234</v>
      </c>
      <c r="H44" s="450">
        <f t="shared" si="3"/>
        <v>2.3465183635139097</v>
      </c>
    </row>
    <row r="45" spans="2:8" x14ac:dyDescent="0.2">
      <c r="B45" s="435"/>
      <c r="C45" s="424" t="s">
        <v>97</v>
      </c>
      <c r="D45" s="453">
        <v>3.1E-2</v>
      </c>
      <c r="E45" s="456">
        <v>8.2543695844857297</v>
      </c>
      <c r="F45" s="432">
        <v>10.8272850038966</v>
      </c>
      <c r="G45" s="449">
        <f t="shared" si="2"/>
        <v>0.89372412018722558</v>
      </c>
      <c r="H45" s="450">
        <f t="shared" si="3"/>
        <v>8.2853695844857302</v>
      </c>
    </row>
    <row r="46" spans="2:8" x14ac:dyDescent="0.2">
      <c r="B46" s="435"/>
      <c r="C46" s="424" t="s">
        <v>98</v>
      </c>
      <c r="D46" s="453">
        <v>4.9000000000000002E-2</v>
      </c>
      <c r="E46" s="456">
        <v>2.5331447762716004</v>
      </c>
      <c r="F46" s="432">
        <v>20.973944421986602</v>
      </c>
      <c r="G46" s="449">
        <f t="shared" si="2"/>
        <v>0.53130037750366232</v>
      </c>
      <c r="H46" s="450">
        <f t="shared" si="3"/>
        <v>2.5821447762716003</v>
      </c>
    </row>
    <row r="47" spans="2:8" x14ac:dyDescent="0.2">
      <c r="B47" s="435"/>
      <c r="C47" s="424" t="s">
        <v>99</v>
      </c>
      <c r="D47" s="453">
        <v>0.01</v>
      </c>
      <c r="E47" s="456">
        <v>0.30723181495837004</v>
      </c>
      <c r="F47" s="432">
        <v>78.726345333054496</v>
      </c>
      <c r="G47" s="449">
        <f t="shared" si="2"/>
        <v>0.24187237961713737</v>
      </c>
      <c r="H47" s="450">
        <f t="shared" si="3"/>
        <v>0.31723181495837005</v>
      </c>
    </row>
    <row r="48" spans="2:8" x14ac:dyDescent="0.2">
      <c r="B48" s="435"/>
      <c r="C48" s="424" t="s">
        <v>100</v>
      </c>
      <c r="D48" s="453">
        <v>1.7000000000000001E-2</v>
      </c>
      <c r="E48" s="456">
        <v>3.7575892888215701</v>
      </c>
      <c r="F48" s="432">
        <v>20.3620331478051</v>
      </c>
      <c r="G48" s="449">
        <f t="shared" si="2"/>
        <v>0.76512157654822199</v>
      </c>
      <c r="H48" s="450">
        <f t="shared" si="3"/>
        <v>3.77458928882157</v>
      </c>
    </row>
    <row r="49" spans="2:8" x14ac:dyDescent="0.2">
      <c r="B49" s="435"/>
      <c r="C49" s="424" t="s">
        <v>101</v>
      </c>
      <c r="D49" s="453">
        <v>0</v>
      </c>
      <c r="E49" s="456">
        <v>2.18377056777261E-3</v>
      </c>
      <c r="F49" s="432">
        <v>90.675739957731395</v>
      </c>
      <c r="G49" s="449">
        <f t="shared" si="2"/>
        <v>1.9801501213069662E-3</v>
      </c>
      <c r="H49" s="450">
        <f t="shared" si="3"/>
        <v>2.18377056777261E-3</v>
      </c>
    </row>
    <row r="50" spans="2:8" x14ac:dyDescent="0.2">
      <c r="B50" s="435"/>
      <c r="C50" s="424" t="s">
        <v>102</v>
      </c>
      <c r="D50" s="453">
        <v>5.0000000000000001E-3</v>
      </c>
      <c r="E50" s="456">
        <v>1.28404450517418</v>
      </c>
      <c r="F50" s="432">
        <v>31.031680046847601</v>
      </c>
      <c r="G50" s="449">
        <f t="shared" si="2"/>
        <v>0.398460582504779</v>
      </c>
      <c r="H50" s="450">
        <f t="shared" si="3"/>
        <v>1.2890445051741799</v>
      </c>
    </row>
    <row r="51" spans="2:8" x14ac:dyDescent="0.2">
      <c r="B51" s="435"/>
      <c r="C51" s="424" t="s">
        <v>103</v>
      </c>
      <c r="D51" s="453">
        <v>0</v>
      </c>
      <c r="E51" s="456">
        <v>0.26341747546943201</v>
      </c>
      <c r="F51" s="432">
        <v>31.486806349659201</v>
      </c>
      <c r="G51" s="449">
        <f t="shared" si="2"/>
        <v>8.2941750392221097E-2</v>
      </c>
      <c r="H51" s="450">
        <f t="shared" si="3"/>
        <v>0.26341747546943201</v>
      </c>
    </row>
    <row r="52" spans="2:8" ht="13.5" thickBot="1" x14ac:dyDescent="0.25">
      <c r="B52" s="290"/>
      <c r="C52" s="430" t="s">
        <v>104</v>
      </c>
      <c r="D52" s="446">
        <v>4.2000000000000003E-2</v>
      </c>
      <c r="E52" s="446">
        <v>2.20497852825146</v>
      </c>
      <c r="F52" s="431">
        <v>31.013306385651902</v>
      </c>
      <c r="G52" s="447">
        <f t="shared" si="2"/>
        <v>0.68383674670446337</v>
      </c>
      <c r="H52" s="448">
        <f t="shared" si="3"/>
        <v>2.2469785282514598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5" customFormat="1" ht="20.100000000000001" customHeight="1" x14ac:dyDescent="0.2">
      <c r="B5" s="865" t="str">
        <f>Index!$B$4</f>
        <v>West Midlands</v>
      </c>
      <c r="C5" s="866"/>
      <c r="D5" s="869" t="s">
        <v>213</v>
      </c>
      <c r="E5" s="869"/>
      <c r="F5" s="869"/>
      <c r="G5" s="869"/>
      <c r="H5" s="869"/>
      <c r="I5" s="869"/>
      <c r="J5" s="869"/>
      <c r="K5" s="869"/>
      <c r="L5" s="870"/>
    </row>
    <row r="6" spans="2:12" s="305" customFormat="1" ht="20.100000000000001" customHeight="1" x14ac:dyDescent="0.2">
      <c r="B6" s="867"/>
      <c r="C6" s="868"/>
      <c r="D6" s="306" t="s">
        <v>214</v>
      </c>
      <c r="E6" s="307" t="s">
        <v>215</v>
      </c>
      <c r="F6" s="307" t="s">
        <v>216</v>
      </c>
      <c r="G6" s="307" t="s">
        <v>217</v>
      </c>
      <c r="H6" s="307" t="s">
        <v>218</v>
      </c>
      <c r="I6" s="307" t="s">
        <v>219</v>
      </c>
      <c r="J6" s="307" t="s">
        <v>220</v>
      </c>
      <c r="K6" s="307" t="s">
        <v>221</v>
      </c>
      <c r="L6" s="308" t="s">
        <v>80</v>
      </c>
    </row>
    <row r="7" spans="2:12" s="305" customFormat="1" ht="20.100000000000001" customHeight="1" x14ac:dyDescent="0.2">
      <c r="B7" s="863" t="s">
        <v>331</v>
      </c>
      <c r="C7" s="308" t="s">
        <v>223</v>
      </c>
      <c r="D7" s="309">
        <v>17.559359469906131</v>
      </c>
      <c r="E7" s="309">
        <v>20.120391271632805</v>
      </c>
      <c r="F7" s="309">
        <v>20.465249036677609</v>
      </c>
      <c r="G7" s="309">
        <v>20.340966070533177</v>
      </c>
      <c r="H7" s="309">
        <v>18.907233844993183</v>
      </c>
      <c r="I7" s="309">
        <v>17.510799474112567</v>
      </c>
      <c r="J7" s="309">
        <v>17.737390814313891</v>
      </c>
      <c r="K7" s="309">
        <v>11.880572257930748</v>
      </c>
      <c r="L7" s="310">
        <v>18.590545794330147</v>
      </c>
    </row>
    <row r="8" spans="2:12" s="305" customFormat="1" ht="20.100000000000001" customHeight="1" x14ac:dyDescent="0.2">
      <c r="B8" s="871"/>
      <c r="C8" s="308" t="s">
        <v>224</v>
      </c>
      <c r="D8" s="309">
        <v>33.615873627432094</v>
      </c>
      <c r="E8" s="309">
        <v>29.469096671949284</v>
      </c>
      <c r="F8" s="309">
        <v>25.92683980013571</v>
      </c>
      <c r="G8" s="309">
        <v>19.683707049309191</v>
      </c>
      <c r="H8" s="309">
        <v>14.019625831187483</v>
      </c>
      <c r="I8" s="309">
        <v>13.437475626469375</v>
      </c>
      <c r="J8" s="309">
        <v>14.129183637329557</v>
      </c>
      <c r="K8" s="309">
        <v>14.218985212078278</v>
      </c>
      <c r="L8" s="310">
        <v>16.762109077855367</v>
      </c>
    </row>
    <row r="9" spans="2:12" s="305" customFormat="1" ht="20.100000000000001" customHeight="1" x14ac:dyDescent="0.2">
      <c r="B9" s="863" t="s">
        <v>222</v>
      </c>
      <c r="C9" s="308" t="s">
        <v>223</v>
      </c>
      <c r="D9" s="309">
        <v>22.129349694706267</v>
      </c>
      <c r="E9" s="309">
        <v>26.729348556077902</v>
      </c>
      <c r="F9" s="309">
        <v>25.771953607471005</v>
      </c>
      <c r="G9" s="309">
        <v>21.527691990940909</v>
      </c>
      <c r="H9" s="309">
        <v>17.883841288096608</v>
      </c>
      <c r="I9" s="309">
        <v>15.725786289314467</v>
      </c>
      <c r="J9" s="309">
        <v>14.176596394744884</v>
      </c>
      <c r="K9" s="309">
        <v>8.3570985740855548</v>
      </c>
      <c r="L9" s="310">
        <v>18.721369784970243</v>
      </c>
    </row>
    <row r="10" spans="2:12" s="305" customFormat="1" ht="20.100000000000001" customHeight="1" x14ac:dyDescent="0.2">
      <c r="B10" s="871"/>
      <c r="C10" s="308" t="s">
        <v>224</v>
      </c>
      <c r="D10" s="309">
        <v>32.19660361728566</v>
      </c>
      <c r="E10" s="309">
        <v>35.443753533069533</v>
      </c>
      <c r="F10" s="309">
        <v>36.089500860585197</v>
      </c>
      <c r="G10" s="309">
        <v>35.863088828588246</v>
      </c>
      <c r="H10" s="309">
        <v>26.6726470271628</v>
      </c>
      <c r="I10" s="309">
        <v>16.826201824144018</v>
      </c>
      <c r="J10" s="309">
        <v>14.248888655075362</v>
      </c>
      <c r="K10" s="309">
        <v>20.556909290991982</v>
      </c>
      <c r="L10" s="310">
        <v>25.39896022775963</v>
      </c>
    </row>
    <row r="11" spans="2:12" s="305" customFormat="1" ht="20.100000000000001" customHeight="1" x14ac:dyDescent="0.2">
      <c r="B11" s="863" t="s">
        <v>225</v>
      </c>
      <c r="C11" s="308" t="s">
        <v>223</v>
      </c>
      <c r="D11" s="309">
        <v>17.88409703504043</v>
      </c>
      <c r="E11" s="309">
        <v>21.746293245469523</v>
      </c>
      <c r="F11" s="309">
        <v>23.204331899984073</v>
      </c>
      <c r="G11" s="309">
        <v>20.018751019077126</v>
      </c>
      <c r="H11" s="309">
        <v>13.33522217500118</v>
      </c>
      <c r="I11" s="309">
        <v>9.8558565833568874</v>
      </c>
      <c r="J11" s="309">
        <v>8.2991336069311448</v>
      </c>
      <c r="K11" s="309">
        <v>5.3004043905257081</v>
      </c>
      <c r="L11" s="310">
        <v>13.856375654089783</v>
      </c>
    </row>
    <row r="12" spans="2:12" s="305" customFormat="1" ht="20.100000000000001" customHeight="1" x14ac:dyDescent="0.2">
      <c r="B12" s="871"/>
      <c r="C12" s="308" t="s">
        <v>224</v>
      </c>
      <c r="D12" s="309">
        <v>37.980698932592482</v>
      </c>
      <c r="E12" s="309">
        <v>39.090909090909093</v>
      </c>
      <c r="F12" s="309">
        <v>37.806912991656731</v>
      </c>
      <c r="G12" s="309">
        <v>37.203236217339402</v>
      </c>
      <c r="H12" s="309">
        <v>38.025231719876416</v>
      </c>
      <c r="I12" s="309">
        <v>38.703393851609519</v>
      </c>
      <c r="J12" s="309">
        <v>40.242713186694118</v>
      </c>
      <c r="K12" s="309">
        <v>38.765731332152512</v>
      </c>
      <c r="L12" s="310">
        <v>38.468134677301926</v>
      </c>
    </row>
    <row r="13" spans="2:12" s="305" customFormat="1" ht="20.100000000000001" customHeight="1" x14ac:dyDescent="0.2">
      <c r="B13" s="863" t="s">
        <v>226</v>
      </c>
      <c r="C13" s="308" t="s">
        <v>223</v>
      </c>
      <c r="D13" s="309">
        <v>16.955867205451234</v>
      </c>
      <c r="E13" s="309">
        <v>21.986114033242163</v>
      </c>
      <c r="F13" s="309">
        <v>24.107780157030692</v>
      </c>
      <c r="G13" s="309">
        <v>22.588164199076271</v>
      </c>
      <c r="H13" s="309">
        <v>17.520564042303171</v>
      </c>
      <c r="I13" s="309">
        <v>14.996493415413386</v>
      </c>
      <c r="J13" s="309">
        <v>14.355581127733027</v>
      </c>
      <c r="K13" s="309">
        <v>8.8697481754224476</v>
      </c>
      <c r="L13" s="310">
        <v>17.01899285589824</v>
      </c>
    </row>
    <row r="14" spans="2:12" s="305" customFormat="1" ht="20.100000000000001" customHeight="1" x14ac:dyDescent="0.2">
      <c r="B14" s="871"/>
      <c r="C14" s="308" t="s">
        <v>224</v>
      </c>
      <c r="D14" s="309">
        <v>32.959794696321644</v>
      </c>
      <c r="E14" s="309">
        <v>30.399379604497867</v>
      </c>
      <c r="F14" s="309">
        <v>28.6552736060763</v>
      </c>
      <c r="G14" s="309">
        <v>27.908599337170763</v>
      </c>
      <c r="H14" s="309">
        <v>26.662265500357595</v>
      </c>
      <c r="I14" s="309">
        <v>26.708483059548254</v>
      </c>
      <c r="J14" s="309">
        <v>27.64798415287812</v>
      </c>
      <c r="K14" s="309">
        <v>19.742306966207288</v>
      </c>
      <c r="L14" s="310">
        <v>26.282042346775203</v>
      </c>
    </row>
    <row r="15" spans="2:12" s="305" customFormat="1" ht="20.100000000000001" customHeight="1" x14ac:dyDescent="0.2">
      <c r="B15" s="863" t="s">
        <v>227</v>
      </c>
      <c r="C15" s="308" t="s">
        <v>223</v>
      </c>
      <c r="D15" s="309">
        <v>22.026461455380044</v>
      </c>
      <c r="E15" s="309">
        <v>20.994862213918729</v>
      </c>
      <c r="F15" s="309">
        <v>21.042673954172798</v>
      </c>
      <c r="G15" s="309">
        <v>19.813958216845425</v>
      </c>
      <c r="H15" s="309">
        <v>15.400967805096361</v>
      </c>
      <c r="I15" s="309">
        <v>11.039895963958942</v>
      </c>
      <c r="J15" s="309">
        <v>9.1282753896215105</v>
      </c>
      <c r="K15" s="309">
        <v>8.9440528909124932</v>
      </c>
      <c r="L15" s="310">
        <v>15.128502400423283</v>
      </c>
    </row>
    <row r="16" spans="2:12" s="305" customFormat="1" ht="20.100000000000001" customHeight="1" x14ac:dyDescent="0.2">
      <c r="B16" s="871"/>
      <c r="C16" s="308" t="s">
        <v>224</v>
      </c>
      <c r="D16" s="309">
        <v>66.525500910746814</v>
      </c>
      <c r="E16" s="309">
        <v>73.438708014775372</v>
      </c>
      <c r="F16" s="309">
        <v>73.3158788564959</v>
      </c>
      <c r="G16" s="309">
        <v>68.040845662521534</v>
      </c>
      <c r="H16" s="309">
        <v>49.605015142851094</v>
      </c>
      <c r="I16" s="309">
        <v>35.051925265553869</v>
      </c>
      <c r="J16" s="309">
        <v>31.972130422885048</v>
      </c>
      <c r="K16" s="309">
        <v>28.971998613411394</v>
      </c>
      <c r="L16" s="310">
        <v>47.830883175583452</v>
      </c>
    </row>
    <row r="17" spans="2:12" s="305" customFormat="1" ht="20.100000000000001" customHeight="1" x14ac:dyDescent="0.2">
      <c r="B17" s="863" t="s">
        <v>228</v>
      </c>
      <c r="C17" s="308" t="s">
        <v>223</v>
      </c>
      <c r="D17" s="309">
        <v>25.47115029298422</v>
      </c>
      <c r="E17" s="309">
        <v>28.784313725490197</v>
      </c>
      <c r="F17" s="309">
        <v>29.022204908453446</v>
      </c>
      <c r="G17" s="309">
        <v>26.082802547770701</v>
      </c>
      <c r="H17" s="309">
        <v>17.118385193615048</v>
      </c>
      <c r="I17" s="309">
        <v>10.940876999183518</v>
      </c>
      <c r="J17" s="309">
        <v>9.3801760962426979</v>
      </c>
      <c r="K17" s="309">
        <v>5.8424969454626234</v>
      </c>
      <c r="L17" s="310">
        <v>17.325841843513913</v>
      </c>
    </row>
    <row r="18" spans="2:12" s="305" customFormat="1" ht="20.100000000000001" customHeight="1" x14ac:dyDescent="0.2">
      <c r="B18" s="864"/>
      <c r="C18" s="311" t="s">
        <v>224</v>
      </c>
      <c r="D18" s="312">
        <v>15.95185110256929</v>
      </c>
      <c r="E18" s="312">
        <v>19.880847308031775</v>
      </c>
      <c r="F18" s="312">
        <v>18.897637795275589</v>
      </c>
      <c r="G18" s="312">
        <v>14.622365909710592</v>
      </c>
      <c r="H18" s="312">
        <v>12.199659187730759</v>
      </c>
      <c r="I18" s="312">
        <v>11.248306307093841</v>
      </c>
      <c r="J18" s="312">
        <v>11.239978838562651</v>
      </c>
      <c r="K18" s="312">
        <v>7.7165293111491211</v>
      </c>
      <c r="L18" s="313">
        <v>12.301664326888789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489</v>
      </c>
    </row>
    <row r="5" spans="2:20" ht="15" customHeight="1" x14ac:dyDescent="0.2">
      <c r="B5" s="876" t="s">
        <v>213</v>
      </c>
      <c r="C5" s="874" t="s">
        <v>331</v>
      </c>
      <c r="D5" s="874"/>
      <c r="E5" s="874"/>
      <c r="F5" s="874" t="s">
        <v>222</v>
      </c>
      <c r="G5" s="874"/>
      <c r="H5" s="874"/>
      <c r="I5" s="874" t="s">
        <v>225</v>
      </c>
      <c r="J5" s="874"/>
      <c r="K5" s="874"/>
      <c r="L5" s="874" t="s">
        <v>226</v>
      </c>
      <c r="M5" s="874"/>
      <c r="N5" s="874"/>
      <c r="O5" s="874" t="s">
        <v>227</v>
      </c>
      <c r="P5" s="874"/>
      <c r="Q5" s="874"/>
      <c r="R5" s="874" t="s">
        <v>228</v>
      </c>
      <c r="S5" s="874"/>
      <c r="T5" s="875"/>
    </row>
    <row r="6" spans="2:20" ht="15" customHeight="1" x14ac:dyDescent="0.2">
      <c r="B6" s="877"/>
      <c r="C6" s="38" t="s">
        <v>78</v>
      </c>
      <c r="D6" s="872" t="s">
        <v>79</v>
      </c>
      <c r="E6" s="872"/>
      <c r="F6" s="38" t="s">
        <v>78</v>
      </c>
      <c r="G6" s="872" t="s">
        <v>79</v>
      </c>
      <c r="H6" s="872"/>
      <c r="I6" s="38" t="s">
        <v>78</v>
      </c>
      <c r="J6" s="872" t="s">
        <v>79</v>
      </c>
      <c r="K6" s="872"/>
      <c r="L6" s="38" t="s">
        <v>78</v>
      </c>
      <c r="M6" s="872" t="s">
        <v>79</v>
      </c>
      <c r="N6" s="872"/>
      <c r="O6" s="38" t="s">
        <v>78</v>
      </c>
      <c r="P6" s="872" t="s">
        <v>79</v>
      </c>
      <c r="Q6" s="872"/>
      <c r="R6" s="38" t="s">
        <v>78</v>
      </c>
      <c r="S6" s="872" t="s">
        <v>79</v>
      </c>
      <c r="T6" s="873"/>
    </row>
    <row r="7" spans="2:20" ht="30" customHeight="1" x14ac:dyDescent="0.2">
      <c r="B7" s="877"/>
      <c r="C7" s="861" t="s">
        <v>325</v>
      </c>
      <c r="D7" s="861"/>
      <c r="E7" s="150" t="s">
        <v>82</v>
      </c>
      <c r="F7" s="861" t="s">
        <v>325</v>
      </c>
      <c r="G7" s="861"/>
      <c r="H7" s="150" t="s">
        <v>82</v>
      </c>
      <c r="I7" s="861" t="s">
        <v>325</v>
      </c>
      <c r="J7" s="861"/>
      <c r="K7" s="150" t="s">
        <v>82</v>
      </c>
      <c r="L7" s="861" t="s">
        <v>325</v>
      </c>
      <c r="M7" s="861"/>
      <c r="N7" s="150" t="s">
        <v>82</v>
      </c>
      <c r="O7" s="861" t="s">
        <v>325</v>
      </c>
      <c r="P7" s="861"/>
      <c r="Q7" s="150" t="s">
        <v>82</v>
      </c>
      <c r="R7" s="861" t="s">
        <v>325</v>
      </c>
      <c r="S7" s="861"/>
      <c r="T7" s="151" t="s">
        <v>82</v>
      </c>
    </row>
    <row r="8" spans="2:20" ht="15" customHeight="1" x14ac:dyDescent="0.2">
      <c r="B8" s="152" t="str">
        <f>Index!$B$4</f>
        <v>West Midlands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89" t="s">
        <v>214</v>
      </c>
      <c r="C9" s="190">
        <f>'Section 9 chart data'!$C$114</f>
        <v>19.920999999999999</v>
      </c>
      <c r="D9" s="190">
        <f>'Section 9 chart data'!$C$128</f>
        <v>25.954999999999998</v>
      </c>
      <c r="E9" s="154">
        <f>'Section 9 chart data'!$D$128</f>
        <v>11.93</v>
      </c>
      <c r="F9" s="190">
        <f>'Section 9 chart data'!$D$114</f>
        <v>16.869</v>
      </c>
      <c r="G9" s="190">
        <f>'Section 9 chart data'!$E$128</f>
        <v>21.728999999999999</v>
      </c>
      <c r="H9" s="154">
        <f>'Section 9 chart data'!$F$128</f>
        <v>13.72</v>
      </c>
      <c r="I9" s="190">
        <f>'Section 9 chart data'!$E$114</f>
        <v>14.84</v>
      </c>
      <c r="J9" s="190">
        <f>'Section 9 chart data'!$G$128</f>
        <v>13.678000000000001</v>
      </c>
      <c r="K9" s="154">
        <f>'Section 9 chart data'!$H$128</f>
        <v>13.67</v>
      </c>
      <c r="L9" s="190">
        <f>'Section 9 chart data'!$F$114</f>
        <v>12.621</v>
      </c>
      <c r="M9" s="190">
        <f>'Section 9 chart data'!$I$128</f>
        <v>11.69</v>
      </c>
      <c r="N9" s="154">
        <f>'Section 9 chart data'!$J$128</f>
        <v>18.02</v>
      </c>
      <c r="O9" s="190">
        <f>'Section 9 chart data'!$G$114</f>
        <v>14.814</v>
      </c>
      <c r="P9" s="190">
        <f>'Section 9 chart data'!$K$128</f>
        <v>21.96</v>
      </c>
      <c r="Q9" s="154">
        <f>'Section 9 chart data'!$L$128</f>
        <v>30.91</v>
      </c>
      <c r="R9" s="190">
        <f>'Section 9 chart data'!$H$114</f>
        <v>18.943000000000001</v>
      </c>
      <c r="S9" s="190">
        <f>'Section 9 chart data'!$M$128</f>
        <v>19.771999999999998</v>
      </c>
      <c r="T9" s="160">
        <f>'Section 9 chart data'!$N$128</f>
        <v>14.9</v>
      </c>
    </row>
    <row r="10" spans="2:20" ht="15" customHeight="1" x14ac:dyDescent="0.2">
      <c r="B10" s="159" t="s">
        <v>215</v>
      </c>
      <c r="C10" s="190">
        <f>'Section 9 chart data'!$C$115</f>
        <v>6.6449999999999996</v>
      </c>
      <c r="D10" s="190">
        <f>'Section 9 chart data'!$C$129</f>
        <v>12.62</v>
      </c>
      <c r="E10" s="154">
        <f>'Section 9 chart data'!$D$129</f>
        <v>11.87</v>
      </c>
      <c r="F10" s="190">
        <f>'Section 9 chart data'!$D$115</f>
        <v>5.9560000000000004</v>
      </c>
      <c r="G10" s="190">
        <f>'Section 9 chart data'!$E$129</f>
        <v>10.614000000000001</v>
      </c>
      <c r="H10" s="154">
        <f>'Section 9 chart data'!$F$129</f>
        <v>16.91</v>
      </c>
      <c r="I10" s="190">
        <f>'Section 9 chart data'!$E$115</f>
        <v>5.4630000000000001</v>
      </c>
      <c r="J10" s="190">
        <f>'Section 9 chart data'!$G$129</f>
        <v>7.15</v>
      </c>
      <c r="K10" s="154">
        <f>'Section 9 chart data'!$H$129</f>
        <v>13.17</v>
      </c>
      <c r="L10" s="190">
        <f>'Section 9 chart data'!$F$115</f>
        <v>4.7530000000000001</v>
      </c>
      <c r="M10" s="190">
        <f>'Section 9 chart data'!$I$129</f>
        <v>5.1580000000000004</v>
      </c>
      <c r="N10" s="154">
        <f>'Section 9 chart data'!$J$129</f>
        <v>14.58</v>
      </c>
      <c r="O10" s="190">
        <f>'Section 9 chart data'!$G$115</f>
        <v>4.282</v>
      </c>
      <c r="P10" s="190">
        <f>'Section 9 chart data'!$K$129</f>
        <v>11.641</v>
      </c>
      <c r="Q10" s="154">
        <f>'Section 9 chart data'!$L$129</f>
        <v>36.450000000000003</v>
      </c>
      <c r="R10" s="190">
        <f>'Section 9 chart data'!$H$115</f>
        <v>5.0999999999999996</v>
      </c>
      <c r="S10" s="190">
        <f>'Section 9 chart data'!$M$129</f>
        <v>4.532</v>
      </c>
      <c r="T10" s="160">
        <f>'Section 9 chart data'!$N$129</f>
        <v>14.49</v>
      </c>
    </row>
    <row r="11" spans="2:20" ht="15" customHeight="1" x14ac:dyDescent="0.2">
      <c r="B11" s="159" t="s">
        <v>216</v>
      </c>
      <c r="C11" s="190">
        <f>'Section 9 chart data'!$C$116</f>
        <v>7.0069999999999997</v>
      </c>
      <c r="D11" s="190">
        <f>'Section 9 chart data'!$C$130</f>
        <v>16.210999999999999</v>
      </c>
      <c r="E11" s="154">
        <f>'Section 9 chart data'!$D$130</f>
        <v>12.42</v>
      </c>
      <c r="F11" s="190">
        <f>'Section 9 chart data'!$D$116</f>
        <v>6.6390000000000002</v>
      </c>
      <c r="G11" s="190">
        <f>'Section 9 chart data'!$E$130</f>
        <v>14.525</v>
      </c>
      <c r="H11" s="154">
        <f>'Section 9 chart data'!$F$130</f>
        <v>17.739999999999998</v>
      </c>
      <c r="I11" s="190">
        <f>'Section 9 chart data'!$E$116</f>
        <v>6.2789999999999999</v>
      </c>
      <c r="J11" s="190">
        <f>'Section 9 chart data'!$G$130</f>
        <v>8.39</v>
      </c>
      <c r="K11" s="154">
        <f>'Section 9 chart data'!$H$130</f>
        <v>13.68</v>
      </c>
      <c r="L11" s="190">
        <f>'Section 9 chart data'!$F$116</f>
        <v>5.6040000000000001</v>
      </c>
      <c r="M11" s="190">
        <f>'Section 9 chart data'!$I$130</f>
        <v>5.7930000000000001</v>
      </c>
      <c r="N11" s="154">
        <f>'Section 9 chart data'!$J$130</f>
        <v>14.98</v>
      </c>
      <c r="O11" s="190">
        <f>'Section 9 chart data'!$G$116</f>
        <v>4.7569999999999997</v>
      </c>
      <c r="P11" s="190">
        <f>'Section 9 chart data'!$K$130</f>
        <v>14.132</v>
      </c>
      <c r="Q11" s="154">
        <f>'Section 9 chart data'!$L$130</f>
        <v>37.340000000000003</v>
      </c>
      <c r="R11" s="190">
        <f>'Section 9 chart data'!$H$116</f>
        <v>5.1340000000000003</v>
      </c>
      <c r="S11" s="190">
        <f>'Section 9 chart data'!$M$130</f>
        <v>5.08</v>
      </c>
      <c r="T11" s="160">
        <f>'Section 9 chart data'!$N$130</f>
        <v>18.989999999999998</v>
      </c>
    </row>
    <row r="12" spans="2:20" ht="15" customHeight="1" x14ac:dyDescent="0.2">
      <c r="B12" s="159" t="s">
        <v>217</v>
      </c>
      <c r="C12" s="190">
        <f>'Section 9 chart data'!$C$117</f>
        <v>23.931999999999999</v>
      </c>
      <c r="D12" s="190">
        <f>'Section 9 chart data'!$C$131</f>
        <v>75.057000000000002</v>
      </c>
      <c r="E12" s="154">
        <f>'Section 9 chart data'!$D$131</f>
        <v>13.23</v>
      </c>
      <c r="F12" s="190">
        <f>'Section 9 chart data'!$D$117</f>
        <v>24.285</v>
      </c>
      <c r="G12" s="190">
        <f>'Section 9 chart data'!$E$131</f>
        <v>69.650999999999996</v>
      </c>
      <c r="H12" s="154">
        <f>'Section 9 chart data'!$F$131</f>
        <v>19.329999999999998</v>
      </c>
      <c r="I12" s="190">
        <f>'Section 9 chart data'!$E$117</f>
        <v>24.532</v>
      </c>
      <c r="J12" s="190">
        <f>'Section 9 chart data'!$G$131</f>
        <v>45.238</v>
      </c>
      <c r="K12" s="154">
        <f>'Section 9 chart data'!$H$131</f>
        <v>13.44</v>
      </c>
      <c r="L12" s="190">
        <f>'Section 9 chart data'!$F$117</f>
        <v>23.167000000000002</v>
      </c>
      <c r="M12" s="190">
        <f>'Section 9 chart data'!$I$131</f>
        <v>34.398000000000003</v>
      </c>
      <c r="N12" s="154">
        <f>'Section 9 chart data'!$J$131</f>
        <v>16.100000000000001</v>
      </c>
      <c r="O12" s="190">
        <f>'Section 9 chart data'!$G$117</f>
        <v>19.672999999999998</v>
      </c>
      <c r="P12" s="190">
        <f>'Section 9 chart data'!$K$131</f>
        <v>73.741</v>
      </c>
      <c r="Q12" s="154">
        <f>'Section 9 chart data'!$L$131</f>
        <v>31.03</v>
      </c>
      <c r="R12" s="190">
        <f>'Section 9 chart data'!$H$117</f>
        <v>18.84</v>
      </c>
      <c r="S12" s="190">
        <f>'Section 9 chart data'!$M$131</f>
        <v>25.672999999999998</v>
      </c>
      <c r="T12" s="160">
        <f>'Section 9 chart data'!$N$131</f>
        <v>24.6</v>
      </c>
    </row>
    <row r="13" spans="2:20" ht="15" customHeight="1" x14ac:dyDescent="0.2">
      <c r="B13" s="159" t="s">
        <v>218</v>
      </c>
      <c r="C13" s="190">
        <f>'Section 9 chart data'!$C$118</f>
        <v>34.463000000000001</v>
      </c>
      <c r="D13" s="190">
        <f>'Section 9 chart data'!$C$132</f>
        <v>158.05699999999999</v>
      </c>
      <c r="E13" s="154">
        <f>'Section 9 chart data'!$D$132</f>
        <v>16.34</v>
      </c>
      <c r="F13" s="190">
        <f>'Section 9 chart data'!$D$118</f>
        <v>38.258000000000003</v>
      </c>
      <c r="G13" s="190">
        <f>'Section 9 chart data'!$E$132</f>
        <v>139.345</v>
      </c>
      <c r="H13" s="154">
        <f>'Section 9 chart data'!$F$132</f>
        <v>16.77</v>
      </c>
      <c r="I13" s="190">
        <f>'Section 9 chart data'!$E$118</f>
        <v>42.353999999999999</v>
      </c>
      <c r="J13" s="190">
        <f>'Section 9 chart data'!$G$132</f>
        <v>116.52</v>
      </c>
      <c r="K13" s="154">
        <f>'Section 9 chart data'!$H$132</f>
        <v>17</v>
      </c>
      <c r="L13" s="190">
        <f>'Section 9 chart data'!$F$118</f>
        <v>42.55</v>
      </c>
      <c r="M13" s="190">
        <f>'Section 9 chart data'!$I$132</f>
        <v>90.885000000000005</v>
      </c>
      <c r="N13" s="154">
        <f>'Section 9 chart data'!$J$132</f>
        <v>15.79</v>
      </c>
      <c r="O13" s="190">
        <f>'Section 9 chart data'!$G$118</f>
        <v>35.750999999999998</v>
      </c>
      <c r="P13" s="190">
        <f>'Section 9 chart data'!$K$132</f>
        <v>141.65100000000001</v>
      </c>
      <c r="Q13" s="154">
        <f>'Section 9 chart data'!$L$132</f>
        <v>17.989999999999998</v>
      </c>
      <c r="R13" s="190">
        <f>'Section 9 chart data'!$H$118</f>
        <v>33.390999999999998</v>
      </c>
      <c r="S13" s="190">
        <f>'Section 9 chart data'!$M$132</f>
        <v>70.42</v>
      </c>
      <c r="T13" s="160">
        <f>'Section 9 chart data'!$N$132</f>
        <v>26.74</v>
      </c>
    </row>
    <row r="14" spans="2:20" ht="15" customHeight="1" x14ac:dyDescent="0.2">
      <c r="B14" s="159" t="s">
        <v>219</v>
      </c>
      <c r="C14" s="190">
        <f>'Section 9 chart data'!$C$119</f>
        <v>15.973000000000001</v>
      </c>
      <c r="D14" s="190">
        <f>'Section 9 chart data'!$C$133</f>
        <v>89.748999999999995</v>
      </c>
      <c r="E14" s="154">
        <f>'Section 9 chart data'!$D$133</f>
        <v>19.170000000000002</v>
      </c>
      <c r="F14" s="190">
        <f>'Section 9 chart data'!$D$119</f>
        <v>19.998999999999999</v>
      </c>
      <c r="G14" s="190">
        <f>'Section 9 chart data'!$E$133</f>
        <v>75.322999999999993</v>
      </c>
      <c r="H14" s="154">
        <f>'Section 9 chart data'!$F$133</f>
        <v>15.77</v>
      </c>
      <c r="I14" s="190">
        <f>'Section 9 chart data'!$E$119</f>
        <v>24.766999999999999</v>
      </c>
      <c r="J14" s="190">
        <f>'Section 9 chart data'!$G$133</f>
        <v>80.085999999999999</v>
      </c>
      <c r="K14" s="154">
        <f>'Section 9 chart data'!$H$133</f>
        <v>20.38</v>
      </c>
      <c r="L14" s="190">
        <f>'Section 9 chart data'!$F$119</f>
        <v>25.666</v>
      </c>
      <c r="M14" s="190">
        <f>'Section 9 chart data'!$I$133</f>
        <v>62.335999999999999</v>
      </c>
      <c r="N14" s="154">
        <f>'Section 9 chart data'!$J$133</f>
        <v>15.91</v>
      </c>
      <c r="O14" s="190">
        <f>'Section 9 chart data'!$G$119</f>
        <v>21.530999999999999</v>
      </c>
      <c r="P14" s="190">
        <f>'Section 9 chart data'!$K$133</f>
        <v>84.352000000000004</v>
      </c>
      <c r="Q14" s="154">
        <f>'Section 9 chart data'!$L$133</f>
        <v>16.53</v>
      </c>
      <c r="R14" s="190">
        <f>'Section 9 chart data'!$H$119</f>
        <v>20.821000000000002</v>
      </c>
      <c r="S14" s="190">
        <f>'Section 9 chart data'!$M$133</f>
        <v>45.758000000000003</v>
      </c>
      <c r="T14" s="160">
        <f>'Section 9 chart data'!$N$133</f>
        <v>24.67</v>
      </c>
    </row>
    <row r="15" spans="2:20" ht="15" customHeight="1" x14ac:dyDescent="0.2">
      <c r="B15" s="159" t="s">
        <v>220</v>
      </c>
      <c r="C15" s="190">
        <f>'Section 9 chart data'!$C$120</f>
        <v>7.0979999999999999</v>
      </c>
      <c r="D15" s="190">
        <f>'Section 9 chart data'!$C$134</f>
        <v>45.176000000000002</v>
      </c>
      <c r="E15" s="154">
        <f>'Section 9 chart data'!$D$134</f>
        <v>22.6</v>
      </c>
      <c r="F15" s="190">
        <f>'Section 9 chart data'!$D$120</f>
        <v>9.8190000000000008</v>
      </c>
      <c r="G15" s="190">
        <f>'Section 9 chart data'!$E$134</f>
        <v>38.017000000000003</v>
      </c>
      <c r="H15" s="154">
        <f>'Section 9 chart data'!$F$134</f>
        <v>18.68</v>
      </c>
      <c r="I15" s="190">
        <f>'Section 9 chart data'!$E$120</f>
        <v>13.157999999999999</v>
      </c>
      <c r="J15" s="190">
        <f>'Section 9 chart data'!$G$134</f>
        <v>46.145000000000003</v>
      </c>
      <c r="K15" s="154">
        <f>'Section 9 chart data'!$H$134</f>
        <v>24.06</v>
      </c>
      <c r="L15" s="190">
        <f>'Section 9 chart data'!$F$120</f>
        <v>13.904</v>
      </c>
      <c r="M15" s="190">
        <f>'Section 9 chart data'!$I$134</f>
        <v>34.328000000000003</v>
      </c>
      <c r="N15" s="154">
        <f>'Section 9 chart data'!$J$134</f>
        <v>17.73</v>
      </c>
      <c r="O15" s="190">
        <f>'Section 9 chart data'!$G$120</f>
        <v>11.678000000000001</v>
      </c>
      <c r="P15" s="190">
        <f>'Section 9 chart data'!$K$134</f>
        <v>47.506999999999998</v>
      </c>
      <c r="Q15" s="154">
        <f>'Section 9 chart data'!$L$134</f>
        <v>18.100000000000001</v>
      </c>
      <c r="R15" s="190">
        <f>'Section 9 chart data'!$H$120</f>
        <v>11.471</v>
      </c>
      <c r="S15" s="190">
        <f>'Section 9 chart data'!$M$134</f>
        <v>24.573</v>
      </c>
      <c r="T15" s="160">
        <f>'Section 9 chart data'!$N$134</f>
        <v>24.51</v>
      </c>
    </row>
    <row r="16" spans="2:20" ht="15" customHeight="1" x14ac:dyDescent="0.2">
      <c r="B16" s="159" t="s">
        <v>221</v>
      </c>
      <c r="C16" s="190">
        <f>'Section 9 chart data'!$C$121</f>
        <v>4.8230000000000004</v>
      </c>
      <c r="D16" s="190">
        <f>'Section 9 chart data'!$C$135</f>
        <v>45.171999999999997</v>
      </c>
      <c r="E16" s="154">
        <f>'Section 9 chart data'!$D$135</f>
        <v>31.06</v>
      </c>
      <c r="F16" s="190">
        <f>'Section 9 chart data'!$D$121</f>
        <v>8.0649999999999995</v>
      </c>
      <c r="G16" s="190">
        <f>'Section 9 chart data'!$E$135</f>
        <v>50.887999999999998</v>
      </c>
      <c r="H16" s="154">
        <f>'Section 9 chart data'!$F$135</f>
        <v>26.01</v>
      </c>
      <c r="I16" s="190">
        <f>'Section 9 chart data'!$E$121</f>
        <v>13.848000000000001</v>
      </c>
      <c r="J16" s="190">
        <f>'Section 9 chart data'!$G$135</f>
        <v>53.634999999999998</v>
      </c>
      <c r="K16" s="154">
        <f>'Section 9 chart data'!$H$135</f>
        <v>27.65</v>
      </c>
      <c r="L16" s="190">
        <f>'Section 9 chart data'!$F$121</f>
        <v>15.209</v>
      </c>
      <c r="M16" s="190">
        <f>'Section 9 chart data'!$I$135</f>
        <v>42.375999999999998</v>
      </c>
      <c r="N16" s="154">
        <f>'Section 9 chart data'!$J$135</f>
        <v>24.11</v>
      </c>
      <c r="O16" s="190">
        <f>'Section 9 chart data'!$G$121</f>
        <v>16.033000000000001</v>
      </c>
      <c r="P16" s="190">
        <f>'Section 9 chart data'!$K$135</f>
        <v>51.926000000000002</v>
      </c>
      <c r="Q16" s="154">
        <f>'Section 9 chart data'!$L$135</f>
        <v>21.54</v>
      </c>
      <c r="R16" s="190">
        <f>'Section 9 chart data'!$H$121</f>
        <v>18.006</v>
      </c>
      <c r="S16" s="190">
        <f>'Section 9 chart data'!$M$135</f>
        <v>25.724</v>
      </c>
      <c r="T16" s="160">
        <f>'Section 9 chart data'!$N$135</f>
        <v>27.69</v>
      </c>
    </row>
    <row r="17" spans="2:20" ht="15" customHeight="1" x14ac:dyDescent="0.2">
      <c r="B17" s="191" t="s">
        <v>80</v>
      </c>
      <c r="C17" s="192">
        <f>'Section 9 chart data'!$C$122</f>
        <v>119.86199999999999</v>
      </c>
      <c r="D17" s="192">
        <f>'Section 9 chart data'!$C$136</f>
        <v>467.99599999999998</v>
      </c>
      <c r="E17" s="193">
        <f>'Section 9 chart data'!$D$136</f>
        <v>15.18</v>
      </c>
      <c r="F17" s="192">
        <f>'Section 9 chart data'!$D$122</f>
        <v>129.88900000000001</v>
      </c>
      <c r="G17" s="192">
        <f>'Section 9 chart data'!$E$136</f>
        <v>420.09199999999998</v>
      </c>
      <c r="H17" s="193">
        <f>'Section 9 chart data'!$F$136</f>
        <v>14.44</v>
      </c>
      <c r="I17" s="192">
        <f>'Section 9 chart data'!$E$122</f>
        <v>145.24</v>
      </c>
      <c r="J17" s="192">
        <f>'Section 9 chart data'!$G$136</f>
        <v>370.84199999999998</v>
      </c>
      <c r="K17" s="193">
        <f>'Section 9 chart data'!$H$136</f>
        <v>17.559999999999999</v>
      </c>
      <c r="L17" s="192">
        <f>'Section 9 chart data'!$F$122</f>
        <v>143.47499999999999</v>
      </c>
      <c r="M17" s="192">
        <f>'Section 9 chart data'!$I$136</f>
        <v>286.964</v>
      </c>
      <c r="N17" s="193">
        <f>'Section 9 chart data'!$J$136</f>
        <v>14.65</v>
      </c>
      <c r="O17" s="192">
        <f>'Section 9 chart data'!$G$122</f>
        <v>128.51900000000001</v>
      </c>
      <c r="P17" s="192">
        <f>'Section 9 chart data'!$K$136</f>
        <v>446.91</v>
      </c>
      <c r="Q17" s="193">
        <f>'Section 9 chart data'!$L$136</f>
        <v>17.71</v>
      </c>
      <c r="R17" s="192">
        <f>'Section 9 chart data'!$H$122</f>
        <v>131.70500000000001</v>
      </c>
      <c r="S17" s="192">
        <f>'Section 9 chart data'!$M$136</f>
        <v>221.53100000000001</v>
      </c>
      <c r="T17" s="194">
        <f>'Section 9 chart data'!$N$136</f>
        <v>21.03</v>
      </c>
    </row>
    <row r="20" spans="2:20" ht="15" customHeight="1" x14ac:dyDescent="0.2">
      <c r="B20" s="876" t="s">
        <v>213</v>
      </c>
      <c r="C20" s="874" t="s">
        <v>331</v>
      </c>
      <c r="D20" s="874"/>
      <c r="E20" s="874"/>
      <c r="F20" s="874" t="s">
        <v>222</v>
      </c>
      <c r="G20" s="874"/>
      <c r="H20" s="875"/>
    </row>
    <row r="21" spans="2:20" ht="15" customHeight="1" x14ac:dyDescent="0.2">
      <c r="B21" s="877"/>
      <c r="C21" s="301" t="s">
        <v>78</v>
      </c>
      <c r="D21" s="872" t="s">
        <v>79</v>
      </c>
      <c r="E21" s="872"/>
      <c r="F21" s="301" t="s">
        <v>78</v>
      </c>
      <c r="G21" s="872" t="s">
        <v>79</v>
      </c>
      <c r="H21" s="873"/>
    </row>
    <row r="22" spans="2:20" ht="30" customHeight="1" x14ac:dyDescent="0.2">
      <c r="B22" s="877"/>
      <c r="C22" s="861" t="s">
        <v>325</v>
      </c>
      <c r="D22" s="861"/>
      <c r="E22" s="150" t="s">
        <v>82</v>
      </c>
      <c r="F22" s="861" t="s">
        <v>325</v>
      </c>
      <c r="G22" s="861"/>
      <c r="H22" s="151" t="s">
        <v>82</v>
      </c>
    </row>
    <row r="23" spans="2:20" ht="15" customHeight="1" x14ac:dyDescent="0.2">
      <c r="B23" s="152" t="str">
        <f>Index!$B$4</f>
        <v>West Midlands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89" t="s">
        <v>214</v>
      </c>
      <c r="C24" s="190">
        <f>$C$9</f>
        <v>19.920999999999999</v>
      </c>
      <c r="D24" s="190">
        <f>$D$9</f>
        <v>25.954999999999998</v>
      </c>
      <c r="E24" s="154">
        <f>$E$9</f>
        <v>11.93</v>
      </c>
      <c r="F24" s="190">
        <f>$F$9</f>
        <v>16.869</v>
      </c>
      <c r="G24" s="190">
        <f>$G$9</f>
        <v>21.728999999999999</v>
      </c>
      <c r="H24" s="160">
        <f>$H$9</f>
        <v>13.72</v>
      </c>
    </row>
    <row r="25" spans="2:20" ht="15" customHeight="1" x14ac:dyDescent="0.2">
      <c r="B25" s="159" t="s">
        <v>215</v>
      </c>
      <c r="C25" s="190">
        <f>$C$10</f>
        <v>6.6449999999999996</v>
      </c>
      <c r="D25" s="190">
        <f>$D$10</f>
        <v>12.62</v>
      </c>
      <c r="E25" s="154">
        <f>$E$10</f>
        <v>11.87</v>
      </c>
      <c r="F25" s="190">
        <f>$F$10</f>
        <v>5.9560000000000004</v>
      </c>
      <c r="G25" s="190">
        <f>$G$10</f>
        <v>10.614000000000001</v>
      </c>
      <c r="H25" s="160">
        <f>$H$10</f>
        <v>16.91</v>
      </c>
    </row>
    <row r="26" spans="2:20" ht="15" customHeight="1" x14ac:dyDescent="0.2">
      <c r="B26" s="159" t="s">
        <v>216</v>
      </c>
      <c r="C26" s="190">
        <f>$C$11</f>
        <v>7.0069999999999997</v>
      </c>
      <c r="D26" s="190">
        <f>$D$11</f>
        <v>16.210999999999999</v>
      </c>
      <c r="E26" s="154">
        <f>$E$11</f>
        <v>12.42</v>
      </c>
      <c r="F26" s="190">
        <f>$F$11</f>
        <v>6.6390000000000002</v>
      </c>
      <c r="G26" s="190">
        <f>$G$11</f>
        <v>14.525</v>
      </c>
      <c r="H26" s="160">
        <f>$H$11</f>
        <v>17.739999999999998</v>
      </c>
    </row>
    <row r="27" spans="2:20" ht="15" customHeight="1" x14ac:dyDescent="0.2">
      <c r="B27" s="159" t="s">
        <v>217</v>
      </c>
      <c r="C27" s="190">
        <f>$C$12</f>
        <v>23.931999999999999</v>
      </c>
      <c r="D27" s="190">
        <f>$D$12</f>
        <v>75.057000000000002</v>
      </c>
      <c r="E27" s="154">
        <f>$E$12</f>
        <v>13.23</v>
      </c>
      <c r="F27" s="190">
        <f>$F$12</f>
        <v>24.285</v>
      </c>
      <c r="G27" s="190">
        <f>$G$12</f>
        <v>69.650999999999996</v>
      </c>
      <c r="H27" s="160">
        <f>$H$12</f>
        <v>19.329999999999998</v>
      </c>
    </row>
    <row r="28" spans="2:20" ht="15" customHeight="1" x14ac:dyDescent="0.2">
      <c r="B28" s="159" t="s">
        <v>218</v>
      </c>
      <c r="C28" s="190">
        <f>$C$13</f>
        <v>34.463000000000001</v>
      </c>
      <c r="D28" s="190">
        <f>$D$13</f>
        <v>158.05699999999999</v>
      </c>
      <c r="E28" s="154">
        <f>$E$13</f>
        <v>16.34</v>
      </c>
      <c r="F28" s="190">
        <f>$F$13</f>
        <v>38.258000000000003</v>
      </c>
      <c r="G28" s="190">
        <f>$G$13</f>
        <v>139.345</v>
      </c>
      <c r="H28" s="160">
        <f>$H$13</f>
        <v>16.77</v>
      </c>
    </row>
    <row r="29" spans="2:20" ht="15" customHeight="1" x14ac:dyDescent="0.2">
      <c r="B29" s="159" t="s">
        <v>219</v>
      </c>
      <c r="C29" s="190">
        <f>$C$14</f>
        <v>15.973000000000001</v>
      </c>
      <c r="D29" s="190">
        <f>$D$14</f>
        <v>89.748999999999995</v>
      </c>
      <c r="E29" s="154">
        <f>$E$14</f>
        <v>19.170000000000002</v>
      </c>
      <c r="F29" s="190">
        <f>$F$14</f>
        <v>19.998999999999999</v>
      </c>
      <c r="G29" s="190">
        <f>$G$14</f>
        <v>75.322999999999993</v>
      </c>
      <c r="H29" s="160">
        <f>$H$14</f>
        <v>15.77</v>
      </c>
    </row>
    <row r="30" spans="2:20" ht="15" customHeight="1" x14ac:dyDescent="0.2">
      <c r="B30" s="159" t="s">
        <v>220</v>
      </c>
      <c r="C30" s="190">
        <f>$C$15</f>
        <v>7.0979999999999999</v>
      </c>
      <c r="D30" s="190">
        <f>$D$15</f>
        <v>45.176000000000002</v>
      </c>
      <c r="E30" s="154">
        <f>$E$15</f>
        <v>22.6</v>
      </c>
      <c r="F30" s="190">
        <f>$F$15</f>
        <v>9.8190000000000008</v>
      </c>
      <c r="G30" s="190">
        <f>$G$15</f>
        <v>38.017000000000003</v>
      </c>
      <c r="H30" s="160">
        <f>$H$15</f>
        <v>18.68</v>
      </c>
    </row>
    <row r="31" spans="2:20" ht="15" customHeight="1" x14ac:dyDescent="0.2">
      <c r="B31" s="159" t="s">
        <v>221</v>
      </c>
      <c r="C31" s="190">
        <f>$C$16</f>
        <v>4.8230000000000004</v>
      </c>
      <c r="D31" s="190">
        <f>$D$16</f>
        <v>45.171999999999997</v>
      </c>
      <c r="E31" s="154">
        <f>$E$16</f>
        <v>31.06</v>
      </c>
      <c r="F31" s="190">
        <f>$F$16</f>
        <v>8.0649999999999995</v>
      </c>
      <c r="G31" s="190">
        <f>$G$16</f>
        <v>50.887999999999998</v>
      </c>
      <c r="H31" s="160">
        <f>$H$16</f>
        <v>26.01</v>
      </c>
    </row>
    <row r="32" spans="2:20" ht="15" customHeight="1" x14ac:dyDescent="0.2">
      <c r="B32" s="191" t="s">
        <v>80</v>
      </c>
      <c r="C32" s="192">
        <f>$C$17</f>
        <v>119.86199999999999</v>
      </c>
      <c r="D32" s="192">
        <f>$D$17</f>
        <v>467.99599999999998</v>
      </c>
      <c r="E32" s="193">
        <f>$E$17</f>
        <v>15.18</v>
      </c>
      <c r="F32" s="192">
        <f>$F$17</f>
        <v>129.88900000000001</v>
      </c>
      <c r="G32" s="192">
        <f>$G$17</f>
        <v>420.09199999999998</v>
      </c>
      <c r="H32" s="194">
        <f>$H$17</f>
        <v>14.44</v>
      </c>
    </row>
    <row r="35" spans="2:8" ht="15" customHeight="1" x14ac:dyDescent="0.2">
      <c r="B35" s="876" t="s">
        <v>213</v>
      </c>
      <c r="C35" s="874" t="s">
        <v>225</v>
      </c>
      <c r="D35" s="874"/>
      <c r="E35" s="874"/>
      <c r="F35" s="874" t="s">
        <v>226</v>
      </c>
      <c r="G35" s="874"/>
      <c r="H35" s="875"/>
    </row>
    <row r="36" spans="2:8" ht="15" customHeight="1" x14ac:dyDescent="0.2">
      <c r="B36" s="877"/>
      <c r="C36" s="301" t="s">
        <v>78</v>
      </c>
      <c r="D36" s="872" t="s">
        <v>79</v>
      </c>
      <c r="E36" s="872"/>
      <c r="F36" s="301" t="s">
        <v>78</v>
      </c>
      <c r="G36" s="872" t="s">
        <v>79</v>
      </c>
      <c r="H36" s="873"/>
    </row>
    <row r="37" spans="2:8" ht="30" customHeight="1" x14ac:dyDescent="0.2">
      <c r="B37" s="877"/>
      <c r="C37" s="861" t="s">
        <v>325</v>
      </c>
      <c r="D37" s="861"/>
      <c r="E37" s="150" t="s">
        <v>82</v>
      </c>
      <c r="F37" s="861" t="s">
        <v>325</v>
      </c>
      <c r="G37" s="861"/>
      <c r="H37" s="151" t="s">
        <v>82</v>
      </c>
    </row>
    <row r="38" spans="2:8" ht="15" customHeight="1" x14ac:dyDescent="0.2">
      <c r="B38" s="152" t="str">
        <f>Index!$B$4</f>
        <v>West Midlands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89" t="s">
        <v>214</v>
      </c>
      <c r="C39" s="190">
        <f>$I$9</f>
        <v>14.84</v>
      </c>
      <c r="D39" s="190">
        <f>$J$9</f>
        <v>13.678000000000001</v>
      </c>
      <c r="E39" s="154">
        <f>$K$9</f>
        <v>13.67</v>
      </c>
      <c r="F39" s="190">
        <f>$L$9</f>
        <v>12.621</v>
      </c>
      <c r="G39" s="190">
        <f>$M$9</f>
        <v>11.69</v>
      </c>
      <c r="H39" s="160">
        <f>$N$9</f>
        <v>18.02</v>
      </c>
    </row>
    <row r="40" spans="2:8" ht="15" customHeight="1" x14ac:dyDescent="0.2">
      <c r="B40" s="159" t="s">
        <v>215</v>
      </c>
      <c r="C40" s="190">
        <f>$I$10</f>
        <v>5.4630000000000001</v>
      </c>
      <c r="D40" s="190">
        <f>$J$10</f>
        <v>7.15</v>
      </c>
      <c r="E40" s="154">
        <f>$K$10</f>
        <v>13.17</v>
      </c>
      <c r="F40" s="190">
        <f>$L$10</f>
        <v>4.7530000000000001</v>
      </c>
      <c r="G40" s="190">
        <f>$M$10</f>
        <v>5.1580000000000004</v>
      </c>
      <c r="H40" s="160">
        <f>$N$10</f>
        <v>14.58</v>
      </c>
    </row>
    <row r="41" spans="2:8" ht="15" customHeight="1" x14ac:dyDescent="0.2">
      <c r="B41" s="159" t="s">
        <v>216</v>
      </c>
      <c r="C41" s="190">
        <f>$I$11</f>
        <v>6.2789999999999999</v>
      </c>
      <c r="D41" s="190">
        <f>$J$11</f>
        <v>8.39</v>
      </c>
      <c r="E41" s="154">
        <f>$K$11</f>
        <v>13.68</v>
      </c>
      <c r="F41" s="190">
        <f>$L$11</f>
        <v>5.6040000000000001</v>
      </c>
      <c r="G41" s="190">
        <f>$M$11</f>
        <v>5.7930000000000001</v>
      </c>
      <c r="H41" s="160">
        <f>$N$11</f>
        <v>14.98</v>
      </c>
    </row>
    <row r="42" spans="2:8" ht="15" customHeight="1" x14ac:dyDescent="0.2">
      <c r="B42" s="159" t="s">
        <v>217</v>
      </c>
      <c r="C42" s="190">
        <f>$I$12</f>
        <v>24.532</v>
      </c>
      <c r="D42" s="190">
        <f>$J$12</f>
        <v>45.238</v>
      </c>
      <c r="E42" s="154">
        <f>$K$12</f>
        <v>13.44</v>
      </c>
      <c r="F42" s="190">
        <f>$L$12</f>
        <v>23.167000000000002</v>
      </c>
      <c r="G42" s="190">
        <f>$M$12</f>
        <v>34.398000000000003</v>
      </c>
      <c r="H42" s="160">
        <f>$N$12</f>
        <v>16.100000000000001</v>
      </c>
    </row>
    <row r="43" spans="2:8" ht="15" customHeight="1" x14ac:dyDescent="0.2">
      <c r="B43" s="159" t="s">
        <v>218</v>
      </c>
      <c r="C43" s="190">
        <f>$I$13</f>
        <v>42.353999999999999</v>
      </c>
      <c r="D43" s="190">
        <f>$J$13</f>
        <v>116.52</v>
      </c>
      <c r="E43" s="154">
        <f>$K$13</f>
        <v>17</v>
      </c>
      <c r="F43" s="190">
        <f>$L$13</f>
        <v>42.55</v>
      </c>
      <c r="G43" s="190">
        <f>$M$13</f>
        <v>90.885000000000005</v>
      </c>
      <c r="H43" s="160">
        <f>$N$13</f>
        <v>15.79</v>
      </c>
    </row>
    <row r="44" spans="2:8" ht="15" customHeight="1" x14ac:dyDescent="0.2">
      <c r="B44" s="159" t="s">
        <v>219</v>
      </c>
      <c r="C44" s="190">
        <f>$I$14</f>
        <v>24.766999999999999</v>
      </c>
      <c r="D44" s="190">
        <f>$J$14</f>
        <v>80.085999999999999</v>
      </c>
      <c r="E44" s="154">
        <f>$K$14</f>
        <v>20.38</v>
      </c>
      <c r="F44" s="190">
        <f>$L$14</f>
        <v>25.666</v>
      </c>
      <c r="G44" s="190">
        <f>$M$14</f>
        <v>62.335999999999999</v>
      </c>
      <c r="H44" s="160">
        <f>$N$14</f>
        <v>15.91</v>
      </c>
    </row>
    <row r="45" spans="2:8" ht="15" customHeight="1" x14ac:dyDescent="0.2">
      <c r="B45" s="159" t="s">
        <v>220</v>
      </c>
      <c r="C45" s="190">
        <f>$I$15</f>
        <v>13.157999999999999</v>
      </c>
      <c r="D45" s="190">
        <f>$J$15</f>
        <v>46.145000000000003</v>
      </c>
      <c r="E45" s="154">
        <f>$K$15</f>
        <v>24.06</v>
      </c>
      <c r="F45" s="190">
        <f>$L$15</f>
        <v>13.904</v>
      </c>
      <c r="G45" s="190">
        <f>$M$15</f>
        <v>34.328000000000003</v>
      </c>
      <c r="H45" s="160">
        <f>$N$15</f>
        <v>17.73</v>
      </c>
    </row>
    <row r="46" spans="2:8" ht="15" customHeight="1" x14ac:dyDescent="0.2">
      <c r="B46" s="159" t="s">
        <v>221</v>
      </c>
      <c r="C46" s="190">
        <f>$I$16</f>
        <v>13.848000000000001</v>
      </c>
      <c r="D46" s="190">
        <f>$J$16</f>
        <v>53.634999999999998</v>
      </c>
      <c r="E46" s="154">
        <f>$K$16</f>
        <v>27.65</v>
      </c>
      <c r="F46" s="190">
        <f>$L$16</f>
        <v>15.209</v>
      </c>
      <c r="G46" s="190">
        <f>$M$16</f>
        <v>42.375999999999998</v>
      </c>
      <c r="H46" s="160">
        <f>$N$16</f>
        <v>24.11</v>
      </c>
    </row>
    <row r="47" spans="2:8" ht="15" customHeight="1" x14ac:dyDescent="0.2">
      <c r="B47" s="191" t="s">
        <v>80</v>
      </c>
      <c r="C47" s="192">
        <f>$I$17</f>
        <v>145.24</v>
      </c>
      <c r="D47" s="192">
        <f>$J$17</f>
        <v>370.84199999999998</v>
      </c>
      <c r="E47" s="193">
        <f>$K$17</f>
        <v>17.559999999999999</v>
      </c>
      <c r="F47" s="192">
        <f>$L$17</f>
        <v>143.47499999999999</v>
      </c>
      <c r="G47" s="192">
        <f>$M$17</f>
        <v>286.964</v>
      </c>
      <c r="H47" s="194">
        <f>$N$17</f>
        <v>14.65</v>
      </c>
    </row>
    <row r="50" spans="2:8" ht="15" customHeight="1" x14ac:dyDescent="0.2">
      <c r="B50" s="876" t="s">
        <v>213</v>
      </c>
      <c r="C50" s="874" t="s">
        <v>227</v>
      </c>
      <c r="D50" s="874"/>
      <c r="E50" s="874"/>
      <c r="F50" s="874" t="s">
        <v>228</v>
      </c>
      <c r="G50" s="874"/>
      <c r="H50" s="875"/>
    </row>
    <row r="51" spans="2:8" ht="15" customHeight="1" x14ac:dyDescent="0.2">
      <c r="B51" s="877"/>
      <c r="C51" s="301" t="s">
        <v>78</v>
      </c>
      <c r="D51" s="872" t="s">
        <v>79</v>
      </c>
      <c r="E51" s="872"/>
      <c r="F51" s="301" t="s">
        <v>78</v>
      </c>
      <c r="G51" s="872" t="s">
        <v>79</v>
      </c>
      <c r="H51" s="873"/>
    </row>
    <row r="52" spans="2:8" ht="30" customHeight="1" x14ac:dyDescent="0.2">
      <c r="B52" s="877"/>
      <c r="C52" s="861" t="s">
        <v>325</v>
      </c>
      <c r="D52" s="861"/>
      <c r="E52" s="150" t="s">
        <v>82</v>
      </c>
      <c r="F52" s="861" t="s">
        <v>325</v>
      </c>
      <c r="G52" s="861"/>
      <c r="H52" s="151" t="s">
        <v>82</v>
      </c>
    </row>
    <row r="53" spans="2:8" ht="15" customHeight="1" x14ac:dyDescent="0.2">
      <c r="B53" s="152" t="str">
        <f>Index!$B$4</f>
        <v>West Midlands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89" t="s">
        <v>214</v>
      </c>
      <c r="C54" s="190">
        <f>$O$9</f>
        <v>14.814</v>
      </c>
      <c r="D54" s="190">
        <f>$P$9</f>
        <v>21.96</v>
      </c>
      <c r="E54" s="154">
        <f>$Q$9</f>
        <v>30.91</v>
      </c>
      <c r="F54" s="190">
        <f>$R$9</f>
        <v>18.943000000000001</v>
      </c>
      <c r="G54" s="190">
        <f>$S$9</f>
        <v>19.771999999999998</v>
      </c>
      <c r="H54" s="160">
        <f>$T$9</f>
        <v>14.9</v>
      </c>
    </row>
    <row r="55" spans="2:8" ht="15" customHeight="1" x14ac:dyDescent="0.2">
      <c r="B55" s="159" t="s">
        <v>215</v>
      </c>
      <c r="C55" s="190">
        <f>$O$10</f>
        <v>4.282</v>
      </c>
      <c r="D55" s="190">
        <f>$P$10</f>
        <v>11.641</v>
      </c>
      <c r="E55" s="154">
        <f>$Q$10</f>
        <v>36.450000000000003</v>
      </c>
      <c r="F55" s="190">
        <f>$R$10</f>
        <v>5.0999999999999996</v>
      </c>
      <c r="G55" s="190">
        <f>$S$10</f>
        <v>4.532</v>
      </c>
      <c r="H55" s="160">
        <f>$T$10</f>
        <v>14.49</v>
      </c>
    </row>
    <row r="56" spans="2:8" ht="15" customHeight="1" x14ac:dyDescent="0.2">
      <c r="B56" s="159" t="s">
        <v>216</v>
      </c>
      <c r="C56" s="190">
        <f>$O$11</f>
        <v>4.7569999999999997</v>
      </c>
      <c r="D56" s="190">
        <f>$P$11</f>
        <v>14.132</v>
      </c>
      <c r="E56" s="154">
        <f>$Q$11</f>
        <v>37.340000000000003</v>
      </c>
      <c r="F56" s="190">
        <f>$R$11</f>
        <v>5.1340000000000003</v>
      </c>
      <c r="G56" s="190">
        <f>$S$11</f>
        <v>5.08</v>
      </c>
      <c r="H56" s="160">
        <f>$T$11</f>
        <v>18.989999999999998</v>
      </c>
    </row>
    <row r="57" spans="2:8" ht="15" customHeight="1" x14ac:dyDescent="0.2">
      <c r="B57" s="159" t="s">
        <v>217</v>
      </c>
      <c r="C57" s="190">
        <f>$O$12</f>
        <v>19.672999999999998</v>
      </c>
      <c r="D57" s="190">
        <f>$P$12</f>
        <v>73.741</v>
      </c>
      <c r="E57" s="154">
        <f>$Q$12</f>
        <v>31.03</v>
      </c>
      <c r="F57" s="190">
        <f>$R$12</f>
        <v>18.84</v>
      </c>
      <c r="G57" s="190">
        <f>$S$12</f>
        <v>25.672999999999998</v>
      </c>
      <c r="H57" s="160">
        <f>$T$12</f>
        <v>24.6</v>
      </c>
    </row>
    <row r="58" spans="2:8" ht="15" customHeight="1" x14ac:dyDescent="0.2">
      <c r="B58" s="159" t="s">
        <v>218</v>
      </c>
      <c r="C58" s="190">
        <f>$O$13</f>
        <v>35.750999999999998</v>
      </c>
      <c r="D58" s="190">
        <f>$P$13</f>
        <v>141.65100000000001</v>
      </c>
      <c r="E58" s="154">
        <f>$Q$13</f>
        <v>17.989999999999998</v>
      </c>
      <c r="F58" s="190">
        <f>$R$13</f>
        <v>33.390999999999998</v>
      </c>
      <c r="G58" s="190">
        <f>$S$13</f>
        <v>70.42</v>
      </c>
      <c r="H58" s="160">
        <f>$T$13</f>
        <v>26.74</v>
      </c>
    </row>
    <row r="59" spans="2:8" ht="15" customHeight="1" x14ac:dyDescent="0.2">
      <c r="B59" s="159" t="s">
        <v>219</v>
      </c>
      <c r="C59" s="190">
        <f>$O$14</f>
        <v>21.530999999999999</v>
      </c>
      <c r="D59" s="190">
        <f>$P$14</f>
        <v>84.352000000000004</v>
      </c>
      <c r="E59" s="154">
        <f>$Q$14</f>
        <v>16.53</v>
      </c>
      <c r="F59" s="190">
        <f>$R$14</f>
        <v>20.821000000000002</v>
      </c>
      <c r="G59" s="190">
        <f>$S$14</f>
        <v>45.758000000000003</v>
      </c>
      <c r="H59" s="160">
        <f>$T$14</f>
        <v>24.67</v>
      </c>
    </row>
    <row r="60" spans="2:8" ht="15" customHeight="1" x14ac:dyDescent="0.2">
      <c r="B60" s="159" t="s">
        <v>220</v>
      </c>
      <c r="C60" s="190">
        <f>$O$15</f>
        <v>11.678000000000001</v>
      </c>
      <c r="D60" s="190">
        <f>$P$15</f>
        <v>47.506999999999998</v>
      </c>
      <c r="E60" s="154">
        <f>$Q$15</f>
        <v>18.100000000000001</v>
      </c>
      <c r="F60" s="190">
        <f>$R$15</f>
        <v>11.471</v>
      </c>
      <c r="G60" s="190">
        <f>$S$15</f>
        <v>24.573</v>
      </c>
      <c r="H60" s="160">
        <f>$T$15</f>
        <v>24.51</v>
      </c>
    </row>
    <row r="61" spans="2:8" ht="15" customHeight="1" x14ac:dyDescent="0.2">
      <c r="B61" s="159" t="s">
        <v>221</v>
      </c>
      <c r="C61" s="190">
        <f>$O$16</f>
        <v>16.033000000000001</v>
      </c>
      <c r="D61" s="190">
        <f>$P$16</f>
        <v>51.926000000000002</v>
      </c>
      <c r="E61" s="154">
        <f>$Q$16</f>
        <v>21.54</v>
      </c>
      <c r="F61" s="190">
        <f>$R$16</f>
        <v>18.006</v>
      </c>
      <c r="G61" s="190">
        <f>$S$16</f>
        <v>25.724</v>
      </c>
      <c r="H61" s="160">
        <f>$T$16</f>
        <v>27.69</v>
      </c>
    </row>
    <row r="62" spans="2:8" ht="15" customHeight="1" x14ac:dyDescent="0.2">
      <c r="B62" s="191" t="s">
        <v>80</v>
      </c>
      <c r="C62" s="192">
        <f>$O$17</f>
        <v>128.51900000000001</v>
      </c>
      <c r="D62" s="192">
        <f>$P$17</f>
        <v>446.91</v>
      </c>
      <c r="E62" s="193">
        <f>$Q$17</f>
        <v>17.71</v>
      </c>
      <c r="F62" s="192">
        <f>$R$17</f>
        <v>131.70500000000001</v>
      </c>
      <c r="G62" s="192">
        <f>$S$17</f>
        <v>221.53100000000001</v>
      </c>
      <c r="H62" s="194">
        <f>$T$17</f>
        <v>21.03</v>
      </c>
    </row>
  </sheetData>
  <mergeCells count="40">
    <mergeCell ref="C52:D52"/>
    <mergeCell ref="F52:G52"/>
    <mergeCell ref="B50:B52"/>
    <mergeCell ref="C50:E50"/>
    <mergeCell ref="F50:H50"/>
    <mergeCell ref="D51:E51"/>
    <mergeCell ref="G51:H51"/>
    <mergeCell ref="G36:H36"/>
    <mergeCell ref="D36:E36"/>
    <mergeCell ref="B35:B37"/>
    <mergeCell ref="F35:H35"/>
    <mergeCell ref="C35:E35"/>
    <mergeCell ref="F37:G37"/>
    <mergeCell ref="C37:D3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C7:D7"/>
    <mergeCell ref="F7:G7"/>
    <mergeCell ref="I7:J7"/>
    <mergeCell ref="L7:M7"/>
    <mergeCell ref="O7:P7"/>
    <mergeCell ref="J6:K6"/>
    <mergeCell ref="M6:N6"/>
    <mergeCell ref="P6:Q6"/>
    <mergeCell ref="R7:S7"/>
    <mergeCell ref="S6:T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756</v>
      </c>
    </row>
    <row r="5" spans="2:6" ht="15" customHeight="1" x14ac:dyDescent="0.2">
      <c r="B5" s="878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7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West Midlands</v>
      </c>
      <c r="C7" s="779"/>
      <c r="D7" s="779"/>
      <c r="E7" s="779"/>
      <c r="F7" s="779"/>
    </row>
    <row r="8" spans="2:6" ht="15" customHeight="1" x14ac:dyDescent="0.2">
      <c r="B8" s="42" t="s">
        <v>331</v>
      </c>
      <c r="C8" s="43">
        <f>'Section 9 chart data'!D15</f>
        <v>3061.2820000000002</v>
      </c>
      <c r="D8" s="44">
        <f>'Section 9 chart data'!J15</f>
        <v>7955.4769999999999</v>
      </c>
      <c r="E8" s="147">
        <f>'Section 9 chart data'!K15</f>
        <v>9.61</v>
      </c>
      <c r="F8" s="45">
        <f t="shared" ref="F8:F13" si="0">SUM(C8,D8)</f>
        <v>11016.759</v>
      </c>
    </row>
    <row r="9" spans="2:6" ht="15" customHeight="1" x14ac:dyDescent="0.2">
      <c r="B9" s="42" t="s">
        <v>222</v>
      </c>
      <c r="C9" s="43">
        <f>'Section 9 chart data'!D16</f>
        <v>3196.4180000000001</v>
      </c>
      <c r="D9" s="44">
        <f>'Section 9 chart data'!J16</f>
        <v>7484.44</v>
      </c>
      <c r="E9" s="147">
        <f>'Section 9 chart data'!K16</f>
        <v>9.57</v>
      </c>
      <c r="F9" s="45">
        <f t="shared" si="0"/>
        <v>10680.858</v>
      </c>
    </row>
    <row r="10" spans="2:6" ht="15" customHeight="1" x14ac:dyDescent="0.2">
      <c r="B10" s="42" t="s">
        <v>225</v>
      </c>
      <c r="C10" s="43">
        <f>'Section 9 chart data'!D17</f>
        <v>3159.1680000000001</v>
      </c>
      <c r="D10" s="44">
        <f>'Section 9 chart data'!J17</f>
        <v>6361.348</v>
      </c>
      <c r="E10" s="147">
        <f>'Section 9 chart data'!K17</f>
        <v>10.19</v>
      </c>
      <c r="F10" s="45">
        <f t="shared" si="0"/>
        <v>9520.5159999999996</v>
      </c>
    </row>
    <row r="11" spans="2:6" ht="15" customHeight="1" x14ac:dyDescent="0.2">
      <c r="B11" s="42" t="s">
        <v>226</v>
      </c>
      <c r="C11" s="43">
        <f>'Section 9 chart data'!D18</f>
        <v>3053.011</v>
      </c>
      <c r="D11" s="44">
        <f>'Section 9 chart data'!J18</f>
        <v>5607.9110000000001</v>
      </c>
      <c r="E11" s="147">
        <f>'Section 9 chart data'!K18</f>
        <v>10.98</v>
      </c>
      <c r="F11" s="45">
        <f t="shared" si="0"/>
        <v>8660.9220000000005</v>
      </c>
    </row>
    <row r="12" spans="2:6" ht="15" customHeight="1" x14ac:dyDescent="0.2">
      <c r="B12" s="42" t="s">
        <v>227</v>
      </c>
      <c r="C12" s="43">
        <f>'Section 9 chart data'!D19</f>
        <v>2936.1570000000002</v>
      </c>
      <c r="D12" s="44">
        <f>'Section 9 chart data'!J19</f>
        <v>4608.607</v>
      </c>
      <c r="E12" s="147">
        <f>'Section 9 chart data'!K19</f>
        <v>11.81</v>
      </c>
      <c r="F12" s="45">
        <f t="shared" si="0"/>
        <v>7544.7640000000001</v>
      </c>
    </row>
    <row r="13" spans="2:6" ht="15" customHeight="1" x14ac:dyDescent="0.2">
      <c r="B13" s="46" t="s">
        <v>228</v>
      </c>
      <c r="C13" s="47">
        <f>'Section 9 chart data'!D20</f>
        <v>2849.5740000000001</v>
      </c>
      <c r="D13" s="48">
        <f>'Section 9 chart data'!J20</f>
        <v>3614.145</v>
      </c>
      <c r="E13" s="148">
        <f>'Section 9 chart data'!K20</f>
        <v>12.55</v>
      </c>
      <c r="F13" s="49">
        <f t="shared" si="0"/>
        <v>6463.7190000000001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757</v>
      </c>
    </row>
    <row r="5" spans="2:6" ht="15" customHeight="1" x14ac:dyDescent="0.2">
      <c r="B5" s="878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79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West Midlands</v>
      </c>
      <c r="C7" s="779"/>
      <c r="D7" s="779"/>
      <c r="E7" s="779"/>
      <c r="F7" s="779"/>
    </row>
    <row r="8" spans="2:6" ht="15" customHeight="1" x14ac:dyDescent="0.2">
      <c r="B8" s="42" t="s">
        <v>331</v>
      </c>
      <c r="C8" s="43">
        <f>'Section 9 chart data'!D25</f>
        <v>142.07499999999999</v>
      </c>
      <c r="D8" s="44">
        <f>'Section 9 chart data'!J25</f>
        <v>256.94200000000001</v>
      </c>
      <c r="E8" s="147">
        <f>'Section 9 chart data'!K25</f>
        <v>7.68</v>
      </c>
      <c r="F8" s="45">
        <f t="shared" ref="F8:F13" si="0">SUM(C8,D8)</f>
        <v>399.017</v>
      </c>
    </row>
    <row r="9" spans="2:6" ht="15" customHeight="1" x14ac:dyDescent="0.2">
      <c r="B9" s="42" t="s">
        <v>222</v>
      </c>
      <c r="C9" s="43">
        <f>'Section 9 chart data'!D26</f>
        <v>147.25800000000001</v>
      </c>
      <c r="D9" s="44">
        <f>'Section 9 chart data'!J26</f>
        <v>234.4</v>
      </c>
      <c r="E9" s="147">
        <f>'Section 9 chart data'!K26</f>
        <v>8.2899999999999991</v>
      </c>
      <c r="F9" s="45">
        <f t="shared" si="0"/>
        <v>381.65800000000002</v>
      </c>
    </row>
    <row r="10" spans="2:6" ht="15" customHeight="1" x14ac:dyDescent="0.2">
      <c r="B10" s="42" t="s">
        <v>225</v>
      </c>
      <c r="C10" s="43">
        <f>'Section 9 chart data'!D27</f>
        <v>133.59800000000001</v>
      </c>
      <c r="D10" s="44">
        <f>'Section 9 chart data'!J27</f>
        <v>189.18899999999999</v>
      </c>
      <c r="E10" s="147">
        <f>'Section 9 chart data'!K27</f>
        <v>9.23</v>
      </c>
      <c r="F10" s="45">
        <f t="shared" si="0"/>
        <v>322.78700000000003</v>
      </c>
    </row>
    <row r="11" spans="2:6" ht="15" customHeight="1" x14ac:dyDescent="0.2">
      <c r="B11" s="42" t="s">
        <v>226</v>
      </c>
      <c r="C11" s="43">
        <f>'Section 9 chart data'!D28</f>
        <v>124.593</v>
      </c>
      <c r="D11" s="44">
        <f>'Section 9 chart data'!J28</f>
        <v>168.249</v>
      </c>
      <c r="E11" s="147">
        <f>'Section 9 chart data'!K28</f>
        <v>9.41</v>
      </c>
      <c r="F11" s="45">
        <f t="shared" si="0"/>
        <v>292.84199999999998</v>
      </c>
    </row>
    <row r="12" spans="2:6" ht="15" customHeight="1" x14ac:dyDescent="0.2">
      <c r="B12" s="42" t="s">
        <v>227</v>
      </c>
      <c r="C12" s="43">
        <f>'Section 9 chart data'!D29</f>
        <v>118.3</v>
      </c>
      <c r="D12" s="44">
        <f>'Section 9 chart data'!J29</f>
        <v>149.30000000000001</v>
      </c>
      <c r="E12" s="147">
        <f>'Section 9 chart data'!K29</f>
        <v>9.18</v>
      </c>
      <c r="F12" s="45">
        <f t="shared" si="0"/>
        <v>267.60000000000002</v>
      </c>
    </row>
    <row r="13" spans="2:6" ht="15" customHeight="1" x14ac:dyDescent="0.2">
      <c r="B13" s="46" t="s">
        <v>228</v>
      </c>
      <c r="C13" s="47">
        <f>'Section 9 chart data'!D30</f>
        <v>118.42</v>
      </c>
      <c r="D13" s="48">
        <f>'Section 9 chart data'!J30</f>
        <v>135.96600000000001</v>
      </c>
      <c r="E13" s="148">
        <f>'Section 9 chart data'!K30</f>
        <v>8.2100000000000009</v>
      </c>
      <c r="F13" s="49">
        <f t="shared" si="0"/>
        <v>254.38600000000002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7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495</v>
      </c>
    </row>
    <row r="5" spans="2:6" ht="15" customHeight="1" x14ac:dyDescent="0.2">
      <c r="B5" s="856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5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West Midlands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119.86199999999999</v>
      </c>
      <c r="D8" s="138">
        <f>'Section 10 chart data'!J50</f>
        <v>467.99599999999998</v>
      </c>
      <c r="E8" s="691">
        <f>'Section 10 chart data'!K50</f>
        <v>15.18</v>
      </c>
      <c r="F8" s="139">
        <f>SUM(C8,D8)</f>
        <v>587.85799999999995</v>
      </c>
    </row>
    <row r="9" spans="2:6" ht="15" customHeight="1" x14ac:dyDescent="0.2">
      <c r="B9" s="42" t="s">
        <v>222</v>
      </c>
      <c r="C9" s="137">
        <f>'Section 10 chart data'!D51</f>
        <v>129.88900000000001</v>
      </c>
      <c r="D9" s="138">
        <f>'Section 10 chart data'!J51</f>
        <v>420.09199999999998</v>
      </c>
      <c r="E9" s="691">
        <f>'Section 10 chart data'!K51</f>
        <v>14.44</v>
      </c>
      <c r="F9" s="139">
        <f t="shared" ref="F9:F17" si="0">SUM(C9,D9)</f>
        <v>549.98099999999999</v>
      </c>
    </row>
    <row r="10" spans="2:6" ht="15" customHeight="1" x14ac:dyDescent="0.2">
      <c r="B10" s="42" t="s">
        <v>225</v>
      </c>
      <c r="C10" s="137">
        <f>'Section 10 chart data'!D52</f>
        <v>145.24</v>
      </c>
      <c r="D10" s="138">
        <f>'Section 10 chart data'!J52</f>
        <v>370.84199999999998</v>
      </c>
      <c r="E10" s="691">
        <f>'Section 10 chart data'!K52</f>
        <v>17.559999999999999</v>
      </c>
      <c r="F10" s="139">
        <f t="shared" si="0"/>
        <v>516.08199999999999</v>
      </c>
    </row>
    <row r="11" spans="2:6" ht="15" customHeight="1" x14ac:dyDescent="0.2">
      <c r="B11" s="42" t="s">
        <v>226</v>
      </c>
      <c r="C11" s="137">
        <f>'Section 10 chart data'!D53</f>
        <v>143.47499999999999</v>
      </c>
      <c r="D11" s="138">
        <f>'Section 10 chart data'!J53</f>
        <v>286.964</v>
      </c>
      <c r="E11" s="691">
        <f>'Section 10 chart data'!K53</f>
        <v>14.65</v>
      </c>
      <c r="F11" s="139">
        <f t="shared" si="0"/>
        <v>430.43899999999996</v>
      </c>
    </row>
    <row r="12" spans="2:6" ht="15" customHeight="1" x14ac:dyDescent="0.2">
      <c r="B12" s="42" t="s">
        <v>227</v>
      </c>
      <c r="C12" s="137">
        <f>'Section 10 chart data'!D54</f>
        <v>128.51900000000001</v>
      </c>
      <c r="D12" s="138">
        <f>'Section 10 chart data'!J54</f>
        <v>446.91</v>
      </c>
      <c r="E12" s="691">
        <f>'Section 10 chart data'!K54</f>
        <v>17.71</v>
      </c>
      <c r="F12" s="139">
        <f t="shared" si="0"/>
        <v>575.42900000000009</v>
      </c>
    </row>
    <row r="13" spans="2:6" ht="15" customHeight="1" x14ac:dyDescent="0.2">
      <c r="B13" s="42" t="s">
        <v>228</v>
      </c>
      <c r="C13" s="137">
        <f>'Section 10 chart data'!D55</f>
        <v>131.70500000000001</v>
      </c>
      <c r="D13" s="138">
        <f>'Section 10 chart data'!J55</f>
        <v>221.53100000000001</v>
      </c>
      <c r="E13" s="691">
        <f>'Section 10 chart data'!K55</f>
        <v>21.03</v>
      </c>
      <c r="F13" s="139">
        <f t="shared" si="0"/>
        <v>353.23599999999999</v>
      </c>
    </row>
    <row r="14" spans="2:6" ht="15" customHeight="1" x14ac:dyDescent="0.2">
      <c r="B14" s="42" t="s">
        <v>332</v>
      </c>
      <c r="C14" s="137">
        <f>'Section 10 chart data'!D56</f>
        <v>120.569</v>
      </c>
      <c r="D14" s="138">
        <f>'Section 10 chart data'!J56</f>
        <v>162.16200000000001</v>
      </c>
      <c r="E14" s="691">
        <f>'Section 10 chart data'!K56</f>
        <v>18.11</v>
      </c>
      <c r="F14" s="139">
        <f t="shared" si="0"/>
        <v>282.73099999999999</v>
      </c>
    </row>
    <row r="15" spans="2:6" ht="15" customHeight="1" x14ac:dyDescent="0.2">
      <c r="B15" s="42" t="s">
        <v>333</v>
      </c>
      <c r="C15" s="137">
        <f>'Section 10 chart data'!D57</f>
        <v>117.768</v>
      </c>
      <c r="D15" s="138">
        <f>'Section 10 chart data'!J57</f>
        <v>200.52600000000001</v>
      </c>
      <c r="E15" s="691">
        <f>'Section 10 chart data'!K57</f>
        <v>18.66</v>
      </c>
      <c r="F15" s="139">
        <f t="shared" si="0"/>
        <v>318.29399999999998</v>
      </c>
    </row>
    <row r="16" spans="2:6" ht="15" customHeight="1" x14ac:dyDescent="0.2">
      <c r="B16" s="42" t="s">
        <v>231</v>
      </c>
      <c r="C16" s="137">
        <f>'Section 10 chart data'!D58</f>
        <v>98.951999999999998</v>
      </c>
      <c r="D16" s="138">
        <f>'Section 10 chart data'!J58</f>
        <v>140.03</v>
      </c>
      <c r="E16" s="691">
        <f>'Section 10 chart data'!K58</f>
        <v>17.54</v>
      </c>
      <c r="F16" s="139">
        <f t="shared" si="0"/>
        <v>238.982</v>
      </c>
    </row>
    <row r="17" spans="2:6" ht="15" customHeight="1" x14ac:dyDescent="0.2">
      <c r="B17" s="46" t="s">
        <v>232</v>
      </c>
      <c r="C17" s="137">
        <f>'Section 10 chart data'!D59</f>
        <v>101.836</v>
      </c>
      <c r="D17" s="138">
        <f>'Section 10 chart data'!J59</f>
        <v>150.005</v>
      </c>
      <c r="E17" s="691">
        <f>'Section 10 chart data'!K59</f>
        <v>12.77</v>
      </c>
      <c r="F17" s="139">
        <f t="shared" si="0"/>
        <v>251.84100000000001</v>
      </c>
    </row>
    <row r="18" spans="2:6" ht="15" customHeight="1" x14ac:dyDescent="0.2">
      <c r="B18" s="46" t="s">
        <v>233</v>
      </c>
      <c r="C18" s="137">
        <f>'Section 10 chart data'!D60</f>
        <v>95.403999999999996</v>
      </c>
      <c r="D18" s="138">
        <f>'Section 10 chart data'!J60</f>
        <v>115.15</v>
      </c>
      <c r="E18" s="691">
        <f>'Section 10 chart data'!K60</f>
        <v>7.49</v>
      </c>
      <c r="F18" s="140">
        <f>SUM(C18,D18)</f>
        <v>210.554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490</v>
      </c>
    </row>
    <row r="5" spans="2:35" ht="15" customHeight="1" x14ac:dyDescent="0.2">
      <c r="B5" s="858" t="s">
        <v>77</v>
      </c>
      <c r="C5" s="860" t="s">
        <v>331</v>
      </c>
      <c r="D5" s="860"/>
      <c r="E5" s="860"/>
      <c r="F5" s="860" t="s">
        <v>222</v>
      </c>
      <c r="G5" s="860"/>
      <c r="H5" s="860"/>
      <c r="I5" s="789" t="s">
        <v>225</v>
      </c>
      <c r="J5" s="791"/>
      <c r="K5" s="790"/>
      <c r="L5" s="789" t="s">
        <v>226</v>
      </c>
      <c r="M5" s="791"/>
      <c r="N5" s="790"/>
      <c r="O5" s="789" t="s">
        <v>227</v>
      </c>
      <c r="P5" s="791"/>
      <c r="Q5" s="790"/>
      <c r="R5" s="789" t="s">
        <v>228</v>
      </c>
      <c r="S5" s="791"/>
      <c r="T5" s="790"/>
      <c r="U5" s="789" t="s">
        <v>332</v>
      </c>
      <c r="V5" s="791"/>
      <c r="W5" s="790"/>
      <c r="X5" s="789" t="s">
        <v>333</v>
      </c>
      <c r="Y5" s="791"/>
      <c r="Z5" s="790"/>
      <c r="AA5" s="789" t="s">
        <v>231</v>
      </c>
      <c r="AB5" s="791"/>
      <c r="AC5" s="790"/>
      <c r="AD5" s="789" t="s">
        <v>232</v>
      </c>
      <c r="AE5" s="791"/>
      <c r="AF5" s="790"/>
      <c r="AG5" s="789" t="s">
        <v>233</v>
      </c>
      <c r="AH5" s="791"/>
      <c r="AI5" s="791"/>
    </row>
    <row r="6" spans="2:35" ht="15" customHeight="1" x14ac:dyDescent="0.2">
      <c r="B6" s="880"/>
      <c r="C6" s="129" t="s">
        <v>78</v>
      </c>
      <c r="D6" s="862" t="s">
        <v>79</v>
      </c>
      <c r="E6" s="862"/>
      <c r="F6" s="129" t="s">
        <v>78</v>
      </c>
      <c r="G6" s="862" t="s">
        <v>79</v>
      </c>
      <c r="H6" s="862"/>
      <c r="I6" s="129" t="s">
        <v>78</v>
      </c>
      <c r="J6" s="792" t="s">
        <v>79</v>
      </c>
      <c r="K6" s="793"/>
      <c r="L6" s="129" t="s">
        <v>78</v>
      </c>
      <c r="M6" s="792" t="s">
        <v>79</v>
      </c>
      <c r="N6" s="793"/>
      <c r="O6" s="129" t="s">
        <v>78</v>
      </c>
      <c r="P6" s="792" t="s">
        <v>79</v>
      </c>
      <c r="Q6" s="793"/>
      <c r="R6" s="129" t="s">
        <v>78</v>
      </c>
      <c r="S6" s="792" t="s">
        <v>79</v>
      </c>
      <c r="T6" s="793"/>
      <c r="U6" s="129" t="s">
        <v>78</v>
      </c>
      <c r="V6" s="792" t="s">
        <v>79</v>
      </c>
      <c r="W6" s="793"/>
      <c r="X6" s="129" t="s">
        <v>78</v>
      </c>
      <c r="Y6" s="792" t="s">
        <v>79</v>
      </c>
      <c r="Z6" s="793"/>
      <c r="AA6" s="129" t="s">
        <v>78</v>
      </c>
      <c r="AB6" s="792" t="s">
        <v>79</v>
      </c>
      <c r="AC6" s="793"/>
      <c r="AD6" s="129" t="s">
        <v>78</v>
      </c>
      <c r="AE6" s="792" t="s">
        <v>79</v>
      </c>
      <c r="AF6" s="793"/>
      <c r="AG6" s="129" t="s">
        <v>78</v>
      </c>
      <c r="AH6" s="792" t="s">
        <v>79</v>
      </c>
      <c r="AI6" s="794"/>
    </row>
    <row r="7" spans="2:35" ht="30" customHeight="1" x14ac:dyDescent="0.2">
      <c r="B7" s="880"/>
      <c r="C7" s="861" t="s">
        <v>325</v>
      </c>
      <c r="D7" s="861"/>
      <c r="E7" s="130" t="s">
        <v>82</v>
      </c>
      <c r="F7" s="861" t="s">
        <v>325</v>
      </c>
      <c r="G7" s="861"/>
      <c r="H7" s="130" t="s">
        <v>82</v>
      </c>
      <c r="I7" s="881" t="s">
        <v>325</v>
      </c>
      <c r="J7" s="882"/>
      <c r="K7" s="130" t="s">
        <v>82</v>
      </c>
      <c r="L7" s="881" t="s">
        <v>325</v>
      </c>
      <c r="M7" s="882"/>
      <c r="N7" s="130" t="s">
        <v>82</v>
      </c>
      <c r="O7" s="881" t="s">
        <v>325</v>
      </c>
      <c r="P7" s="882"/>
      <c r="Q7" s="130" t="s">
        <v>82</v>
      </c>
      <c r="R7" s="881" t="s">
        <v>325</v>
      </c>
      <c r="S7" s="882"/>
      <c r="T7" s="130" t="s">
        <v>82</v>
      </c>
      <c r="U7" s="881" t="s">
        <v>325</v>
      </c>
      <c r="V7" s="882"/>
      <c r="W7" s="130" t="s">
        <v>82</v>
      </c>
      <c r="X7" s="881" t="s">
        <v>325</v>
      </c>
      <c r="Y7" s="882"/>
      <c r="Z7" s="130" t="s">
        <v>82</v>
      </c>
      <c r="AA7" s="881" t="s">
        <v>325</v>
      </c>
      <c r="AB7" s="882"/>
      <c r="AC7" s="130" t="s">
        <v>82</v>
      </c>
      <c r="AD7" s="881" t="s">
        <v>325</v>
      </c>
      <c r="AE7" s="882"/>
      <c r="AF7" s="130" t="s">
        <v>82</v>
      </c>
      <c r="AG7" s="881" t="s">
        <v>325</v>
      </c>
      <c r="AH7" s="882"/>
      <c r="AI7" s="131" t="s">
        <v>82</v>
      </c>
    </row>
    <row r="8" spans="2:35" ht="15" customHeight="1" x14ac:dyDescent="0.2">
      <c r="B8" s="143" t="str">
        <f>Index!$B$4</f>
        <v>West Midlands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0">
        <f>'Section 10 chart data'!$C$66</f>
        <v>119.86199999999999</v>
      </c>
      <c r="D9" s="320">
        <f>'Section 10 chart data'!$C$83</f>
        <v>467.99599999999998</v>
      </c>
      <c r="E9" s="695">
        <f>'Section 10 chart data'!$D$83</f>
        <v>15.18</v>
      </c>
      <c r="F9" s="320">
        <f>'Section 10 chart data'!$D$66</f>
        <v>129.88900000000001</v>
      </c>
      <c r="G9" s="320">
        <f>'Section 10 chart data'!$E$83</f>
        <v>420.09199999999998</v>
      </c>
      <c r="H9" s="695">
        <f>'Section 10 chart data'!$F$83</f>
        <v>14.44</v>
      </c>
      <c r="I9" s="320">
        <f>'Section 10 chart data'!$E$66</f>
        <v>145.24</v>
      </c>
      <c r="J9" s="320">
        <f>'Section 10 chart data'!$G$83</f>
        <v>370.84199999999998</v>
      </c>
      <c r="K9" s="695">
        <f>'Section 10 chart data'!$H$83</f>
        <v>17.559999999999999</v>
      </c>
      <c r="L9" s="320">
        <f>'Section 10 chart data'!$F$66</f>
        <v>143.47499999999999</v>
      </c>
      <c r="M9" s="320">
        <f>'Section 10 chart data'!$I$83</f>
        <v>286.964</v>
      </c>
      <c r="N9" s="695">
        <f>'Section 10 chart data'!$J$83</f>
        <v>14.65</v>
      </c>
      <c r="O9" s="320">
        <f>'Section 10 chart data'!$G$66</f>
        <v>128.51900000000001</v>
      </c>
      <c r="P9" s="320">
        <f>'Section 10 chart data'!$K$83</f>
        <v>446.91</v>
      </c>
      <c r="Q9" s="695">
        <f>'Section 10 chart data'!$L$83</f>
        <v>17.71</v>
      </c>
      <c r="R9" s="320">
        <f>'Section 10 chart data'!$H$66</f>
        <v>131.70500000000001</v>
      </c>
      <c r="S9" s="320">
        <f>'Section 10 chart data'!$M$83</f>
        <v>221.53100000000001</v>
      </c>
      <c r="T9" s="695">
        <f>'Section 10 chart data'!$N$83</f>
        <v>21.03</v>
      </c>
      <c r="U9" s="320">
        <f>'Section 10 chart data'!$I$66</f>
        <v>120.569</v>
      </c>
      <c r="V9" s="320">
        <f>'Section 10 chart data'!$O$83</f>
        <v>162.16200000000001</v>
      </c>
      <c r="W9" s="695">
        <f>'Section 10 chart data'!$P$83</f>
        <v>18.11</v>
      </c>
      <c r="X9" s="320">
        <f>'Section 10 chart data'!$J$66</f>
        <v>117.768</v>
      </c>
      <c r="Y9" s="320">
        <f>'Section 10 chart data'!$Q$83</f>
        <v>200.52600000000001</v>
      </c>
      <c r="Z9" s="695">
        <f>'Section 10 chart data'!$R$83</f>
        <v>18.66</v>
      </c>
      <c r="AA9" s="320">
        <f>'Section 10 chart data'!$K$66</f>
        <v>98.951999999999998</v>
      </c>
      <c r="AB9" s="320">
        <f>'Section 10 chart data'!$S$83</f>
        <v>140.03</v>
      </c>
      <c r="AC9" s="695">
        <f>'Section 10 chart data'!$T$83</f>
        <v>17.54</v>
      </c>
      <c r="AD9" s="320">
        <f>'Section 10 chart data'!$L$66</f>
        <v>101.836</v>
      </c>
      <c r="AE9" s="320">
        <f>'Section 10 chart data'!$U$83</f>
        <v>150.005</v>
      </c>
      <c r="AF9" s="695">
        <f>'Section 10 chart data'!$V$83</f>
        <v>12.77</v>
      </c>
      <c r="AG9" s="320">
        <f>'Section 10 chart data'!$M$66</f>
        <v>95.403999999999996</v>
      </c>
      <c r="AH9" s="320">
        <f>'Section 10 chart data'!$W$83</f>
        <v>115.15</v>
      </c>
      <c r="AI9" s="698">
        <f>'Section 10 chart data'!$X$83</f>
        <v>7.49</v>
      </c>
    </row>
    <row r="10" spans="2:35" ht="15" customHeight="1" x14ac:dyDescent="0.2">
      <c r="B10" s="159" t="s">
        <v>84</v>
      </c>
      <c r="C10" s="321">
        <f>'Section 10 chart data'!$C$67</f>
        <v>7.923</v>
      </c>
      <c r="D10" s="321">
        <f>'Section 10 chart data'!$C$84</f>
        <v>11.927</v>
      </c>
      <c r="E10" s="696">
        <f>'Section 10 chart data'!$D$84</f>
        <v>46.2</v>
      </c>
      <c r="F10" s="321">
        <f>'Section 10 chart data'!$D$67</f>
        <v>7.6470000000000002</v>
      </c>
      <c r="G10" s="321">
        <f>'Section 10 chart data'!$E$84</f>
        <v>32.079000000000001</v>
      </c>
      <c r="H10" s="696">
        <f>'Section 10 chart data'!$F$84</f>
        <v>88.59</v>
      </c>
      <c r="I10" s="321">
        <f>'Section 10 chart data'!$E$67</f>
        <v>5.95</v>
      </c>
      <c r="J10" s="321">
        <f>'Section 10 chart data'!$G$84</f>
        <v>6.7690000000000001</v>
      </c>
      <c r="K10" s="696">
        <f>'Section 10 chart data'!$H$84</f>
        <v>53.61</v>
      </c>
      <c r="L10" s="321">
        <f>'Section 10 chart data'!$F$67</f>
        <v>7.3170000000000002</v>
      </c>
      <c r="M10" s="321">
        <f>'Section 10 chart data'!$I$84</f>
        <v>3.8290000000000002</v>
      </c>
      <c r="N10" s="696">
        <f>'Section 10 chart data'!$J$84</f>
        <v>54.51</v>
      </c>
      <c r="O10" s="321">
        <f>'Section 10 chart data'!$G$67</f>
        <v>4.891</v>
      </c>
      <c r="P10" s="321">
        <f>'Section 10 chart data'!$K$84</f>
        <v>102.098</v>
      </c>
      <c r="Q10" s="696">
        <f>'Section 10 chart data'!$L$84</f>
        <v>57.5</v>
      </c>
      <c r="R10" s="321">
        <f>'Section 10 chart data'!$H$67</f>
        <v>6.8179999999999996</v>
      </c>
      <c r="S10" s="321">
        <f>'Section 10 chart data'!$M$84</f>
        <v>3.6429999999999998</v>
      </c>
      <c r="T10" s="696">
        <f>'Section 10 chart data'!$N$84</f>
        <v>29.45</v>
      </c>
      <c r="U10" s="321">
        <f>'Section 10 chart data'!$I$67</f>
        <v>4.6740000000000004</v>
      </c>
      <c r="V10" s="321">
        <f>'Section 10 chart data'!$O$84</f>
        <v>6.0119999999999996</v>
      </c>
      <c r="W10" s="696">
        <f>'Section 10 chart data'!$P$84</f>
        <v>31.8</v>
      </c>
      <c r="X10" s="321">
        <f>'Section 10 chart data'!$J$67</f>
        <v>7.0170000000000003</v>
      </c>
      <c r="Y10" s="321">
        <f>'Section 10 chart data'!$Q$84</f>
        <v>7.6859999999999999</v>
      </c>
      <c r="Z10" s="696">
        <f>'Section 10 chart data'!$R$84</f>
        <v>27.89</v>
      </c>
      <c r="AA10" s="321">
        <f>'Section 10 chart data'!$K$67</f>
        <v>5.8449999999999998</v>
      </c>
      <c r="AB10" s="321">
        <f>'Section 10 chart data'!$S$84</f>
        <v>8.5619999999999994</v>
      </c>
      <c r="AC10" s="696">
        <f>'Section 10 chart data'!$T$84</f>
        <v>25.32</v>
      </c>
      <c r="AD10" s="321">
        <f>'Section 10 chart data'!$L$67</f>
        <v>6.2009999999999996</v>
      </c>
      <c r="AE10" s="321">
        <f>'Section 10 chart data'!$U$84</f>
        <v>9.9239999999999995</v>
      </c>
      <c r="AF10" s="696">
        <f>'Section 10 chart data'!$V$84</f>
        <v>22.36</v>
      </c>
      <c r="AG10" s="321">
        <f>'Section 10 chart data'!$M$67</f>
        <v>6.0250000000000004</v>
      </c>
      <c r="AH10" s="321">
        <f>'Section 10 chart data'!$W$84</f>
        <v>10.082000000000001</v>
      </c>
      <c r="AI10" s="699">
        <f>'Section 10 chart data'!$X$84</f>
        <v>20.52</v>
      </c>
    </row>
    <row r="11" spans="2:35" ht="15" customHeight="1" x14ac:dyDescent="0.2">
      <c r="B11" s="159" t="s">
        <v>85</v>
      </c>
      <c r="C11" s="321">
        <f>'Section 10 chart data'!$C$68</f>
        <v>11.183999999999999</v>
      </c>
      <c r="D11" s="321">
        <f>'Section 10 chart data'!$C$85</f>
        <v>58.442999999999998</v>
      </c>
      <c r="E11" s="696">
        <f>'Section 10 chart data'!$D$85</f>
        <v>47.92</v>
      </c>
      <c r="F11" s="321">
        <f>'Section 10 chart data'!$D$68</f>
        <v>16.718</v>
      </c>
      <c r="G11" s="321">
        <f>'Section 10 chart data'!$E$85</f>
        <v>53.51</v>
      </c>
      <c r="H11" s="696">
        <f>'Section 10 chart data'!$F$85</f>
        <v>29.07</v>
      </c>
      <c r="I11" s="321">
        <f>'Section 10 chart data'!$E$68</f>
        <v>25.332000000000001</v>
      </c>
      <c r="J11" s="321">
        <f>'Section 10 chart data'!$G$85</f>
        <v>51.387</v>
      </c>
      <c r="K11" s="696">
        <f>'Section 10 chart data'!$H$85</f>
        <v>39.130000000000003</v>
      </c>
      <c r="L11" s="321">
        <f>'Section 10 chart data'!$F$68</f>
        <v>18.623999999999999</v>
      </c>
      <c r="M11" s="321">
        <f>'Section 10 chart data'!$I$85</f>
        <v>73.168000000000006</v>
      </c>
      <c r="N11" s="696">
        <f>'Section 10 chart data'!$J$85</f>
        <v>42.2</v>
      </c>
      <c r="O11" s="321">
        <f>'Section 10 chart data'!$G$68</f>
        <v>11.516999999999999</v>
      </c>
      <c r="P11" s="321">
        <f>'Section 10 chart data'!$K$85</f>
        <v>68.894000000000005</v>
      </c>
      <c r="Q11" s="696">
        <f>'Section 10 chart data'!$L$85</f>
        <v>32.94</v>
      </c>
      <c r="R11" s="321">
        <f>'Section 10 chart data'!$H$68</f>
        <v>8.2010000000000005</v>
      </c>
      <c r="S11" s="321">
        <f>'Section 10 chart data'!$M$85</f>
        <v>95.111999999999995</v>
      </c>
      <c r="T11" s="696">
        <f>'Section 10 chart data'!$N$85</f>
        <v>44.65</v>
      </c>
      <c r="U11" s="321">
        <f>'Section 10 chart data'!$I$68</f>
        <v>12.432</v>
      </c>
      <c r="V11" s="321">
        <f>'Section 10 chart data'!$O$85</f>
        <v>25.003</v>
      </c>
      <c r="W11" s="696">
        <f>'Section 10 chart data'!$P$85</f>
        <v>32.07</v>
      </c>
      <c r="X11" s="321">
        <f>'Section 10 chart data'!$J$68</f>
        <v>12.27</v>
      </c>
      <c r="Y11" s="321">
        <f>'Section 10 chart data'!$Q$85</f>
        <v>75.412999999999997</v>
      </c>
      <c r="Z11" s="696">
        <f>'Section 10 chart data'!$R$85</f>
        <v>39.229999999999997</v>
      </c>
      <c r="AA11" s="321">
        <f>'Section 10 chart data'!$K$68</f>
        <v>9.5660000000000007</v>
      </c>
      <c r="AB11" s="321">
        <f>'Section 10 chart data'!$S$85</f>
        <v>25.02</v>
      </c>
      <c r="AC11" s="696">
        <f>'Section 10 chart data'!$T$85</f>
        <v>29.47</v>
      </c>
      <c r="AD11" s="321">
        <f>'Section 10 chart data'!$L$68</f>
        <v>13.07</v>
      </c>
      <c r="AE11" s="321">
        <f>'Section 10 chart data'!$U$85</f>
        <v>30.07</v>
      </c>
      <c r="AF11" s="696">
        <f>'Section 10 chart data'!$V$85</f>
        <v>41.68</v>
      </c>
      <c r="AG11" s="321">
        <f>'Section 10 chart data'!$M$68</f>
        <v>11.154</v>
      </c>
      <c r="AH11" s="321">
        <f>'Section 10 chart data'!$W$85</f>
        <v>20.420000000000002</v>
      </c>
      <c r="AI11" s="699">
        <f>'Section 10 chart data'!$X$85</f>
        <v>18.53</v>
      </c>
    </row>
    <row r="12" spans="2:35" ht="15" customHeight="1" x14ac:dyDescent="0.2">
      <c r="B12" s="159" t="s">
        <v>86</v>
      </c>
      <c r="C12" s="321">
        <f>'Section 10 chart data'!$C$69</f>
        <v>28.765999999999998</v>
      </c>
      <c r="D12" s="321">
        <f>'Section 10 chart data'!$C$86</f>
        <v>65.838999999999999</v>
      </c>
      <c r="E12" s="696">
        <f>'Section 10 chart data'!$D$86</f>
        <v>43.22</v>
      </c>
      <c r="F12" s="321">
        <f>'Section 10 chart data'!$D$69</f>
        <v>25.375</v>
      </c>
      <c r="G12" s="321">
        <f>'Section 10 chart data'!$E$86</f>
        <v>23.018999999999998</v>
      </c>
      <c r="H12" s="696">
        <f>'Section 10 chart data'!$F$86</f>
        <v>33.159999999999997</v>
      </c>
      <c r="I12" s="321">
        <f>'Section 10 chart data'!$E$69</f>
        <v>23.890999999999998</v>
      </c>
      <c r="J12" s="321">
        <f>'Section 10 chart data'!$G$86</f>
        <v>18.538</v>
      </c>
      <c r="K12" s="696">
        <f>'Section 10 chart data'!$H$86</f>
        <v>29.27</v>
      </c>
      <c r="L12" s="321">
        <f>'Section 10 chart data'!$F$69</f>
        <v>23.326000000000001</v>
      </c>
      <c r="M12" s="321">
        <f>'Section 10 chart data'!$I$86</f>
        <v>15.004</v>
      </c>
      <c r="N12" s="696">
        <f>'Section 10 chart data'!$J$86</f>
        <v>31.29</v>
      </c>
      <c r="O12" s="321">
        <f>'Section 10 chart data'!$G$69</f>
        <v>17.446000000000002</v>
      </c>
      <c r="P12" s="321">
        <f>'Section 10 chart data'!$K$86</f>
        <v>22.803000000000001</v>
      </c>
      <c r="Q12" s="696">
        <f>'Section 10 chart data'!$L$86</f>
        <v>37.1</v>
      </c>
      <c r="R12" s="321">
        <f>'Section 10 chart data'!$H$69</f>
        <v>22.466000000000001</v>
      </c>
      <c r="S12" s="321">
        <f>'Section 10 chart data'!$M$86</f>
        <v>7.5369999999999999</v>
      </c>
      <c r="T12" s="696">
        <f>'Section 10 chart data'!$N$86</f>
        <v>26.56</v>
      </c>
      <c r="U12" s="321">
        <f>'Section 10 chart data'!$I$69</f>
        <v>19.186</v>
      </c>
      <c r="V12" s="321">
        <f>'Section 10 chart data'!$O$86</f>
        <v>7.9880000000000004</v>
      </c>
      <c r="W12" s="696">
        <f>'Section 10 chart data'!$P$86</f>
        <v>39.450000000000003</v>
      </c>
      <c r="X12" s="321">
        <f>'Section 10 chart data'!$J$69</f>
        <v>21.57</v>
      </c>
      <c r="Y12" s="321">
        <f>'Section 10 chart data'!$Q$86</f>
        <v>2.7240000000000002</v>
      </c>
      <c r="Z12" s="696">
        <f>'Section 10 chart data'!$R$86</f>
        <v>42.8</v>
      </c>
      <c r="AA12" s="321">
        <f>'Section 10 chart data'!$K$69</f>
        <v>8.984</v>
      </c>
      <c r="AB12" s="321">
        <f>'Section 10 chart data'!$S$86</f>
        <v>2.7120000000000002</v>
      </c>
      <c r="AC12" s="696">
        <f>'Section 10 chart data'!$T$86</f>
        <v>41.81</v>
      </c>
      <c r="AD12" s="321">
        <f>'Section 10 chart data'!$L$69</f>
        <v>10.903</v>
      </c>
      <c r="AE12" s="321">
        <f>'Section 10 chart data'!$U$86</f>
        <v>2.6160000000000001</v>
      </c>
      <c r="AF12" s="696">
        <f>'Section 10 chart data'!$V$86</f>
        <v>42.33</v>
      </c>
      <c r="AG12" s="321">
        <f>'Section 10 chart data'!$M$69</f>
        <v>7.3140000000000001</v>
      </c>
      <c r="AH12" s="321">
        <f>'Section 10 chart data'!$W$86</f>
        <v>0.86399999999999999</v>
      </c>
      <c r="AI12" s="699">
        <f>'Section 10 chart data'!$X$86</f>
        <v>31.58</v>
      </c>
    </row>
    <row r="13" spans="2:35" ht="15" customHeight="1" x14ac:dyDescent="0.2">
      <c r="B13" s="159" t="s">
        <v>87</v>
      </c>
      <c r="C13" s="321">
        <f>'Section 10 chart data'!$C$70</f>
        <v>14.36</v>
      </c>
      <c r="D13" s="321">
        <f>'Section 10 chart data'!$C$87</f>
        <v>66.519000000000005</v>
      </c>
      <c r="E13" s="696">
        <f>'Section 10 chart data'!$D$87</f>
        <v>38.4</v>
      </c>
      <c r="F13" s="321">
        <f>'Section 10 chart data'!$D$70</f>
        <v>16.670000000000002</v>
      </c>
      <c r="G13" s="321">
        <f>'Section 10 chart data'!$E$87</f>
        <v>74.62</v>
      </c>
      <c r="H13" s="696">
        <f>'Section 10 chart data'!$F$87</f>
        <v>36.79</v>
      </c>
      <c r="I13" s="321">
        <f>'Section 10 chart data'!$E$70</f>
        <v>14.175000000000001</v>
      </c>
      <c r="J13" s="321">
        <f>'Section 10 chart data'!$G$87</f>
        <v>135.887</v>
      </c>
      <c r="K13" s="696">
        <f>'Section 10 chart data'!$H$87</f>
        <v>43.52</v>
      </c>
      <c r="L13" s="321">
        <f>'Section 10 chart data'!$F$70</f>
        <v>17.100999999999999</v>
      </c>
      <c r="M13" s="321">
        <f>'Section 10 chart data'!$I$87</f>
        <v>71.590999999999994</v>
      </c>
      <c r="N13" s="696">
        <f>'Section 10 chart data'!$J$87</f>
        <v>27.62</v>
      </c>
      <c r="O13" s="321">
        <f>'Section 10 chart data'!$G$70</f>
        <v>14.552</v>
      </c>
      <c r="P13" s="321">
        <f>'Section 10 chart data'!$K$87</f>
        <v>111.663</v>
      </c>
      <c r="Q13" s="696">
        <f>'Section 10 chart data'!$L$87</f>
        <v>34.520000000000003</v>
      </c>
      <c r="R13" s="321">
        <f>'Section 10 chart data'!$H$70</f>
        <v>16.001000000000001</v>
      </c>
      <c r="S13" s="321">
        <f>'Section 10 chart data'!$M$87</f>
        <v>23.609000000000002</v>
      </c>
      <c r="T13" s="696">
        <f>'Section 10 chart data'!$N$87</f>
        <v>46.63</v>
      </c>
      <c r="U13" s="321">
        <f>'Section 10 chart data'!$I$70</f>
        <v>12.243</v>
      </c>
      <c r="V13" s="321">
        <f>'Section 10 chart data'!$O$87</f>
        <v>58.021999999999998</v>
      </c>
      <c r="W13" s="696">
        <f>'Section 10 chart data'!$P$87</f>
        <v>46.7</v>
      </c>
      <c r="X13" s="321">
        <f>'Section 10 chart data'!$J$70</f>
        <v>9.2119999999999997</v>
      </c>
      <c r="Y13" s="321">
        <f>'Section 10 chart data'!$Q$87</f>
        <v>43.027999999999999</v>
      </c>
      <c r="Z13" s="696">
        <f>'Section 10 chart data'!$R$87</f>
        <v>43.86</v>
      </c>
      <c r="AA13" s="321">
        <f>'Section 10 chart data'!$K$70</f>
        <v>7.7889999999999997</v>
      </c>
      <c r="AB13" s="321">
        <f>'Section 10 chart data'!$S$87</f>
        <v>37.655999999999999</v>
      </c>
      <c r="AC13" s="696">
        <f>'Section 10 chart data'!$T$87</f>
        <v>57.89</v>
      </c>
      <c r="AD13" s="321">
        <f>'Section 10 chart data'!$L$70</f>
        <v>10.006</v>
      </c>
      <c r="AE13" s="321">
        <f>'Section 10 chart data'!$U$87</f>
        <v>33.424999999999997</v>
      </c>
      <c r="AF13" s="696">
        <f>'Section 10 chart data'!$V$87</f>
        <v>32.58</v>
      </c>
      <c r="AG13" s="321">
        <f>'Section 10 chart data'!$M$70</f>
        <v>10.188000000000001</v>
      </c>
      <c r="AH13" s="321">
        <f>'Section 10 chart data'!$W$87</f>
        <v>24.248999999999999</v>
      </c>
      <c r="AI13" s="699">
        <f>'Section 10 chart data'!$X$87</f>
        <v>20.52</v>
      </c>
    </row>
    <row r="14" spans="2:35" ht="15" customHeight="1" x14ac:dyDescent="0.2">
      <c r="B14" s="159" t="s">
        <v>88</v>
      </c>
      <c r="C14" s="321">
        <f>'Section 10 chart data'!$C$71</f>
        <v>13.81</v>
      </c>
      <c r="D14" s="321">
        <f>'Section 10 chart data'!$C$88</f>
        <v>50.685000000000002</v>
      </c>
      <c r="E14" s="696">
        <f>'Section 10 chart data'!$D$88</f>
        <v>16.29</v>
      </c>
      <c r="F14" s="321">
        <f>'Section 10 chart data'!$D$71</f>
        <v>18.181000000000001</v>
      </c>
      <c r="G14" s="321">
        <f>'Section 10 chart data'!$E$88</f>
        <v>53.459000000000003</v>
      </c>
      <c r="H14" s="696">
        <f>'Section 10 chart data'!$F$88</f>
        <v>15.91</v>
      </c>
      <c r="I14" s="321">
        <f>'Section 10 chart data'!$E$71</f>
        <v>21.027999999999999</v>
      </c>
      <c r="J14" s="321">
        <f>'Section 10 chart data'!$G$88</f>
        <v>40.942999999999998</v>
      </c>
      <c r="K14" s="696">
        <f>'Section 10 chart data'!$H$88</f>
        <v>17.38</v>
      </c>
      <c r="L14" s="321">
        <f>'Section 10 chart data'!$F$71</f>
        <v>16.544</v>
      </c>
      <c r="M14" s="321">
        <f>'Section 10 chart data'!$I$88</f>
        <v>38.314999999999998</v>
      </c>
      <c r="N14" s="696">
        <f>'Section 10 chart data'!$J$88</f>
        <v>19.7</v>
      </c>
      <c r="O14" s="321">
        <f>'Section 10 chart data'!$G$71</f>
        <v>16.018000000000001</v>
      </c>
      <c r="P14" s="321">
        <f>'Section 10 chart data'!$K$88</f>
        <v>32.267000000000003</v>
      </c>
      <c r="Q14" s="696">
        <f>'Section 10 chart data'!$L$88</f>
        <v>18.14</v>
      </c>
      <c r="R14" s="321">
        <f>'Section 10 chart data'!$H$71</f>
        <v>16.908000000000001</v>
      </c>
      <c r="S14" s="321">
        <f>'Section 10 chart data'!$M$88</f>
        <v>25.81</v>
      </c>
      <c r="T14" s="696">
        <f>'Section 10 chart data'!$N$88</f>
        <v>18.600000000000001</v>
      </c>
      <c r="U14" s="321">
        <f>'Section 10 chart data'!$I$71</f>
        <v>16.603000000000002</v>
      </c>
      <c r="V14" s="321">
        <f>'Section 10 chart data'!$O$88</f>
        <v>20.231999999999999</v>
      </c>
      <c r="W14" s="696">
        <f>'Section 10 chart data'!$P$88</f>
        <v>21.92</v>
      </c>
      <c r="X14" s="321">
        <f>'Section 10 chart data'!$J$71</f>
        <v>17.222000000000001</v>
      </c>
      <c r="Y14" s="321">
        <f>'Section 10 chart data'!$Q$88</f>
        <v>27.957999999999998</v>
      </c>
      <c r="Z14" s="696">
        <f>'Section 10 chart data'!$R$88</f>
        <v>25.07</v>
      </c>
      <c r="AA14" s="321">
        <f>'Section 10 chart data'!$K$71</f>
        <v>12.837999999999999</v>
      </c>
      <c r="AB14" s="321">
        <f>'Section 10 chart data'!$S$88</f>
        <v>17.478000000000002</v>
      </c>
      <c r="AC14" s="696">
        <f>'Section 10 chart data'!$T$88</f>
        <v>22.86</v>
      </c>
      <c r="AD14" s="321">
        <f>'Section 10 chart data'!$L$71</f>
        <v>12.807</v>
      </c>
      <c r="AE14" s="321">
        <f>'Section 10 chart data'!$U$88</f>
        <v>17.850000000000001</v>
      </c>
      <c r="AF14" s="696">
        <f>'Section 10 chart data'!$V$88</f>
        <v>22.36</v>
      </c>
      <c r="AG14" s="321">
        <f>'Section 10 chart data'!$M$71</f>
        <v>11.442</v>
      </c>
      <c r="AH14" s="321">
        <f>'Section 10 chart data'!$W$88</f>
        <v>6.9089999999999998</v>
      </c>
      <c r="AI14" s="699">
        <f>'Section 10 chart data'!$X$88</f>
        <v>17.940000000000001</v>
      </c>
    </row>
    <row r="15" spans="2:35" ht="15" customHeight="1" x14ac:dyDescent="0.2">
      <c r="B15" s="159" t="s">
        <v>89</v>
      </c>
      <c r="C15" s="321">
        <f>'Section 10 chart data'!$C$72</f>
        <v>33.508000000000003</v>
      </c>
      <c r="D15" s="321">
        <f>'Section 10 chart data'!$C$89</f>
        <v>125.253</v>
      </c>
      <c r="E15" s="696">
        <f>'Section 10 chart data'!$D$89</f>
        <v>33.46</v>
      </c>
      <c r="F15" s="321">
        <f>'Section 10 chart data'!$D$72</f>
        <v>31.890999999999998</v>
      </c>
      <c r="G15" s="321">
        <f>'Section 10 chart data'!$E$89</f>
        <v>62.957999999999998</v>
      </c>
      <c r="H15" s="696">
        <f>'Section 10 chart data'!$F$89</f>
        <v>28.05</v>
      </c>
      <c r="I15" s="321">
        <f>'Section 10 chart data'!$E$72</f>
        <v>40.152999999999999</v>
      </c>
      <c r="J15" s="321">
        <f>'Section 10 chart data'!$G$89</f>
        <v>30.36</v>
      </c>
      <c r="K15" s="696">
        <f>'Section 10 chart data'!$H$89</f>
        <v>30.45</v>
      </c>
      <c r="L15" s="321">
        <f>'Section 10 chart data'!$F$72</f>
        <v>42.621000000000002</v>
      </c>
      <c r="M15" s="321">
        <f>'Section 10 chart data'!$I$89</f>
        <v>20.018999999999998</v>
      </c>
      <c r="N15" s="696">
        <f>'Section 10 chart data'!$J$89</f>
        <v>30</v>
      </c>
      <c r="O15" s="321">
        <f>'Section 10 chart data'!$G$72</f>
        <v>54.755000000000003</v>
      </c>
      <c r="P15" s="321">
        <f>'Section 10 chart data'!$K$89</f>
        <v>20.184999999999999</v>
      </c>
      <c r="Q15" s="696">
        <f>'Section 10 chart data'!$L$89</f>
        <v>28.98</v>
      </c>
      <c r="R15" s="321">
        <f>'Section 10 chart data'!$H$72</f>
        <v>51.164000000000001</v>
      </c>
      <c r="S15" s="321">
        <f>'Section 10 chart data'!$M$89</f>
        <v>22.459</v>
      </c>
      <c r="T15" s="696">
        <f>'Section 10 chart data'!$N$89</f>
        <v>35.020000000000003</v>
      </c>
      <c r="U15" s="321">
        <f>'Section 10 chart data'!$I$72</f>
        <v>45.817</v>
      </c>
      <c r="V15" s="321">
        <f>'Section 10 chart data'!$O$89</f>
        <v>18.353000000000002</v>
      </c>
      <c r="W15" s="696">
        <f>'Section 10 chart data'!$P$89</f>
        <v>23.9</v>
      </c>
      <c r="X15" s="321">
        <f>'Section 10 chart data'!$J$72</f>
        <v>42.707999999999998</v>
      </c>
      <c r="Y15" s="321">
        <f>'Section 10 chart data'!$Q$89</f>
        <v>17.084</v>
      </c>
      <c r="Z15" s="696">
        <f>'Section 10 chart data'!$R$89</f>
        <v>17.66</v>
      </c>
      <c r="AA15" s="321">
        <f>'Section 10 chart data'!$K$72</f>
        <v>44.442999999999998</v>
      </c>
      <c r="AB15" s="321">
        <f>'Section 10 chart data'!$S$89</f>
        <v>18.661000000000001</v>
      </c>
      <c r="AC15" s="696">
        <f>'Section 10 chart data'!$T$89</f>
        <v>16.64</v>
      </c>
      <c r="AD15" s="321">
        <f>'Section 10 chart data'!$L$72</f>
        <v>37.9</v>
      </c>
      <c r="AE15" s="321">
        <f>'Section 10 chart data'!$U$89</f>
        <v>22.222000000000001</v>
      </c>
      <c r="AF15" s="696">
        <f>'Section 10 chart data'!$V$89</f>
        <v>16.25</v>
      </c>
      <c r="AG15" s="321">
        <f>'Section 10 chart data'!$M$72</f>
        <v>36.753</v>
      </c>
      <c r="AH15" s="321">
        <f>'Section 10 chart data'!$W$89</f>
        <v>21.42</v>
      </c>
      <c r="AI15" s="699">
        <f>'Section 10 chart data'!$X$89</f>
        <v>17.05</v>
      </c>
    </row>
    <row r="16" spans="2:35" ht="15" customHeight="1" x14ac:dyDescent="0.2">
      <c r="B16" s="159" t="s">
        <v>90</v>
      </c>
      <c r="C16" s="321">
        <f>'Section 10 chart data'!$C$73</f>
        <v>1.099</v>
      </c>
      <c r="D16" s="321">
        <f>'Section 10 chart data'!$C$90</f>
        <v>3.4020000000000001</v>
      </c>
      <c r="E16" s="696">
        <f>'Section 10 chart data'!$D$90</f>
        <v>93.03</v>
      </c>
      <c r="F16" s="321">
        <f>'Section 10 chart data'!$D$73</f>
        <v>1.7190000000000001</v>
      </c>
      <c r="G16" s="321">
        <f>'Section 10 chart data'!$E$90</f>
        <v>9.41</v>
      </c>
      <c r="H16" s="696">
        <f>'Section 10 chart data'!$F$90</f>
        <v>90.78</v>
      </c>
      <c r="I16" s="321">
        <f>'Section 10 chart data'!$E$73</f>
        <v>1.1679999999999999</v>
      </c>
      <c r="J16" s="321">
        <f>'Section 10 chart data'!$G$90</f>
        <v>9.1270000000000007</v>
      </c>
      <c r="K16" s="696">
        <f>'Section 10 chart data'!$H$90</f>
        <v>101.44</v>
      </c>
      <c r="L16" s="321">
        <f>'Section 10 chart data'!$F$73</f>
        <v>1.0469999999999999</v>
      </c>
      <c r="M16" s="321">
        <f>'Section 10 chart data'!$I$90</f>
        <v>0.35599999999999998</v>
      </c>
      <c r="N16" s="696">
        <f>'Section 10 chart data'!$J$90</f>
        <v>108.28</v>
      </c>
      <c r="O16" s="321">
        <f>'Section 10 chart data'!$G$73</f>
        <v>0.45600000000000002</v>
      </c>
      <c r="P16" s="321">
        <f>'Section 10 chart data'!$K$90</f>
        <v>0.32800000000000001</v>
      </c>
      <c r="Q16" s="696">
        <f>'Section 10 chart data'!$L$90</f>
        <v>108.28</v>
      </c>
      <c r="R16" s="321">
        <f>'Section 10 chart data'!$H$73</f>
        <v>0.24299999999999999</v>
      </c>
      <c r="S16" s="321">
        <f>'Section 10 chart data'!$M$90</f>
        <v>4.0869999999999997</v>
      </c>
      <c r="T16" s="696">
        <f>'Section 10 chart data'!$N$90</f>
        <v>108.06</v>
      </c>
      <c r="U16" s="321">
        <f>'Section 10 chart data'!$I$73</f>
        <v>0.28799999999999998</v>
      </c>
      <c r="V16" s="321">
        <f>'Section 10 chart data'!$O$90</f>
        <v>3.2000000000000001E-2</v>
      </c>
      <c r="W16" s="696">
        <f>'Section 10 chart data'!$P$90</f>
        <v>81.19</v>
      </c>
      <c r="X16" s="321">
        <f>'Section 10 chart data'!$J$73</f>
        <v>0.29599999999999999</v>
      </c>
      <c r="Y16" s="321">
        <f>'Section 10 chart data'!$Q$90</f>
        <v>7.4999999999999997E-2</v>
      </c>
      <c r="Z16" s="696">
        <f>'Section 10 chart data'!$R$90</f>
        <v>68.67</v>
      </c>
      <c r="AA16" s="321">
        <f>'Section 10 chart data'!$K$73</f>
        <v>0.307</v>
      </c>
      <c r="AB16" s="321">
        <f>'Section 10 chart data'!$S$90</f>
        <v>0.20799999999999999</v>
      </c>
      <c r="AC16" s="696">
        <f>'Section 10 chart data'!$T$90</f>
        <v>71.739999999999995</v>
      </c>
      <c r="AD16" s="321">
        <f>'Section 10 chart data'!$L$73</f>
        <v>0.41599999999999998</v>
      </c>
      <c r="AE16" s="321">
        <f>'Section 10 chart data'!$U$90</f>
        <v>0.20799999999999999</v>
      </c>
      <c r="AF16" s="696">
        <f>'Section 10 chart data'!$V$90</f>
        <v>71.849999999999994</v>
      </c>
      <c r="AG16" s="321">
        <f>'Section 10 chart data'!$M$73</f>
        <v>0.85599999999999998</v>
      </c>
      <c r="AH16" s="321">
        <f>'Section 10 chart data'!$W$90</f>
        <v>0.73599999999999999</v>
      </c>
      <c r="AI16" s="699">
        <f>'Section 10 chart data'!$X$90</f>
        <v>83.07</v>
      </c>
    </row>
    <row r="17" spans="2:35" ht="15" customHeight="1" x14ac:dyDescent="0.2">
      <c r="B17" s="161" t="s">
        <v>91</v>
      </c>
      <c r="C17" s="322">
        <f>'Section 10 chart data'!$C$74</f>
        <v>9.2129999999999992</v>
      </c>
      <c r="D17" s="322">
        <f>'Section 10 chart data'!$C$91</f>
        <v>85.927999999999997</v>
      </c>
      <c r="E17" s="697">
        <f>'Section 10 chart data'!$D$91</f>
        <v>28.65</v>
      </c>
      <c r="F17" s="322">
        <f>'Section 10 chart data'!$D$74</f>
        <v>11.688000000000001</v>
      </c>
      <c r="G17" s="322">
        <f>'Section 10 chart data'!$E$91</f>
        <v>111.03700000000001</v>
      </c>
      <c r="H17" s="697">
        <f>'Section 10 chart data'!$F$91</f>
        <v>28.27</v>
      </c>
      <c r="I17" s="322">
        <f>'Section 10 chart data'!$E$74</f>
        <v>13.544</v>
      </c>
      <c r="J17" s="322">
        <f>'Section 10 chart data'!$G$91</f>
        <v>77.83</v>
      </c>
      <c r="K17" s="697">
        <f>'Section 10 chart data'!$H$91</f>
        <v>29.05</v>
      </c>
      <c r="L17" s="322">
        <f>'Section 10 chart data'!$F$74</f>
        <v>16.893000000000001</v>
      </c>
      <c r="M17" s="322">
        <f>'Section 10 chart data'!$I$91</f>
        <v>64.682000000000002</v>
      </c>
      <c r="N17" s="697">
        <f>'Section 10 chart data'!$J$91</f>
        <v>35.840000000000003</v>
      </c>
      <c r="O17" s="322">
        <f>'Section 10 chart data'!$G$74</f>
        <v>8.8840000000000003</v>
      </c>
      <c r="P17" s="322">
        <f>'Section 10 chart data'!$K$91</f>
        <v>88.671000000000006</v>
      </c>
      <c r="Q17" s="697">
        <f>'Section 10 chart data'!$L$91</f>
        <v>36.369999999999997</v>
      </c>
      <c r="R17" s="322">
        <f>'Section 10 chart data'!$H$74</f>
        <v>9.9039999999999999</v>
      </c>
      <c r="S17" s="322">
        <f>'Section 10 chart data'!$M$91</f>
        <v>39.274000000000001</v>
      </c>
      <c r="T17" s="697">
        <f>'Section 10 chart data'!$N$91</f>
        <v>41.86</v>
      </c>
      <c r="U17" s="322">
        <f>'Section 10 chart data'!$I$74</f>
        <v>9.3260000000000005</v>
      </c>
      <c r="V17" s="322">
        <f>'Section 10 chart data'!$O$91</f>
        <v>26.521000000000001</v>
      </c>
      <c r="W17" s="697">
        <f>'Section 10 chart data'!$P$91</f>
        <v>28.43</v>
      </c>
      <c r="X17" s="322">
        <f>'Section 10 chart data'!$J$74</f>
        <v>7.4749999999999996</v>
      </c>
      <c r="Y17" s="322">
        <f>'Section 10 chart data'!$Q$91</f>
        <v>26.556999999999999</v>
      </c>
      <c r="Z17" s="697">
        <f>'Section 10 chart data'!$R$91</f>
        <v>28.91</v>
      </c>
      <c r="AA17" s="322">
        <f>'Section 10 chart data'!$K$74</f>
        <v>9.1809999999999992</v>
      </c>
      <c r="AB17" s="322">
        <f>'Section 10 chart data'!$S$91</f>
        <v>29.734000000000002</v>
      </c>
      <c r="AC17" s="697">
        <f>'Section 10 chart data'!$T$91</f>
        <v>26.35</v>
      </c>
      <c r="AD17" s="322">
        <f>'Section 10 chart data'!$L$74</f>
        <v>10.534000000000001</v>
      </c>
      <c r="AE17" s="322">
        <f>'Section 10 chart data'!$U$91</f>
        <v>33.69</v>
      </c>
      <c r="AF17" s="697">
        <f>'Section 10 chart data'!$V$91</f>
        <v>24.31</v>
      </c>
      <c r="AG17" s="322">
        <f>'Section 10 chart data'!$M$74</f>
        <v>11.673999999999999</v>
      </c>
      <c r="AH17" s="322">
        <f>'Section 10 chart data'!$W$91</f>
        <v>30.469000000000001</v>
      </c>
      <c r="AI17" s="700">
        <f>'Section 10 chart data'!$X$91</f>
        <v>14.15</v>
      </c>
    </row>
    <row r="20" spans="2:35" ht="15" customHeight="1" x14ac:dyDescent="0.2">
      <c r="B20" s="858" t="s">
        <v>77</v>
      </c>
      <c r="C20" s="860" t="s">
        <v>331</v>
      </c>
      <c r="D20" s="860"/>
      <c r="E20" s="860"/>
      <c r="F20" s="860" t="s">
        <v>222</v>
      </c>
      <c r="G20" s="860"/>
      <c r="H20" s="789"/>
    </row>
    <row r="21" spans="2:35" ht="15" customHeight="1" x14ac:dyDescent="0.2">
      <c r="B21" s="880"/>
      <c r="C21" s="317" t="s">
        <v>78</v>
      </c>
      <c r="D21" s="862" t="s">
        <v>79</v>
      </c>
      <c r="E21" s="862"/>
      <c r="F21" s="317" t="s">
        <v>78</v>
      </c>
      <c r="G21" s="862" t="s">
        <v>79</v>
      </c>
      <c r="H21" s="792"/>
    </row>
    <row r="22" spans="2:35" ht="30" customHeight="1" x14ac:dyDescent="0.2">
      <c r="B22" s="880"/>
      <c r="C22" s="861" t="s">
        <v>325</v>
      </c>
      <c r="D22" s="861"/>
      <c r="E22" s="130" t="s">
        <v>82</v>
      </c>
      <c r="F22" s="861" t="s">
        <v>325</v>
      </c>
      <c r="G22" s="861"/>
      <c r="H22" s="131" t="s">
        <v>82</v>
      </c>
    </row>
    <row r="23" spans="2:35" ht="15" customHeight="1" x14ac:dyDescent="0.2">
      <c r="B23" s="143" t="str">
        <f>Index!$B$4</f>
        <v>West Midlands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0">
        <f>$C$9</f>
        <v>119.86199999999999</v>
      </c>
      <c r="D24" s="320">
        <f>$D$9</f>
        <v>467.99599999999998</v>
      </c>
      <c r="E24" s="695">
        <f>$E$9</f>
        <v>15.18</v>
      </c>
      <c r="F24" s="320">
        <f>$F$9</f>
        <v>129.88900000000001</v>
      </c>
      <c r="G24" s="320">
        <f>$G$9</f>
        <v>420.09199999999998</v>
      </c>
      <c r="H24" s="698">
        <f>$H$9</f>
        <v>14.44</v>
      </c>
    </row>
    <row r="25" spans="2:35" ht="15" customHeight="1" x14ac:dyDescent="0.2">
      <c r="B25" s="159" t="s">
        <v>84</v>
      </c>
      <c r="C25" s="321">
        <f>$C$10</f>
        <v>7.923</v>
      </c>
      <c r="D25" s="321">
        <f>$D$10</f>
        <v>11.927</v>
      </c>
      <c r="E25" s="696">
        <f>$E$10</f>
        <v>46.2</v>
      </c>
      <c r="F25" s="321">
        <f>$F$10</f>
        <v>7.6470000000000002</v>
      </c>
      <c r="G25" s="321">
        <f>$G$10</f>
        <v>32.079000000000001</v>
      </c>
      <c r="H25" s="699">
        <f>$H$10</f>
        <v>88.59</v>
      </c>
    </row>
    <row r="26" spans="2:35" ht="15" customHeight="1" x14ac:dyDescent="0.2">
      <c r="B26" s="159" t="s">
        <v>85</v>
      </c>
      <c r="C26" s="321">
        <f>$C$11</f>
        <v>11.183999999999999</v>
      </c>
      <c r="D26" s="321">
        <f>$D$11</f>
        <v>58.442999999999998</v>
      </c>
      <c r="E26" s="696">
        <f>$E$11</f>
        <v>47.92</v>
      </c>
      <c r="F26" s="321">
        <f>$F$11</f>
        <v>16.718</v>
      </c>
      <c r="G26" s="321">
        <f>$G$11</f>
        <v>53.51</v>
      </c>
      <c r="H26" s="699">
        <f>$H$11</f>
        <v>29.07</v>
      </c>
    </row>
    <row r="27" spans="2:35" ht="15" customHeight="1" x14ac:dyDescent="0.2">
      <c r="B27" s="159" t="s">
        <v>86</v>
      </c>
      <c r="C27" s="321">
        <f>$C$12</f>
        <v>28.765999999999998</v>
      </c>
      <c r="D27" s="321">
        <f>$D$12</f>
        <v>65.838999999999999</v>
      </c>
      <c r="E27" s="696">
        <f>$E$12</f>
        <v>43.22</v>
      </c>
      <c r="F27" s="321">
        <f>$F$12</f>
        <v>25.375</v>
      </c>
      <c r="G27" s="321">
        <f>$G$12</f>
        <v>23.018999999999998</v>
      </c>
      <c r="H27" s="699">
        <f>$H$12</f>
        <v>33.159999999999997</v>
      </c>
    </row>
    <row r="28" spans="2:35" ht="15" customHeight="1" x14ac:dyDescent="0.2">
      <c r="B28" s="159" t="s">
        <v>87</v>
      </c>
      <c r="C28" s="321">
        <f>$C$13</f>
        <v>14.36</v>
      </c>
      <c r="D28" s="321">
        <f>$D$13</f>
        <v>66.519000000000005</v>
      </c>
      <c r="E28" s="696">
        <f>$E$13</f>
        <v>38.4</v>
      </c>
      <c r="F28" s="321">
        <f>$F$13</f>
        <v>16.670000000000002</v>
      </c>
      <c r="G28" s="321">
        <f>$G$13</f>
        <v>74.62</v>
      </c>
      <c r="H28" s="699">
        <f>$H$13</f>
        <v>36.79</v>
      </c>
    </row>
    <row r="29" spans="2:35" ht="15" customHeight="1" x14ac:dyDescent="0.2">
      <c r="B29" s="159" t="s">
        <v>88</v>
      </c>
      <c r="C29" s="321">
        <f>$C$14</f>
        <v>13.81</v>
      </c>
      <c r="D29" s="321">
        <f>$D$14</f>
        <v>50.685000000000002</v>
      </c>
      <c r="E29" s="696">
        <f>$E$14</f>
        <v>16.29</v>
      </c>
      <c r="F29" s="321">
        <f>$F$14</f>
        <v>18.181000000000001</v>
      </c>
      <c r="G29" s="321">
        <f>$G$14</f>
        <v>53.459000000000003</v>
      </c>
      <c r="H29" s="699">
        <f>$H$14</f>
        <v>15.91</v>
      </c>
    </row>
    <row r="30" spans="2:35" ht="15" customHeight="1" x14ac:dyDescent="0.2">
      <c r="B30" s="159" t="s">
        <v>89</v>
      </c>
      <c r="C30" s="321">
        <f>$C$15</f>
        <v>33.508000000000003</v>
      </c>
      <c r="D30" s="321">
        <f>$D$15</f>
        <v>125.253</v>
      </c>
      <c r="E30" s="696">
        <f>$E$15</f>
        <v>33.46</v>
      </c>
      <c r="F30" s="321">
        <f>$F$15</f>
        <v>31.890999999999998</v>
      </c>
      <c r="G30" s="321">
        <f>$G$15</f>
        <v>62.957999999999998</v>
      </c>
      <c r="H30" s="699">
        <f>$H$15</f>
        <v>28.05</v>
      </c>
    </row>
    <row r="31" spans="2:35" ht="15" customHeight="1" x14ac:dyDescent="0.2">
      <c r="B31" s="159" t="s">
        <v>90</v>
      </c>
      <c r="C31" s="321">
        <f>$C$16</f>
        <v>1.099</v>
      </c>
      <c r="D31" s="321">
        <f>$D$16</f>
        <v>3.4020000000000001</v>
      </c>
      <c r="E31" s="696">
        <f>$E$16</f>
        <v>93.03</v>
      </c>
      <c r="F31" s="321">
        <f>$F$16</f>
        <v>1.7190000000000001</v>
      </c>
      <c r="G31" s="321">
        <f>$G$16</f>
        <v>9.41</v>
      </c>
      <c r="H31" s="699">
        <f>$H$16</f>
        <v>90.78</v>
      </c>
    </row>
    <row r="32" spans="2:35" ht="15" customHeight="1" x14ac:dyDescent="0.2">
      <c r="B32" s="161" t="s">
        <v>91</v>
      </c>
      <c r="C32" s="322">
        <f>$C$17</f>
        <v>9.2129999999999992</v>
      </c>
      <c r="D32" s="322">
        <f>$D$17</f>
        <v>85.927999999999997</v>
      </c>
      <c r="E32" s="697">
        <f>$E$17</f>
        <v>28.65</v>
      </c>
      <c r="F32" s="322">
        <f>$F$17</f>
        <v>11.688000000000001</v>
      </c>
      <c r="G32" s="322">
        <f>$G$17</f>
        <v>111.03700000000001</v>
      </c>
      <c r="H32" s="700">
        <f>$H$17</f>
        <v>28.27</v>
      </c>
    </row>
    <row r="35" spans="2:8" ht="15" customHeight="1" x14ac:dyDescent="0.2">
      <c r="B35" s="858" t="s">
        <v>77</v>
      </c>
      <c r="C35" s="860" t="s">
        <v>225</v>
      </c>
      <c r="D35" s="860"/>
      <c r="E35" s="860"/>
      <c r="F35" s="860" t="s">
        <v>226</v>
      </c>
      <c r="G35" s="860"/>
      <c r="H35" s="789"/>
    </row>
    <row r="36" spans="2:8" ht="15" customHeight="1" x14ac:dyDescent="0.2">
      <c r="B36" s="880"/>
      <c r="C36" s="317" t="s">
        <v>78</v>
      </c>
      <c r="D36" s="862" t="s">
        <v>79</v>
      </c>
      <c r="E36" s="862"/>
      <c r="F36" s="317" t="s">
        <v>78</v>
      </c>
      <c r="G36" s="862" t="s">
        <v>79</v>
      </c>
      <c r="H36" s="792"/>
    </row>
    <row r="37" spans="2:8" ht="30" customHeight="1" x14ac:dyDescent="0.2">
      <c r="B37" s="880"/>
      <c r="C37" s="861" t="s">
        <v>325</v>
      </c>
      <c r="D37" s="861"/>
      <c r="E37" s="130" t="s">
        <v>82</v>
      </c>
      <c r="F37" s="861" t="s">
        <v>325</v>
      </c>
      <c r="G37" s="861"/>
      <c r="H37" s="131" t="s">
        <v>82</v>
      </c>
    </row>
    <row r="38" spans="2:8" ht="15" customHeight="1" x14ac:dyDescent="0.2">
      <c r="B38" s="143" t="str">
        <f>Index!$B$4</f>
        <v>West Midlands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0">
        <f>$I$9</f>
        <v>145.24</v>
      </c>
      <c r="D39" s="320">
        <f>$J$9</f>
        <v>370.84199999999998</v>
      </c>
      <c r="E39" s="695">
        <f>$K$9</f>
        <v>17.559999999999999</v>
      </c>
      <c r="F39" s="320">
        <f>$L$9</f>
        <v>143.47499999999999</v>
      </c>
      <c r="G39" s="320">
        <f>$M$9</f>
        <v>286.964</v>
      </c>
      <c r="H39" s="698">
        <f>$N$9</f>
        <v>14.65</v>
      </c>
    </row>
    <row r="40" spans="2:8" ht="15" customHeight="1" x14ac:dyDescent="0.2">
      <c r="B40" s="159" t="s">
        <v>84</v>
      </c>
      <c r="C40" s="321">
        <f>$I$10</f>
        <v>5.95</v>
      </c>
      <c r="D40" s="321">
        <f>$J$10</f>
        <v>6.7690000000000001</v>
      </c>
      <c r="E40" s="696">
        <f>$K$10</f>
        <v>53.61</v>
      </c>
      <c r="F40" s="321">
        <f>$L$10</f>
        <v>7.3170000000000002</v>
      </c>
      <c r="G40" s="321">
        <f>$M$10</f>
        <v>3.8290000000000002</v>
      </c>
      <c r="H40" s="699">
        <f>$N$10</f>
        <v>54.51</v>
      </c>
    </row>
    <row r="41" spans="2:8" ht="15" customHeight="1" x14ac:dyDescent="0.2">
      <c r="B41" s="159" t="s">
        <v>85</v>
      </c>
      <c r="C41" s="321">
        <f>$I$11</f>
        <v>25.332000000000001</v>
      </c>
      <c r="D41" s="321">
        <f>$J$11</f>
        <v>51.387</v>
      </c>
      <c r="E41" s="696">
        <f>$K$11</f>
        <v>39.130000000000003</v>
      </c>
      <c r="F41" s="321">
        <f>$L$11</f>
        <v>18.623999999999999</v>
      </c>
      <c r="G41" s="321">
        <f>$M$11</f>
        <v>73.168000000000006</v>
      </c>
      <c r="H41" s="699">
        <f>$N$11</f>
        <v>42.2</v>
      </c>
    </row>
    <row r="42" spans="2:8" ht="15" customHeight="1" x14ac:dyDescent="0.2">
      <c r="B42" s="159" t="s">
        <v>86</v>
      </c>
      <c r="C42" s="321">
        <f>$I$12</f>
        <v>23.890999999999998</v>
      </c>
      <c r="D42" s="321">
        <f>$J$12</f>
        <v>18.538</v>
      </c>
      <c r="E42" s="696">
        <f>$K$12</f>
        <v>29.27</v>
      </c>
      <c r="F42" s="321">
        <f>$L$12</f>
        <v>23.326000000000001</v>
      </c>
      <c r="G42" s="321">
        <f>$M$12</f>
        <v>15.004</v>
      </c>
      <c r="H42" s="699">
        <f>$N$12</f>
        <v>31.29</v>
      </c>
    </row>
    <row r="43" spans="2:8" ht="15" customHeight="1" x14ac:dyDescent="0.2">
      <c r="B43" s="159" t="s">
        <v>87</v>
      </c>
      <c r="C43" s="321">
        <f>$I$13</f>
        <v>14.175000000000001</v>
      </c>
      <c r="D43" s="321">
        <f>$J$13</f>
        <v>135.887</v>
      </c>
      <c r="E43" s="696">
        <f>$K$13</f>
        <v>43.52</v>
      </c>
      <c r="F43" s="321">
        <f>$L$13</f>
        <v>17.100999999999999</v>
      </c>
      <c r="G43" s="321">
        <f>$M$13</f>
        <v>71.590999999999994</v>
      </c>
      <c r="H43" s="699">
        <f>$N$13</f>
        <v>27.62</v>
      </c>
    </row>
    <row r="44" spans="2:8" ht="15" customHeight="1" x14ac:dyDescent="0.2">
      <c r="B44" s="159" t="s">
        <v>88</v>
      </c>
      <c r="C44" s="321">
        <f>$I$14</f>
        <v>21.027999999999999</v>
      </c>
      <c r="D44" s="321">
        <f>$J$14</f>
        <v>40.942999999999998</v>
      </c>
      <c r="E44" s="696">
        <f>$K$14</f>
        <v>17.38</v>
      </c>
      <c r="F44" s="321">
        <f>$L$14</f>
        <v>16.544</v>
      </c>
      <c r="G44" s="321">
        <f>$M$14</f>
        <v>38.314999999999998</v>
      </c>
      <c r="H44" s="699">
        <f>$N$14</f>
        <v>19.7</v>
      </c>
    </row>
    <row r="45" spans="2:8" ht="15" customHeight="1" x14ac:dyDescent="0.2">
      <c r="B45" s="159" t="s">
        <v>89</v>
      </c>
      <c r="C45" s="321">
        <f>$I$15</f>
        <v>40.152999999999999</v>
      </c>
      <c r="D45" s="321">
        <f>$J$15</f>
        <v>30.36</v>
      </c>
      <c r="E45" s="696">
        <f>$K$15</f>
        <v>30.45</v>
      </c>
      <c r="F45" s="321">
        <f>$L$15</f>
        <v>42.621000000000002</v>
      </c>
      <c r="G45" s="321">
        <f>$M$15</f>
        <v>20.018999999999998</v>
      </c>
      <c r="H45" s="699">
        <f>$N$15</f>
        <v>30</v>
      </c>
    </row>
    <row r="46" spans="2:8" ht="15" customHeight="1" x14ac:dyDescent="0.2">
      <c r="B46" s="159" t="s">
        <v>90</v>
      </c>
      <c r="C46" s="321">
        <f>$I$16</f>
        <v>1.1679999999999999</v>
      </c>
      <c r="D46" s="321">
        <f>$J$16</f>
        <v>9.1270000000000007</v>
      </c>
      <c r="E46" s="696">
        <f>$K$16</f>
        <v>101.44</v>
      </c>
      <c r="F46" s="321">
        <f>$L$16</f>
        <v>1.0469999999999999</v>
      </c>
      <c r="G46" s="321">
        <f>$M$16</f>
        <v>0.35599999999999998</v>
      </c>
      <c r="H46" s="699">
        <f>$N$16</f>
        <v>108.28</v>
      </c>
    </row>
    <row r="47" spans="2:8" ht="15" customHeight="1" x14ac:dyDescent="0.2">
      <c r="B47" s="161" t="s">
        <v>91</v>
      </c>
      <c r="C47" s="322">
        <f>$I$17</f>
        <v>13.544</v>
      </c>
      <c r="D47" s="322">
        <f>$J$17</f>
        <v>77.83</v>
      </c>
      <c r="E47" s="697">
        <f>$K$17</f>
        <v>29.05</v>
      </c>
      <c r="F47" s="322">
        <f>$L$17</f>
        <v>16.893000000000001</v>
      </c>
      <c r="G47" s="322">
        <f>$M$17</f>
        <v>64.682000000000002</v>
      </c>
      <c r="H47" s="700">
        <f>$N$17</f>
        <v>35.840000000000003</v>
      </c>
    </row>
    <row r="50" spans="2:8" ht="15" customHeight="1" x14ac:dyDescent="0.2">
      <c r="B50" s="858" t="s">
        <v>77</v>
      </c>
      <c r="C50" s="860" t="s">
        <v>227</v>
      </c>
      <c r="D50" s="860"/>
      <c r="E50" s="860"/>
      <c r="F50" s="860" t="s">
        <v>228</v>
      </c>
      <c r="G50" s="860"/>
      <c r="H50" s="789"/>
    </row>
    <row r="51" spans="2:8" ht="15" customHeight="1" x14ac:dyDescent="0.2">
      <c r="B51" s="880"/>
      <c r="C51" s="317" t="s">
        <v>78</v>
      </c>
      <c r="D51" s="862" t="s">
        <v>79</v>
      </c>
      <c r="E51" s="862"/>
      <c r="F51" s="317" t="s">
        <v>78</v>
      </c>
      <c r="G51" s="862" t="s">
        <v>79</v>
      </c>
      <c r="H51" s="792"/>
    </row>
    <row r="52" spans="2:8" ht="30" customHeight="1" x14ac:dyDescent="0.2">
      <c r="B52" s="880"/>
      <c r="C52" s="861" t="s">
        <v>325</v>
      </c>
      <c r="D52" s="861"/>
      <c r="E52" s="130" t="s">
        <v>82</v>
      </c>
      <c r="F52" s="861" t="s">
        <v>325</v>
      </c>
      <c r="G52" s="861"/>
      <c r="H52" s="131" t="s">
        <v>82</v>
      </c>
    </row>
    <row r="53" spans="2:8" ht="15" customHeight="1" x14ac:dyDescent="0.2">
      <c r="B53" s="143" t="str">
        <f>Index!$B$4</f>
        <v>West Midlands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0">
        <f>$O$9</f>
        <v>128.51900000000001</v>
      </c>
      <c r="D54" s="320">
        <f>$P$9</f>
        <v>446.91</v>
      </c>
      <c r="E54" s="695">
        <f>$Q$9</f>
        <v>17.71</v>
      </c>
      <c r="F54" s="320">
        <f>$R$9</f>
        <v>131.70500000000001</v>
      </c>
      <c r="G54" s="320">
        <f>$S$9</f>
        <v>221.53100000000001</v>
      </c>
      <c r="H54" s="698">
        <f>$T$9</f>
        <v>21.03</v>
      </c>
    </row>
    <row r="55" spans="2:8" ht="15" customHeight="1" x14ac:dyDescent="0.2">
      <c r="B55" s="159" t="s">
        <v>84</v>
      </c>
      <c r="C55" s="321">
        <f>$O$10</f>
        <v>4.891</v>
      </c>
      <c r="D55" s="321">
        <f>$P$10</f>
        <v>102.098</v>
      </c>
      <c r="E55" s="696">
        <f>$Q$10</f>
        <v>57.5</v>
      </c>
      <c r="F55" s="321">
        <f>$R$10</f>
        <v>6.8179999999999996</v>
      </c>
      <c r="G55" s="321">
        <f>$S$10</f>
        <v>3.6429999999999998</v>
      </c>
      <c r="H55" s="699">
        <f>$T$10</f>
        <v>29.45</v>
      </c>
    </row>
    <row r="56" spans="2:8" ht="15" customHeight="1" x14ac:dyDescent="0.2">
      <c r="B56" s="159" t="s">
        <v>85</v>
      </c>
      <c r="C56" s="321">
        <f>$O$11</f>
        <v>11.516999999999999</v>
      </c>
      <c r="D56" s="321">
        <f>$P$11</f>
        <v>68.894000000000005</v>
      </c>
      <c r="E56" s="696">
        <f>$Q$11</f>
        <v>32.94</v>
      </c>
      <c r="F56" s="321">
        <f>$R$11</f>
        <v>8.2010000000000005</v>
      </c>
      <c r="G56" s="321">
        <f>$S$11</f>
        <v>95.111999999999995</v>
      </c>
      <c r="H56" s="699">
        <f>$T$11</f>
        <v>44.65</v>
      </c>
    </row>
    <row r="57" spans="2:8" ht="15" customHeight="1" x14ac:dyDescent="0.2">
      <c r="B57" s="159" t="s">
        <v>86</v>
      </c>
      <c r="C57" s="321">
        <f>$O$12</f>
        <v>17.446000000000002</v>
      </c>
      <c r="D57" s="321">
        <f>$P$12</f>
        <v>22.803000000000001</v>
      </c>
      <c r="E57" s="696">
        <f>$Q$12</f>
        <v>37.1</v>
      </c>
      <c r="F57" s="321">
        <f>$R$12</f>
        <v>22.466000000000001</v>
      </c>
      <c r="G57" s="321">
        <f>$S$12</f>
        <v>7.5369999999999999</v>
      </c>
      <c r="H57" s="699">
        <f>$T$12</f>
        <v>26.56</v>
      </c>
    </row>
    <row r="58" spans="2:8" ht="15" customHeight="1" x14ac:dyDescent="0.2">
      <c r="B58" s="159" t="s">
        <v>87</v>
      </c>
      <c r="C58" s="321">
        <f>$O$13</f>
        <v>14.552</v>
      </c>
      <c r="D58" s="321">
        <f>$P$13</f>
        <v>111.663</v>
      </c>
      <c r="E58" s="696">
        <f>$Q$13</f>
        <v>34.520000000000003</v>
      </c>
      <c r="F58" s="321">
        <f>$R$13</f>
        <v>16.001000000000001</v>
      </c>
      <c r="G58" s="321">
        <f>$S$13</f>
        <v>23.609000000000002</v>
      </c>
      <c r="H58" s="699">
        <f>$T$13</f>
        <v>46.63</v>
      </c>
    </row>
    <row r="59" spans="2:8" ht="15" customHeight="1" x14ac:dyDescent="0.2">
      <c r="B59" s="159" t="s">
        <v>88</v>
      </c>
      <c r="C59" s="321">
        <f>$O$14</f>
        <v>16.018000000000001</v>
      </c>
      <c r="D59" s="321">
        <f>$P$14</f>
        <v>32.267000000000003</v>
      </c>
      <c r="E59" s="696">
        <f>$Q$14</f>
        <v>18.14</v>
      </c>
      <c r="F59" s="321">
        <f>$R$14</f>
        <v>16.908000000000001</v>
      </c>
      <c r="G59" s="321">
        <f>$S$14</f>
        <v>25.81</v>
      </c>
      <c r="H59" s="699">
        <f>$T$14</f>
        <v>18.600000000000001</v>
      </c>
    </row>
    <row r="60" spans="2:8" ht="15" customHeight="1" x14ac:dyDescent="0.2">
      <c r="B60" s="159" t="s">
        <v>89</v>
      </c>
      <c r="C60" s="321">
        <f>$O$15</f>
        <v>54.755000000000003</v>
      </c>
      <c r="D60" s="321">
        <f>$P$15</f>
        <v>20.184999999999999</v>
      </c>
      <c r="E60" s="696">
        <f>$Q$15</f>
        <v>28.98</v>
      </c>
      <c r="F60" s="321">
        <f>$R$15</f>
        <v>51.164000000000001</v>
      </c>
      <c r="G60" s="321">
        <f>$S$15</f>
        <v>22.459</v>
      </c>
      <c r="H60" s="699">
        <f>$T$15</f>
        <v>35.020000000000003</v>
      </c>
    </row>
    <row r="61" spans="2:8" ht="15" customHeight="1" x14ac:dyDescent="0.2">
      <c r="B61" s="159" t="s">
        <v>90</v>
      </c>
      <c r="C61" s="321">
        <f>$O$16</f>
        <v>0.45600000000000002</v>
      </c>
      <c r="D61" s="321">
        <f>$P$16</f>
        <v>0.32800000000000001</v>
      </c>
      <c r="E61" s="696">
        <f>$Q$16</f>
        <v>108.28</v>
      </c>
      <c r="F61" s="321">
        <f>$R$16</f>
        <v>0.24299999999999999</v>
      </c>
      <c r="G61" s="321">
        <f>$S$16</f>
        <v>4.0869999999999997</v>
      </c>
      <c r="H61" s="699">
        <f>$T$16</f>
        <v>108.06</v>
      </c>
    </row>
    <row r="62" spans="2:8" ht="15" customHeight="1" x14ac:dyDescent="0.2">
      <c r="B62" s="161" t="s">
        <v>91</v>
      </c>
      <c r="C62" s="322">
        <f>$O$17</f>
        <v>8.8840000000000003</v>
      </c>
      <c r="D62" s="322">
        <f>$P$17</f>
        <v>88.671000000000006</v>
      </c>
      <c r="E62" s="697">
        <f>$Q$17</f>
        <v>36.369999999999997</v>
      </c>
      <c r="F62" s="322">
        <f>$R$17</f>
        <v>9.9039999999999999</v>
      </c>
      <c r="G62" s="322">
        <f>$S$17</f>
        <v>39.274000000000001</v>
      </c>
      <c r="H62" s="700">
        <f>$T$17</f>
        <v>41.86</v>
      </c>
    </row>
    <row r="65" spans="2:8" ht="15" customHeight="1" x14ac:dyDescent="0.2">
      <c r="B65" s="858" t="s">
        <v>77</v>
      </c>
      <c r="C65" s="860" t="s">
        <v>332</v>
      </c>
      <c r="D65" s="860"/>
      <c r="E65" s="860"/>
      <c r="F65" s="860" t="s">
        <v>333</v>
      </c>
      <c r="G65" s="860"/>
      <c r="H65" s="789"/>
    </row>
    <row r="66" spans="2:8" ht="15" customHeight="1" x14ac:dyDescent="0.2">
      <c r="B66" s="880"/>
      <c r="C66" s="317" t="s">
        <v>78</v>
      </c>
      <c r="D66" s="862" t="s">
        <v>79</v>
      </c>
      <c r="E66" s="862"/>
      <c r="F66" s="317" t="s">
        <v>78</v>
      </c>
      <c r="G66" s="862" t="s">
        <v>79</v>
      </c>
      <c r="H66" s="792"/>
    </row>
    <row r="67" spans="2:8" ht="30" customHeight="1" x14ac:dyDescent="0.2">
      <c r="B67" s="880"/>
      <c r="C67" s="861" t="s">
        <v>325</v>
      </c>
      <c r="D67" s="861"/>
      <c r="E67" s="130" t="s">
        <v>82</v>
      </c>
      <c r="F67" s="861" t="s">
        <v>325</v>
      </c>
      <c r="G67" s="861"/>
      <c r="H67" s="131" t="s">
        <v>82</v>
      </c>
    </row>
    <row r="68" spans="2:8" ht="15" customHeight="1" x14ac:dyDescent="0.2">
      <c r="B68" s="143" t="str">
        <f>Index!$B$4</f>
        <v>West Midlands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0">
        <f>$U$9</f>
        <v>120.569</v>
      </c>
      <c r="D69" s="320">
        <f>$V$9</f>
        <v>162.16200000000001</v>
      </c>
      <c r="E69" s="695">
        <f>$W$9</f>
        <v>18.11</v>
      </c>
      <c r="F69" s="320">
        <f>$X$9</f>
        <v>117.768</v>
      </c>
      <c r="G69" s="320">
        <f>$Y$9</f>
        <v>200.52600000000001</v>
      </c>
      <c r="H69" s="698">
        <f>$Z$9</f>
        <v>18.66</v>
      </c>
    </row>
    <row r="70" spans="2:8" ht="15" customHeight="1" x14ac:dyDescent="0.2">
      <c r="B70" s="159" t="s">
        <v>84</v>
      </c>
      <c r="C70" s="321">
        <f>$U$10</f>
        <v>4.6740000000000004</v>
      </c>
      <c r="D70" s="321">
        <f>$V$10</f>
        <v>6.0119999999999996</v>
      </c>
      <c r="E70" s="696">
        <f>$W$10</f>
        <v>31.8</v>
      </c>
      <c r="F70" s="321">
        <f>$X$10</f>
        <v>7.0170000000000003</v>
      </c>
      <c r="G70" s="321">
        <f>$Y$10</f>
        <v>7.6859999999999999</v>
      </c>
      <c r="H70" s="699">
        <f>$Z$10</f>
        <v>27.89</v>
      </c>
    </row>
    <row r="71" spans="2:8" ht="15" customHeight="1" x14ac:dyDescent="0.2">
      <c r="B71" s="159" t="s">
        <v>85</v>
      </c>
      <c r="C71" s="321">
        <f>$U$11</f>
        <v>12.432</v>
      </c>
      <c r="D71" s="321">
        <f>$V$11</f>
        <v>25.003</v>
      </c>
      <c r="E71" s="696">
        <f>$W$11</f>
        <v>32.07</v>
      </c>
      <c r="F71" s="321">
        <f>$X$11</f>
        <v>12.27</v>
      </c>
      <c r="G71" s="321">
        <f>$Y$11</f>
        <v>75.412999999999997</v>
      </c>
      <c r="H71" s="699">
        <f>$Z$11</f>
        <v>39.229999999999997</v>
      </c>
    </row>
    <row r="72" spans="2:8" ht="15" customHeight="1" x14ac:dyDescent="0.2">
      <c r="B72" s="159" t="s">
        <v>86</v>
      </c>
      <c r="C72" s="321">
        <f>$U$12</f>
        <v>19.186</v>
      </c>
      <c r="D72" s="321">
        <f>$V$12</f>
        <v>7.9880000000000004</v>
      </c>
      <c r="E72" s="696">
        <f>$W$12</f>
        <v>39.450000000000003</v>
      </c>
      <c r="F72" s="321">
        <f>$X$12</f>
        <v>21.57</v>
      </c>
      <c r="G72" s="321">
        <f>$Y$12</f>
        <v>2.7240000000000002</v>
      </c>
      <c r="H72" s="699">
        <f>$Z$12</f>
        <v>42.8</v>
      </c>
    </row>
    <row r="73" spans="2:8" ht="15" customHeight="1" x14ac:dyDescent="0.2">
      <c r="B73" s="159" t="s">
        <v>87</v>
      </c>
      <c r="C73" s="321">
        <f>$U$13</f>
        <v>12.243</v>
      </c>
      <c r="D73" s="321">
        <f>$V$13</f>
        <v>58.021999999999998</v>
      </c>
      <c r="E73" s="696">
        <f>$W$13</f>
        <v>46.7</v>
      </c>
      <c r="F73" s="321">
        <f>$X$13</f>
        <v>9.2119999999999997</v>
      </c>
      <c r="G73" s="321">
        <f>$Y$13</f>
        <v>43.027999999999999</v>
      </c>
      <c r="H73" s="699">
        <f>$Z$13</f>
        <v>43.86</v>
      </c>
    </row>
    <row r="74" spans="2:8" ht="15" customHeight="1" x14ac:dyDescent="0.2">
      <c r="B74" s="159" t="s">
        <v>88</v>
      </c>
      <c r="C74" s="321">
        <f>$U$14</f>
        <v>16.603000000000002</v>
      </c>
      <c r="D74" s="321">
        <f>$V$14</f>
        <v>20.231999999999999</v>
      </c>
      <c r="E74" s="696">
        <f>$W$14</f>
        <v>21.92</v>
      </c>
      <c r="F74" s="321">
        <f>$X$14</f>
        <v>17.222000000000001</v>
      </c>
      <c r="G74" s="321">
        <f>$Y$14</f>
        <v>27.957999999999998</v>
      </c>
      <c r="H74" s="699">
        <f>$Z$14</f>
        <v>25.07</v>
      </c>
    </row>
    <row r="75" spans="2:8" ht="15" customHeight="1" x14ac:dyDescent="0.2">
      <c r="B75" s="159" t="s">
        <v>89</v>
      </c>
      <c r="C75" s="321">
        <f>$U$15</f>
        <v>45.817</v>
      </c>
      <c r="D75" s="321">
        <f>$V$15</f>
        <v>18.353000000000002</v>
      </c>
      <c r="E75" s="696">
        <f>$W$15</f>
        <v>23.9</v>
      </c>
      <c r="F75" s="321">
        <f>$X$15</f>
        <v>42.707999999999998</v>
      </c>
      <c r="G75" s="321">
        <f>$Y$15</f>
        <v>17.084</v>
      </c>
      <c r="H75" s="699">
        <f>$Z$15</f>
        <v>17.66</v>
      </c>
    </row>
    <row r="76" spans="2:8" ht="15" customHeight="1" x14ac:dyDescent="0.2">
      <c r="B76" s="159" t="s">
        <v>90</v>
      </c>
      <c r="C76" s="321">
        <f>$U$16</f>
        <v>0.28799999999999998</v>
      </c>
      <c r="D76" s="321">
        <f>$V$16</f>
        <v>3.2000000000000001E-2</v>
      </c>
      <c r="E76" s="696">
        <f>$W$16</f>
        <v>81.19</v>
      </c>
      <c r="F76" s="321">
        <f>$X$16</f>
        <v>0.29599999999999999</v>
      </c>
      <c r="G76" s="321">
        <f>$Y$16</f>
        <v>7.4999999999999997E-2</v>
      </c>
      <c r="H76" s="699">
        <f>$Z$16</f>
        <v>68.67</v>
      </c>
    </row>
    <row r="77" spans="2:8" ht="15" customHeight="1" x14ac:dyDescent="0.2">
      <c r="B77" s="161" t="s">
        <v>91</v>
      </c>
      <c r="C77" s="322">
        <f>$U$17</f>
        <v>9.3260000000000005</v>
      </c>
      <c r="D77" s="322">
        <f>$V$17</f>
        <v>26.521000000000001</v>
      </c>
      <c r="E77" s="697">
        <f>$W$17</f>
        <v>28.43</v>
      </c>
      <c r="F77" s="322">
        <f>$X$17</f>
        <v>7.4749999999999996</v>
      </c>
      <c r="G77" s="322">
        <f>$Y$17</f>
        <v>26.556999999999999</v>
      </c>
      <c r="H77" s="700">
        <f>$Z$17</f>
        <v>28.91</v>
      </c>
    </row>
    <row r="80" spans="2:8" ht="15" customHeight="1" x14ac:dyDescent="0.2">
      <c r="B80" s="858" t="s">
        <v>77</v>
      </c>
      <c r="C80" s="860" t="s">
        <v>231</v>
      </c>
      <c r="D80" s="860"/>
      <c r="E80" s="860"/>
      <c r="F80" s="860" t="s">
        <v>232</v>
      </c>
      <c r="G80" s="860"/>
      <c r="H80" s="789"/>
    </row>
    <row r="81" spans="2:8" ht="15" customHeight="1" x14ac:dyDescent="0.2">
      <c r="B81" s="880"/>
      <c r="C81" s="317" t="s">
        <v>78</v>
      </c>
      <c r="D81" s="862" t="s">
        <v>79</v>
      </c>
      <c r="E81" s="862"/>
      <c r="F81" s="317" t="s">
        <v>78</v>
      </c>
      <c r="G81" s="862" t="s">
        <v>79</v>
      </c>
      <c r="H81" s="792"/>
    </row>
    <row r="82" spans="2:8" ht="30" customHeight="1" x14ac:dyDescent="0.2">
      <c r="B82" s="880"/>
      <c r="C82" s="861" t="s">
        <v>325</v>
      </c>
      <c r="D82" s="861"/>
      <c r="E82" s="130" t="s">
        <v>82</v>
      </c>
      <c r="F82" s="861" t="s">
        <v>325</v>
      </c>
      <c r="G82" s="861"/>
      <c r="H82" s="131" t="s">
        <v>82</v>
      </c>
    </row>
    <row r="83" spans="2:8" ht="15" customHeight="1" x14ac:dyDescent="0.2">
      <c r="B83" s="143" t="str">
        <f>Index!$B$4</f>
        <v>West Midlands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0">
        <f>$AA$9</f>
        <v>98.951999999999998</v>
      </c>
      <c r="D84" s="320">
        <f>$AB$9</f>
        <v>140.03</v>
      </c>
      <c r="E84" s="695">
        <f>$AC$9</f>
        <v>17.54</v>
      </c>
      <c r="F84" s="320">
        <f>$AD$9</f>
        <v>101.836</v>
      </c>
      <c r="G84" s="320">
        <f>$AE$9</f>
        <v>150.005</v>
      </c>
      <c r="H84" s="698">
        <f>$AF$9</f>
        <v>12.77</v>
      </c>
    </row>
    <row r="85" spans="2:8" ht="15" customHeight="1" x14ac:dyDescent="0.2">
      <c r="B85" s="159" t="s">
        <v>84</v>
      </c>
      <c r="C85" s="321">
        <f>$AA$10</f>
        <v>5.8449999999999998</v>
      </c>
      <c r="D85" s="321">
        <f>$AB$10</f>
        <v>8.5619999999999994</v>
      </c>
      <c r="E85" s="696">
        <f>$AC$10</f>
        <v>25.32</v>
      </c>
      <c r="F85" s="321">
        <f>$AD$10</f>
        <v>6.2009999999999996</v>
      </c>
      <c r="G85" s="321">
        <f>$AE$10</f>
        <v>9.9239999999999995</v>
      </c>
      <c r="H85" s="699">
        <f>$AF$10</f>
        <v>22.36</v>
      </c>
    </row>
    <row r="86" spans="2:8" ht="15" customHeight="1" x14ac:dyDescent="0.2">
      <c r="B86" s="159" t="s">
        <v>85</v>
      </c>
      <c r="C86" s="321">
        <f>$AA$11</f>
        <v>9.5660000000000007</v>
      </c>
      <c r="D86" s="321">
        <f>$AB$11</f>
        <v>25.02</v>
      </c>
      <c r="E86" s="696">
        <f>$AC$11</f>
        <v>29.47</v>
      </c>
      <c r="F86" s="321">
        <f>$AD$11</f>
        <v>13.07</v>
      </c>
      <c r="G86" s="321">
        <f>$AE$11</f>
        <v>30.07</v>
      </c>
      <c r="H86" s="699">
        <f>$AF$11</f>
        <v>41.68</v>
      </c>
    </row>
    <row r="87" spans="2:8" ht="15" customHeight="1" x14ac:dyDescent="0.2">
      <c r="B87" s="159" t="s">
        <v>86</v>
      </c>
      <c r="C87" s="321">
        <f>$AA$12</f>
        <v>8.984</v>
      </c>
      <c r="D87" s="321">
        <f>$AB$12</f>
        <v>2.7120000000000002</v>
      </c>
      <c r="E87" s="696">
        <f>$AC$12</f>
        <v>41.81</v>
      </c>
      <c r="F87" s="321">
        <f>$AD$12</f>
        <v>10.903</v>
      </c>
      <c r="G87" s="321">
        <f>$AE$12</f>
        <v>2.6160000000000001</v>
      </c>
      <c r="H87" s="699">
        <f>$AF$12</f>
        <v>42.33</v>
      </c>
    </row>
    <row r="88" spans="2:8" ht="15" customHeight="1" x14ac:dyDescent="0.2">
      <c r="B88" s="159" t="s">
        <v>87</v>
      </c>
      <c r="C88" s="321">
        <f>$AA$13</f>
        <v>7.7889999999999997</v>
      </c>
      <c r="D88" s="321">
        <f>$AB$13</f>
        <v>37.655999999999999</v>
      </c>
      <c r="E88" s="696">
        <f>$AC$13</f>
        <v>57.89</v>
      </c>
      <c r="F88" s="321">
        <f>$AD$13</f>
        <v>10.006</v>
      </c>
      <c r="G88" s="321">
        <f>$AE$13</f>
        <v>33.424999999999997</v>
      </c>
      <c r="H88" s="699">
        <f>$AF$13</f>
        <v>32.58</v>
      </c>
    </row>
    <row r="89" spans="2:8" ht="15" customHeight="1" x14ac:dyDescent="0.2">
      <c r="B89" s="159" t="s">
        <v>88</v>
      </c>
      <c r="C89" s="321">
        <f>$AA$14</f>
        <v>12.837999999999999</v>
      </c>
      <c r="D89" s="321">
        <f>$AB$14</f>
        <v>17.478000000000002</v>
      </c>
      <c r="E89" s="696">
        <f>$AC$14</f>
        <v>22.86</v>
      </c>
      <c r="F89" s="321">
        <f>$AD$14</f>
        <v>12.807</v>
      </c>
      <c r="G89" s="321">
        <f>$AE$14</f>
        <v>17.850000000000001</v>
      </c>
      <c r="H89" s="699">
        <f>$AF$14</f>
        <v>22.36</v>
      </c>
    </row>
    <row r="90" spans="2:8" ht="15" customHeight="1" x14ac:dyDescent="0.2">
      <c r="B90" s="159" t="s">
        <v>89</v>
      </c>
      <c r="C90" s="321">
        <f>$AA$15</f>
        <v>44.442999999999998</v>
      </c>
      <c r="D90" s="321">
        <f>$AB$15</f>
        <v>18.661000000000001</v>
      </c>
      <c r="E90" s="696">
        <f>$AC$15</f>
        <v>16.64</v>
      </c>
      <c r="F90" s="321">
        <f>$AD$15</f>
        <v>37.9</v>
      </c>
      <c r="G90" s="321">
        <f>$AE$15</f>
        <v>22.222000000000001</v>
      </c>
      <c r="H90" s="699">
        <f>$AF$15</f>
        <v>16.25</v>
      </c>
    </row>
    <row r="91" spans="2:8" ht="15" customHeight="1" x14ac:dyDescent="0.2">
      <c r="B91" s="159" t="s">
        <v>90</v>
      </c>
      <c r="C91" s="321">
        <f>$AA$16</f>
        <v>0.307</v>
      </c>
      <c r="D91" s="321">
        <f>$AB$16</f>
        <v>0.20799999999999999</v>
      </c>
      <c r="E91" s="696">
        <f>$AC$16</f>
        <v>71.739999999999995</v>
      </c>
      <c r="F91" s="321">
        <f>$AD$16</f>
        <v>0.41599999999999998</v>
      </c>
      <c r="G91" s="321">
        <f>$AE$16</f>
        <v>0.20799999999999999</v>
      </c>
      <c r="H91" s="699">
        <f>$AF$16</f>
        <v>71.849999999999994</v>
      </c>
    </row>
    <row r="92" spans="2:8" ht="15" customHeight="1" x14ac:dyDescent="0.2">
      <c r="B92" s="161" t="s">
        <v>91</v>
      </c>
      <c r="C92" s="322">
        <f>$AA$17</f>
        <v>9.1809999999999992</v>
      </c>
      <c r="D92" s="322">
        <f>$AB$17</f>
        <v>29.734000000000002</v>
      </c>
      <c r="E92" s="697">
        <f>$AC$17</f>
        <v>26.35</v>
      </c>
      <c r="F92" s="322">
        <f>$AD$17</f>
        <v>10.534000000000001</v>
      </c>
      <c r="G92" s="322">
        <f>$AE$17</f>
        <v>33.69</v>
      </c>
      <c r="H92" s="700">
        <f>$AF$17</f>
        <v>24.31</v>
      </c>
    </row>
    <row r="95" spans="2:8" ht="15" customHeight="1" x14ac:dyDescent="0.2">
      <c r="B95" s="858" t="s">
        <v>77</v>
      </c>
      <c r="C95" s="860" t="s">
        <v>233</v>
      </c>
      <c r="D95" s="860"/>
      <c r="E95" s="789"/>
    </row>
    <row r="96" spans="2:8" ht="15" customHeight="1" x14ac:dyDescent="0.2">
      <c r="B96" s="880"/>
      <c r="C96" s="317" t="s">
        <v>78</v>
      </c>
      <c r="D96" s="862" t="s">
        <v>79</v>
      </c>
      <c r="E96" s="792"/>
    </row>
    <row r="97" spans="2:5" ht="30" customHeight="1" x14ac:dyDescent="0.2">
      <c r="B97" s="880"/>
      <c r="C97" s="861" t="s">
        <v>325</v>
      </c>
      <c r="D97" s="861"/>
      <c r="E97" s="131" t="s">
        <v>82</v>
      </c>
    </row>
    <row r="98" spans="2:5" ht="15" customHeight="1" x14ac:dyDescent="0.2">
      <c r="B98" s="143" t="str">
        <f>Index!$B$4</f>
        <v>West Midlands</v>
      </c>
      <c r="C98" s="134"/>
      <c r="D98" s="134"/>
      <c r="E98" s="135"/>
    </row>
    <row r="99" spans="2:5" ht="15" customHeight="1" x14ac:dyDescent="0.2">
      <c r="B99" s="132" t="s">
        <v>92</v>
      </c>
      <c r="C99" s="320">
        <f>$AG$9</f>
        <v>95.403999999999996</v>
      </c>
      <c r="D99" s="320">
        <f>$AH$9</f>
        <v>115.15</v>
      </c>
      <c r="E99" s="698">
        <f>$AI$9</f>
        <v>7.49</v>
      </c>
    </row>
    <row r="100" spans="2:5" ht="15" customHeight="1" x14ac:dyDescent="0.2">
      <c r="B100" s="159" t="s">
        <v>84</v>
      </c>
      <c r="C100" s="321">
        <f>$AG$10</f>
        <v>6.0250000000000004</v>
      </c>
      <c r="D100" s="321">
        <f>$AH$10</f>
        <v>10.082000000000001</v>
      </c>
      <c r="E100" s="699">
        <f>$AI$10</f>
        <v>20.52</v>
      </c>
    </row>
    <row r="101" spans="2:5" ht="15" customHeight="1" x14ac:dyDescent="0.2">
      <c r="B101" s="159" t="s">
        <v>85</v>
      </c>
      <c r="C101" s="321">
        <f>$AG$11</f>
        <v>11.154</v>
      </c>
      <c r="D101" s="321">
        <f>$AH$11</f>
        <v>20.420000000000002</v>
      </c>
      <c r="E101" s="699">
        <f>$AI$11</f>
        <v>18.53</v>
      </c>
    </row>
    <row r="102" spans="2:5" ht="15" customHeight="1" x14ac:dyDescent="0.2">
      <c r="B102" s="159" t="s">
        <v>86</v>
      </c>
      <c r="C102" s="321">
        <f>$AG$12</f>
        <v>7.3140000000000001</v>
      </c>
      <c r="D102" s="321">
        <f>$AH$12</f>
        <v>0.86399999999999999</v>
      </c>
      <c r="E102" s="699">
        <f>$AI$12</f>
        <v>31.58</v>
      </c>
    </row>
    <row r="103" spans="2:5" ht="15" customHeight="1" x14ac:dyDescent="0.2">
      <c r="B103" s="159" t="s">
        <v>87</v>
      </c>
      <c r="C103" s="321">
        <f>$AG$13</f>
        <v>10.188000000000001</v>
      </c>
      <c r="D103" s="321">
        <f>$AH$13</f>
        <v>24.248999999999999</v>
      </c>
      <c r="E103" s="699">
        <f>$AI$13</f>
        <v>20.52</v>
      </c>
    </row>
    <row r="104" spans="2:5" ht="15" customHeight="1" x14ac:dyDescent="0.2">
      <c r="B104" s="159" t="s">
        <v>88</v>
      </c>
      <c r="C104" s="321">
        <f>$AG$14</f>
        <v>11.442</v>
      </c>
      <c r="D104" s="321">
        <f>$AH$14</f>
        <v>6.9089999999999998</v>
      </c>
      <c r="E104" s="699">
        <f>$AI$14</f>
        <v>17.940000000000001</v>
      </c>
    </row>
    <row r="105" spans="2:5" ht="15" customHeight="1" x14ac:dyDescent="0.2">
      <c r="B105" s="159" t="s">
        <v>89</v>
      </c>
      <c r="C105" s="321">
        <f>$AG$15</f>
        <v>36.753</v>
      </c>
      <c r="D105" s="321">
        <f>$AH$15</f>
        <v>21.42</v>
      </c>
      <c r="E105" s="699">
        <f>$AI$15</f>
        <v>17.05</v>
      </c>
    </row>
    <row r="106" spans="2:5" ht="15" customHeight="1" x14ac:dyDescent="0.2">
      <c r="B106" s="159" t="s">
        <v>90</v>
      </c>
      <c r="C106" s="321">
        <f>$AG$16</f>
        <v>0.85599999999999998</v>
      </c>
      <c r="D106" s="321">
        <f>$AH$16</f>
        <v>0.73599999999999999</v>
      </c>
      <c r="E106" s="699">
        <f>$AI$16</f>
        <v>83.07</v>
      </c>
    </row>
    <row r="107" spans="2:5" ht="15" customHeight="1" x14ac:dyDescent="0.2">
      <c r="B107" s="161" t="s">
        <v>91</v>
      </c>
      <c r="C107" s="322">
        <f>$AG$17</f>
        <v>11.673999999999999</v>
      </c>
      <c r="D107" s="322">
        <f>$AH$17</f>
        <v>30.469000000000001</v>
      </c>
      <c r="E107" s="700">
        <f>$AI$17</f>
        <v>14.15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85" t="str">
        <f>Index!$B$4</f>
        <v>West Midlands</v>
      </c>
      <c r="C5" s="886"/>
      <c r="D5" s="889" t="s">
        <v>213</v>
      </c>
      <c r="E5" s="889"/>
      <c r="F5" s="889"/>
      <c r="G5" s="889"/>
      <c r="H5" s="889"/>
      <c r="I5" s="889"/>
      <c r="J5" s="889"/>
      <c r="K5" s="889"/>
      <c r="L5" s="890"/>
    </row>
    <row r="6" spans="2:12" ht="15" customHeight="1" x14ac:dyDescent="0.2">
      <c r="B6" s="887"/>
      <c r="C6" s="888"/>
      <c r="D6" s="163" t="s">
        <v>214</v>
      </c>
      <c r="E6" s="164" t="s">
        <v>215</v>
      </c>
      <c r="F6" s="164" t="s">
        <v>216</v>
      </c>
      <c r="G6" s="164" t="s">
        <v>217</v>
      </c>
      <c r="H6" s="164" t="s">
        <v>218</v>
      </c>
      <c r="I6" s="164" t="s">
        <v>219</v>
      </c>
      <c r="J6" s="164" t="s">
        <v>220</v>
      </c>
      <c r="K6" s="164" t="s">
        <v>221</v>
      </c>
      <c r="L6" s="165" t="s">
        <v>80</v>
      </c>
    </row>
    <row r="7" spans="2:12" ht="15" customHeight="1" x14ac:dyDescent="0.2">
      <c r="B7" s="883" t="s">
        <v>331</v>
      </c>
      <c r="C7" s="165" t="s">
        <v>223</v>
      </c>
      <c r="D7" s="309">
        <v>17.559359469906131</v>
      </c>
      <c r="E7" s="309">
        <v>20.120391271632805</v>
      </c>
      <c r="F7" s="309">
        <v>20.465249036677609</v>
      </c>
      <c r="G7" s="309">
        <v>20.340966070533177</v>
      </c>
      <c r="H7" s="309">
        <v>18.907233844993183</v>
      </c>
      <c r="I7" s="309">
        <v>17.510799474112567</v>
      </c>
      <c r="J7" s="309">
        <v>17.737390814313891</v>
      </c>
      <c r="K7" s="309">
        <v>11.880572257930748</v>
      </c>
      <c r="L7" s="310">
        <v>18.590545794330147</v>
      </c>
    </row>
    <row r="8" spans="2:12" ht="15" customHeight="1" x14ac:dyDescent="0.2">
      <c r="B8" s="891"/>
      <c r="C8" s="165" t="s">
        <v>224</v>
      </c>
      <c r="D8" s="309">
        <v>33.615873627432094</v>
      </c>
      <c r="E8" s="309">
        <v>29.469096671949284</v>
      </c>
      <c r="F8" s="309">
        <v>25.92683980013571</v>
      </c>
      <c r="G8" s="309">
        <v>19.683707049309191</v>
      </c>
      <c r="H8" s="309">
        <v>14.019625831187483</v>
      </c>
      <c r="I8" s="309">
        <v>13.437475626469375</v>
      </c>
      <c r="J8" s="309">
        <v>14.129183637329557</v>
      </c>
      <c r="K8" s="309">
        <v>14.218985212078278</v>
      </c>
      <c r="L8" s="310">
        <v>16.762109077855367</v>
      </c>
    </row>
    <row r="9" spans="2:12" ht="15" customHeight="1" x14ac:dyDescent="0.2">
      <c r="B9" s="883" t="s">
        <v>222</v>
      </c>
      <c r="C9" s="165" t="s">
        <v>223</v>
      </c>
      <c r="D9" s="309">
        <v>22.129349694706267</v>
      </c>
      <c r="E9" s="309">
        <v>26.729348556077902</v>
      </c>
      <c r="F9" s="309">
        <v>25.771953607471005</v>
      </c>
      <c r="G9" s="309">
        <v>21.527691990940909</v>
      </c>
      <c r="H9" s="309">
        <v>17.883841288096608</v>
      </c>
      <c r="I9" s="309">
        <v>15.725786289314467</v>
      </c>
      <c r="J9" s="309">
        <v>14.176596394744884</v>
      </c>
      <c r="K9" s="309">
        <v>8.3570985740855548</v>
      </c>
      <c r="L9" s="310">
        <v>18.721369784970243</v>
      </c>
    </row>
    <row r="10" spans="2:12" ht="15" customHeight="1" x14ac:dyDescent="0.2">
      <c r="B10" s="891"/>
      <c r="C10" s="165" t="s">
        <v>224</v>
      </c>
      <c r="D10" s="309">
        <v>32.19660361728566</v>
      </c>
      <c r="E10" s="309">
        <v>35.443753533069533</v>
      </c>
      <c r="F10" s="309">
        <v>36.089500860585197</v>
      </c>
      <c r="G10" s="309">
        <v>35.863088828588246</v>
      </c>
      <c r="H10" s="309">
        <v>26.6726470271628</v>
      </c>
      <c r="I10" s="309">
        <v>16.826201824144018</v>
      </c>
      <c r="J10" s="309">
        <v>14.248888655075362</v>
      </c>
      <c r="K10" s="309">
        <v>20.556909290991982</v>
      </c>
      <c r="L10" s="310">
        <v>25.39896022775963</v>
      </c>
    </row>
    <row r="11" spans="2:12" ht="15" customHeight="1" x14ac:dyDescent="0.2">
      <c r="B11" s="883" t="s">
        <v>225</v>
      </c>
      <c r="C11" s="165" t="s">
        <v>223</v>
      </c>
      <c r="D11" s="309">
        <v>17.88409703504043</v>
      </c>
      <c r="E11" s="309">
        <v>21.746293245469523</v>
      </c>
      <c r="F11" s="309">
        <v>23.204331899984073</v>
      </c>
      <c r="G11" s="309">
        <v>20.018751019077126</v>
      </c>
      <c r="H11" s="309">
        <v>13.33522217500118</v>
      </c>
      <c r="I11" s="309">
        <v>9.8558565833568874</v>
      </c>
      <c r="J11" s="309">
        <v>8.2991336069311448</v>
      </c>
      <c r="K11" s="309">
        <v>5.3004043905257081</v>
      </c>
      <c r="L11" s="310">
        <v>13.856375654089783</v>
      </c>
    </row>
    <row r="12" spans="2:12" ht="15" customHeight="1" x14ac:dyDescent="0.2">
      <c r="B12" s="891"/>
      <c r="C12" s="165" t="s">
        <v>224</v>
      </c>
      <c r="D12" s="309">
        <v>37.980698932592482</v>
      </c>
      <c r="E12" s="309">
        <v>39.090909090909093</v>
      </c>
      <c r="F12" s="309">
        <v>37.806912991656731</v>
      </c>
      <c r="G12" s="309">
        <v>37.203236217339402</v>
      </c>
      <c r="H12" s="309">
        <v>38.025231719876416</v>
      </c>
      <c r="I12" s="309">
        <v>38.703393851609519</v>
      </c>
      <c r="J12" s="309">
        <v>40.242713186694118</v>
      </c>
      <c r="K12" s="309">
        <v>38.765731332152512</v>
      </c>
      <c r="L12" s="310">
        <v>38.468134677301926</v>
      </c>
    </row>
    <row r="13" spans="2:12" ht="15" customHeight="1" x14ac:dyDescent="0.2">
      <c r="B13" s="883" t="s">
        <v>226</v>
      </c>
      <c r="C13" s="165" t="s">
        <v>223</v>
      </c>
      <c r="D13" s="309">
        <v>16.955867205451234</v>
      </c>
      <c r="E13" s="309">
        <v>21.986114033242163</v>
      </c>
      <c r="F13" s="309">
        <v>24.107780157030692</v>
      </c>
      <c r="G13" s="309">
        <v>22.588164199076271</v>
      </c>
      <c r="H13" s="309">
        <v>17.520564042303171</v>
      </c>
      <c r="I13" s="309">
        <v>14.996493415413386</v>
      </c>
      <c r="J13" s="309">
        <v>14.355581127733027</v>
      </c>
      <c r="K13" s="309">
        <v>8.8697481754224476</v>
      </c>
      <c r="L13" s="310">
        <v>17.01899285589824</v>
      </c>
    </row>
    <row r="14" spans="2:12" ht="15" customHeight="1" x14ac:dyDescent="0.2">
      <c r="B14" s="891"/>
      <c r="C14" s="165" t="s">
        <v>224</v>
      </c>
      <c r="D14" s="309">
        <v>32.959794696321644</v>
      </c>
      <c r="E14" s="309">
        <v>30.399379604497867</v>
      </c>
      <c r="F14" s="309">
        <v>28.6552736060763</v>
      </c>
      <c r="G14" s="309">
        <v>27.908599337170763</v>
      </c>
      <c r="H14" s="309">
        <v>26.662265500357595</v>
      </c>
      <c r="I14" s="309">
        <v>26.708483059548254</v>
      </c>
      <c r="J14" s="309">
        <v>27.64798415287812</v>
      </c>
      <c r="K14" s="309">
        <v>19.742306966207288</v>
      </c>
      <c r="L14" s="310">
        <v>26.282042346775203</v>
      </c>
    </row>
    <row r="15" spans="2:12" ht="15" customHeight="1" x14ac:dyDescent="0.2">
      <c r="B15" s="883" t="s">
        <v>227</v>
      </c>
      <c r="C15" s="165" t="s">
        <v>223</v>
      </c>
      <c r="D15" s="309">
        <v>22.026461455380044</v>
      </c>
      <c r="E15" s="309">
        <v>20.994862213918729</v>
      </c>
      <c r="F15" s="309">
        <v>21.042673954172798</v>
      </c>
      <c r="G15" s="309">
        <v>19.813958216845425</v>
      </c>
      <c r="H15" s="309">
        <v>15.400967805096361</v>
      </c>
      <c r="I15" s="309">
        <v>11.039895963958942</v>
      </c>
      <c r="J15" s="309">
        <v>9.1282753896215105</v>
      </c>
      <c r="K15" s="309">
        <v>8.9440528909124932</v>
      </c>
      <c r="L15" s="310">
        <v>15.128502400423283</v>
      </c>
    </row>
    <row r="16" spans="2:12" ht="15" customHeight="1" x14ac:dyDescent="0.2">
      <c r="B16" s="891"/>
      <c r="C16" s="165" t="s">
        <v>224</v>
      </c>
      <c r="D16" s="309">
        <v>66.525500910746814</v>
      </c>
      <c r="E16" s="309">
        <v>73.438708014775372</v>
      </c>
      <c r="F16" s="309">
        <v>73.3158788564959</v>
      </c>
      <c r="G16" s="309">
        <v>68.040845662521534</v>
      </c>
      <c r="H16" s="309">
        <v>49.605015142851094</v>
      </c>
      <c r="I16" s="309">
        <v>35.051925265553869</v>
      </c>
      <c r="J16" s="309">
        <v>31.972130422885048</v>
      </c>
      <c r="K16" s="309">
        <v>28.971998613411394</v>
      </c>
      <c r="L16" s="310">
        <v>47.830883175583452</v>
      </c>
    </row>
    <row r="17" spans="2:12" ht="15" customHeight="1" x14ac:dyDescent="0.2">
      <c r="B17" s="883" t="s">
        <v>228</v>
      </c>
      <c r="C17" s="165" t="s">
        <v>223</v>
      </c>
      <c r="D17" s="309">
        <v>25.47115029298422</v>
      </c>
      <c r="E17" s="309">
        <v>28.784313725490197</v>
      </c>
      <c r="F17" s="309">
        <v>29.022204908453446</v>
      </c>
      <c r="G17" s="309">
        <v>26.082802547770701</v>
      </c>
      <c r="H17" s="309">
        <v>17.118385193615048</v>
      </c>
      <c r="I17" s="309">
        <v>10.940876999183518</v>
      </c>
      <c r="J17" s="309">
        <v>9.3801760962426979</v>
      </c>
      <c r="K17" s="309">
        <v>5.8424969454626234</v>
      </c>
      <c r="L17" s="310">
        <v>17.325841843513913</v>
      </c>
    </row>
    <row r="18" spans="2:12" ht="15" customHeight="1" x14ac:dyDescent="0.2">
      <c r="B18" s="884"/>
      <c r="C18" s="166" t="s">
        <v>224</v>
      </c>
      <c r="D18" s="312">
        <v>15.95185110256929</v>
      </c>
      <c r="E18" s="312">
        <v>19.880847308031775</v>
      </c>
      <c r="F18" s="312">
        <v>18.897637795275589</v>
      </c>
      <c r="G18" s="312">
        <v>14.622365909710592</v>
      </c>
      <c r="H18" s="312">
        <v>12.199659187730759</v>
      </c>
      <c r="I18" s="312">
        <v>11.248306307093841</v>
      </c>
      <c r="J18" s="312">
        <v>11.239978838562651</v>
      </c>
      <c r="K18" s="312">
        <v>7.7165293111491211</v>
      </c>
      <c r="L18" s="313">
        <v>12.301664326888789</v>
      </c>
    </row>
    <row r="19" spans="2:12" ht="15" customHeight="1" x14ac:dyDescent="0.2">
      <c r="B19" s="883" t="s">
        <v>332</v>
      </c>
      <c r="C19" s="165" t="s">
        <v>223</v>
      </c>
      <c r="D19" s="309">
        <v>21.839837810440955</v>
      </c>
      <c r="E19" s="309">
        <v>22.556390977443609</v>
      </c>
      <c r="F19" s="309">
        <v>21.148989898989896</v>
      </c>
      <c r="G19" s="309">
        <v>15.458492303644258</v>
      </c>
      <c r="H19" s="309">
        <v>11.248852157943066</v>
      </c>
      <c r="I19" s="309">
        <v>10.951460368880296</v>
      </c>
      <c r="J19" s="309">
        <v>11.891639420831387</v>
      </c>
      <c r="K19" s="309">
        <v>8.8326826232105464</v>
      </c>
      <c r="L19" s="310">
        <v>14.030969818112451</v>
      </c>
    </row>
    <row r="20" spans="2:12" ht="15" customHeight="1" x14ac:dyDescent="0.2">
      <c r="B20" s="891"/>
      <c r="C20" s="165" t="s">
        <v>224</v>
      </c>
      <c r="D20" s="309">
        <v>22.231233031275345</v>
      </c>
      <c r="E20" s="309">
        <v>39.678494412860218</v>
      </c>
      <c r="F20" s="309">
        <v>48.371506619037611</v>
      </c>
      <c r="G20" s="309">
        <v>58.490467757058028</v>
      </c>
      <c r="H20" s="309">
        <v>55.049974286161486</v>
      </c>
      <c r="I20" s="309">
        <v>41.437409024745271</v>
      </c>
      <c r="J20" s="309">
        <v>30.298668585822234</v>
      </c>
      <c r="K20" s="309">
        <v>10.485384821668008</v>
      </c>
      <c r="L20" s="310">
        <v>39.48767282100615</v>
      </c>
    </row>
    <row r="21" spans="2:12" ht="15" customHeight="1" x14ac:dyDescent="0.2">
      <c r="B21" s="883" t="s">
        <v>333</v>
      </c>
      <c r="C21" s="165" t="s">
        <v>223</v>
      </c>
      <c r="D21" s="309">
        <v>20.809188741721854</v>
      </c>
      <c r="E21" s="309">
        <v>21.140226628895185</v>
      </c>
      <c r="F21" s="309">
        <v>20.654772852676111</v>
      </c>
      <c r="G21" s="309">
        <v>17.64107474118844</v>
      </c>
      <c r="H21" s="309">
        <v>11.715914981855883</v>
      </c>
      <c r="I21" s="309">
        <v>9.4593056346044389</v>
      </c>
      <c r="J21" s="309">
        <v>8.2916368834882057</v>
      </c>
      <c r="K21" s="309">
        <v>8.0061443932411667</v>
      </c>
      <c r="L21" s="310">
        <v>13.780483662794646</v>
      </c>
    </row>
    <row r="22" spans="2:12" ht="15" customHeight="1" x14ac:dyDescent="0.2">
      <c r="B22" s="891"/>
      <c r="C22" s="165" t="s">
        <v>224</v>
      </c>
      <c r="D22" s="309">
        <v>31.432013945857264</v>
      </c>
      <c r="E22" s="309">
        <v>29.206137424949969</v>
      </c>
      <c r="F22" s="309">
        <v>26.50445765230312</v>
      </c>
      <c r="G22" s="309">
        <v>27.943326211627124</v>
      </c>
      <c r="H22" s="309">
        <v>27.910138083995133</v>
      </c>
      <c r="I22" s="309">
        <v>25.370073122882115</v>
      </c>
      <c r="J22" s="309">
        <v>24.724928505646844</v>
      </c>
      <c r="K22" s="309">
        <v>13.074347725698454</v>
      </c>
      <c r="L22" s="310">
        <v>25.290486021762764</v>
      </c>
    </row>
    <row r="23" spans="2:12" ht="15" customHeight="1" x14ac:dyDescent="0.2">
      <c r="B23" s="883" t="s">
        <v>231</v>
      </c>
      <c r="C23" s="165" t="s">
        <v>223</v>
      </c>
      <c r="D23" s="309">
        <v>19.86539296569692</v>
      </c>
      <c r="E23" s="309">
        <v>21.176692438242505</v>
      </c>
      <c r="F23" s="309">
        <v>21.145713187235678</v>
      </c>
      <c r="G23" s="309">
        <v>19.891165172855313</v>
      </c>
      <c r="H23" s="309">
        <v>12.937752323725471</v>
      </c>
      <c r="I23" s="309">
        <v>7.3686693928908458</v>
      </c>
      <c r="J23" s="309">
        <v>6.2130604007496038</v>
      </c>
      <c r="K23" s="309">
        <v>3.874182034503272</v>
      </c>
      <c r="L23" s="310">
        <v>13.778397606920528</v>
      </c>
    </row>
    <row r="24" spans="2:12" ht="15" customHeight="1" x14ac:dyDescent="0.2">
      <c r="B24" s="891"/>
      <c r="C24" s="165" t="s">
        <v>224</v>
      </c>
      <c r="D24" s="309">
        <v>33.904499589501839</v>
      </c>
      <c r="E24" s="309">
        <v>31.449822380106575</v>
      </c>
      <c r="F24" s="309">
        <v>28.706966657630794</v>
      </c>
      <c r="G24" s="309">
        <v>28.596742315818169</v>
      </c>
      <c r="H24" s="309">
        <v>35.818720551804539</v>
      </c>
      <c r="I24" s="309">
        <v>35.472565354783107</v>
      </c>
      <c r="J24" s="309">
        <v>37.965979008324283</v>
      </c>
      <c r="K24" s="309">
        <v>29.429808733309276</v>
      </c>
      <c r="L24" s="310">
        <v>33.005784474755409</v>
      </c>
    </row>
    <row r="25" spans="2:12" ht="15" customHeight="1" x14ac:dyDescent="0.2">
      <c r="B25" s="883" t="s">
        <v>232</v>
      </c>
      <c r="C25" s="165" t="s">
        <v>223</v>
      </c>
      <c r="D25" s="309">
        <v>17.901092581943644</v>
      </c>
      <c r="E25" s="309">
        <v>20.178435839028094</v>
      </c>
      <c r="F25" s="309">
        <v>20.565693430656935</v>
      </c>
      <c r="G25" s="309">
        <v>20.16142406987672</v>
      </c>
      <c r="H25" s="309">
        <v>16.139767054908486</v>
      </c>
      <c r="I25" s="309">
        <v>11.93952802359882</v>
      </c>
      <c r="J25" s="309">
        <v>11.216293746414228</v>
      </c>
      <c r="K25" s="309">
        <v>7.961362480935434</v>
      </c>
      <c r="L25" s="310">
        <v>15.914804194980164</v>
      </c>
    </row>
    <row r="26" spans="2:12" ht="15" customHeight="1" x14ac:dyDescent="0.2">
      <c r="B26" s="891"/>
      <c r="C26" s="165" t="s">
        <v>224</v>
      </c>
      <c r="D26" s="309">
        <v>39.909240737814102</v>
      </c>
      <c r="E26" s="309">
        <v>32.578253706754531</v>
      </c>
      <c r="F26" s="309">
        <v>26.930963773069038</v>
      </c>
      <c r="G26" s="309">
        <v>21.056668904017641</v>
      </c>
      <c r="H26" s="309">
        <v>18.923908149482216</v>
      </c>
      <c r="I26" s="309">
        <v>19.209534069485589</v>
      </c>
      <c r="J26" s="309">
        <v>16.806234007908817</v>
      </c>
      <c r="K26" s="309">
        <v>35.02052644288819</v>
      </c>
      <c r="L26" s="310">
        <v>28.898370054331522</v>
      </c>
    </row>
    <row r="27" spans="2:12" ht="15" customHeight="1" x14ac:dyDescent="0.2">
      <c r="B27" s="883" t="s">
        <v>233</v>
      </c>
      <c r="C27" s="165" t="s">
        <v>223</v>
      </c>
      <c r="D27" s="309">
        <v>17.235378208714028</v>
      </c>
      <c r="E27" s="309">
        <v>19.223880597014926</v>
      </c>
      <c r="F27" s="309">
        <v>20.056444026340543</v>
      </c>
      <c r="G27" s="309">
        <v>21.082331696856837</v>
      </c>
      <c r="H27" s="309">
        <v>19.304088698014812</v>
      </c>
      <c r="I27" s="309">
        <v>14.030354131534569</v>
      </c>
      <c r="J27" s="309">
        <v>11.627535537454081</v>
      </c>
      <c r="K27" s="309">
        <v>8.4739189451231329</v>
      </c>
      <c r="L27" s="310">
        <v>16.994046371221334</v>
      </c>
    </row>
    <row r="28" spans="2:12" ht="15" customHeight="1" x14ac:dyDescent="0.2">
      <c r="B28" s="884"/>
      <c r="C28" s="166" t="s">
        <v>224</v>
      </c>
      <c r="D28" s="312">
        <v>37.076037137148901</v>
      </c>
      <c r="E28" s="312">
        <v>40.03509420022165</v>
      </c>
      <c r="F28" s="312">
        <v>34.330218068535828</v>
      </c>
      <c r="G28" s="312">
        <v>24.619505144120399</v>
      </c>
      <c r="H28" s="312">
        <v>22.60763358778626</v>
      </c>
      <c r="I28" s="312">
        <v>15.27827648114901</v>
      </c>
      <c r="J28" s="312">
        <v>10.524450744153082</v>
      </c>
      <c r="K28" s="312">
        <v>7.1558205859476285</v>
      </c>
      <c r="L28" s="313">
        <v>29.814155449413811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758</v>
      </c>
    </row>
    <row r="5" spans="2:6" ht="15" customHeight="1" x14ac:dyDescent="0.2">
      <c r="B5" s="856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92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West Midlands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3061.2820000000002</v>
      </c>
      <c r="D8" s="138">
        <f>'Section 10 chart data'!J20</f>
        <v>7955.4769999999999</v>
      </c>
      <c r="E8" s="691">
        <f>'Section 10 chart data'!K20</f>
        <v>9.61</v>
      </c>
      <c r="F8" s="139">
        <f>SUM(C8,D8)</f>
        <v>11016.759</v>
      </c>
    </row>
    <row r="9" spans="2:6" ht="15" customHeight="1" x14ac:dyDescent="0.2">
      <c r="B9" s="42" t="s">
        <v>222</v>
      </c>
      <c r="C9" s="137">
        <f>'Section 10 chart data'!D21</f>
        <v>3196.4180000000001</v>
      </c>
      <c r="D9" s="138">
        <f>'Section 10 chart data'!J21</f>
        <v>7484.44</v>
      </c>
      <c r="E9" s="691">
        <f>'Section 10 chart data'!K21</f>
        <v>9.57</v>
      </c>
      <c r="F9" s="139">
        <f t="shared" ref="F9:F17" si="0">SUM(C9,D9)</f>
        <v>10680.858</v>
      </c>
    </row>
    <row r="10" spans="2:6" ht="15" customHeight="1" x14ac:dyDescent="0.2">
      <c r="B10" s="42" t="s">
        <v>225</v>
      </c>
      <c r="C10" s="137">
        <f>'Section 10 chart data'!D22</f>
        <v>3159.1680000000001</v>
      </c>
      <c r="D10" s="138">
        <f>'Section 10 chart data'!J22</f>
        <v>6361.348</v>
      </c>
      <c r="E10" s="691">
        <f>'Section 10 chart data'!K22</f>
        <v>10.19</v>
      </c>
      <c r="F10" s="139">
        <f t="shared" si="0"/>
        <v>9520.5159999999996</v>
      </c>
    </row>
    <row r="11" spans="2:6" ht="15" customHeight="1" x14ac:dyDescent="0.2">
      <c r="B11" s="42" t="s">
        <v>226</v>
      </c>
      <c r="C11" s="137">
        <f>'Section 10 chart data'!D23</f>
        <v>3053.011</v>
      </c>
      <c r="D11" s="138">
        <f>'Section 10 chart data'!J23</f>
        <v>5607.9110000000001</v>
      </c>
      <c r="E11" s="691">
        <f>'Section 10 chart data'!K23</f>
        <v>10.98</v>
      </c>
      <c r="F11" s="139">
        <f t="shared" si="0"/>
        <v>8660.9220000000005</v>
      </c>
    </row>
    <row r="12" spans="2:6" ht="15" customHeight="1" x14ac:dyDescent="0.2">
      <c r="B12" s="42" t="s">
        <v>227</v>
      </c>
      <c r="C12" s="137">
        <f>'Section 10 chart data'!D24</f>
        <v>2936.1570000000002</v>
      </c>
      <c r="D12" s="138">
        <f>'Section 10 chart data'!J24</f>
        <v>4608.607</v>
      </c>
      <c r="E12" s="691">
        <f>'Section 10 chart data'!K24</f>
        <v>11.81</v>
      </c>
      <c r="F12" s="139">
        <f t="shared" si="0"/>
        <v>7544.7640000000001</v>
      </c>
    </row>
    <row r="13" spans="2:6" ht="15" customHeight="1" x14ac:dyDescent="0.2">
      <c r="B13" s="42" t="s">
        <v>228</v>
      </c>
      <c r="C13" s="137">
        <f>'Section 10 chart data'!D25</f>
        <v>2849.5740000000001</v>
      </c>
      <c r="D13" s="138">
        <f>'Section 10 chart data'!J25</f>
        <v>3614.145</v>
      </c>
      <c r="E13" s="691">
        <f>'Section 10 chart data'!K25</f>
        <v>12.55</v>
      </c>
      <c r="F13" s="139">
        <f t="shared" si="0"/>
        <v>6463.7190000000001</v>
      </c>
    </row>
    <row r="14" spans="2:6" ht="15" customHeight="1" x14ac:dyDescent="0.2">
      <c r="B14" s="42" t="s">
        <v>332</v>
      </c>
      <c r="C14" s="137">
        <f>'Section 10 chart data'!D26</f>
        <v>2804.7660000000001</v>
      </c>
      <c r="D14" s="138">
        <f>'Section 10 chart data'!J26</f>
        <v>3318.8249999999998</v>
      </c>
      <c r="E14" s="691">
        <f>'Section 10 chart data'!K26</f>
        <v>12.55</v>
      </c>
      <c r="F14" s="139">
        <f t="shared" si="0"/>
        <v>6123.5910000000003</v>
      </c>
    </row>
    <row r="15" spans="2:6" ht="15" customHeight="1" x14ac:dyDescent="0.2">
      <c r="B15" s="42" t="s">
        <v>333</v>
      </c>
      <c r="C15" s="137">
        <f>'Section 10 chart data'!D27</f>
        <v>2844.6529999999998</v>
      </c>
      <c r="D15" s="138">
        <f>'Section 10 chart data'!J27</f>
        <v>3244.8890000000001</v>
      </c>
      <c r="E15" s="691">
        <f>'Section 10 chart data'!K27</f>
        <v>11.6</v>
      </c>
      <c r="F15" s="139">
        <f t="shared" si="0"/>
        <v>6089.5419999999995</v>
      </c>
    </row>
    <row r="16" spans="2:6" ht="15" customHeight="1" x14ac:dyDescent="0.2">
      <c r="B16" s="42" t="s">
        <v>231</v>
      </c>
      <c r="C16" s="137">
        <f>'Section 10 chart data'!D28</f>
        <v>2891.665</v>
      </c>
      <c r="D16" s="138">
        <f>'Section 10 chart data'!J28</f>
        <v>3351.0189999999998</v>
      </c>
      <c r="E16" s="691">
        <f>'Section 10 chart data'!K28</f>
        <v>10.59</v>
      </c>
      <c r="F16" s="139">
        <f t="shared" si="0"/>
        <v>6242.6839999999993</v>
      </c>
    </row>
    <row r="17" spans="2:6" ht="15" customHeight="1" x14ac:dyDescent="0.2">
      <c r="B17" s="46" t="s">
        <v>232</v>
      </c>
      <c r="C17" s="137">
        <f>'Section 10 chart data'!D29</f>
        <v>3019.886</v>
      </c>
      <c r="D17" s="138">
        <f>'Section 10 chart data'!J29</f>
        <v>3616.2289999999998</v>
      </c>
      <c r="E17" s="691">
        <f>'Section 10 chart data'!K29</f>
        <v>9.66</v>
      </c>
      <c r="F17" s="139">
        <f t="shared" si="0"/>
        <v>6636.1149999999998</v>
      </c>
    </row>
    <row r="18" spans="2:6" ht="15" customHeight="1" x14ac:dyDescent="0.2">
      <c r="B18" s="46" t="s">
        <v>233</v>
      </c>
      <c r="C18" s="137">
        <f>'Section 10 chart data'!D30</f>
        <v>3162.6019999999999</v>
      </c>
      <c r="D18" s="138">
        <f>'Section 10 chart data'!J30</f>
        <v>4099.0429999999997</v>
      </c>
      <c r="E18" s="691">
        <f>'Section 10 chart data'!K30</f>
        <v>8.9600000000000009</v>
      </c>
      <c r="F18" s="140">
        <f>SUM(C18,D18)</f>
        <v>7261.6449999999995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759</v>
      </c>
    </row>
    <row r="5" spans="2:6" ht="15" customHeight="1" x14ac:dyDescent="0.2">
      <c r="B5" s="893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856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West Midlands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142.07499999999999</v>
      </c>
      <c r="D8" s="138">
        <f>'Section 10 chart data'!J35</f>
        <v>256.94200000000001</v>
      </c>
      <c r="E8" s="691">
        <f>'Section 10 chart data'!K35</f>
        <v>7.68</v>
      </c>
      <c r="F8" s="139">
        <f>SUM(C8,D8)</f>
        <v>399.017</v>
      </c>
    </row>
    <row r="9" spans="2:6" ht="15" customHeight="1" x14ac:dyDescent="0.2">
      <c r="B9" s="42" t="s">
        <v>222</v>
      </c>
      <c r="C9" s="137">
        <f>'Section 10 chart data'!D36</f>
        <v>147.25800000000001</v>
      </c>
      <c r="D9" s="138">
        <f>'Section 10 chart data'!J36</f>
        <v>234.4</v>
      </c>
      <c r="E9" s="691">
        <f>'Section 10 chart data'!K36</f>
        <v>8.2899999999999991</v>
      </c>
      <c r="F9" s="139">
        <f t="shared" ref="F9:F17" si="0">SUM(C9,D9)</f>
        <v>381.65800000000002</v>
      </c>
    </row>
    <row r="10" spans="2:6" ht="15" customHeight="1" x14ac:dyDescent="0.2">
      <c r="B10" s="42" t="s">
        <v>225</v>
      </c>
      <c r="C10" s="137">
        <f>'Section 10 chart data'!D37</f>
        <v>133.59800000000001</v>
      </c>
      <c r="D10" s="138">
        <f>'Section 10 chart data'!J37</f>
        <v>189.18899999999999</v>
      </c>
      <c r="E10" s="691">
        <f>'Section 10 chart data'!K37</f>
        <v>9.23</v>
      </c>
      <c r="F10" s="139">
        <f t="shared" si="0"/>
        <v>322.78700000000003</v>
      </c>
    </row>
    <row r="11" spans="2:6" ht="15" customHeight="1" x14ac:dyDescent="0.2">
      <c r="B11" s="42" t="s">
        <v>226</v>
      </c>
      <c r="C11" s="137">
        <f>'Section 10 chart data'!D38</f>
        <v>124.593</v>
      </c>
      <c r="D11" s="138">
        <f>'Section 10 chart data'!J38</f>
        <v>168.249</v>
      </c>
      <c r="E11" s="691">
        <f>'Section 10 chart data'!K38</f>
        <v>9.41</v>
      </c>
      <c r="F11" s="139">
        <f t="shared" si="0"/>
        <v>292.84199999999998</v>
      </c>
    </row>
    <row r="12" spans="2:6" ht="15" customHeight="1" x14ac:dyDescent="0.2">
      <c r="B12" s="42" t="s">
        <v>227</v>
      </c>
      <c r="C12" s="137">
        <f>'Section 10 chart data'!D39</f>
        <v>118.3</v>
      </c>
      <c r="D12" s="138">
        <f>'Section 10 chart data'!J39</f>
        <v>149.30000000000001</v>
      </c>
      <c r="E12" s="691">
        <f>'Section 10 chart data'!K39</f>
        <v>9.18</v>
      </c>
      <c r="F12" s="139">
        <f t="shared" si="0"/>
        <v>267.60000000000002</v>
      </c>
    </row>
    <row r="13" spans="2:6" ht="15" customHeight="1" x14ac:dyDescent="0.2">
      <c r="B13" s="42" t="s">
        <v>354</v>
      </c>
      <c r="C13" s="137">
        <f>'Section 10 chart data'!D40</f>
        <v>118.42</v>
      </c>
      <c r="D13" s="138">
        <f>'Section 10 chart data'!J40</f>
        <v>135.96600000000001</v>
      </c>
      <c r="E13" s="691">
        <f>'Section 10 chart data'!K40</f>
        <v>8.2100000000000009</v>
      </c>
      <c r="F13" s="139">
        <f t="shared" si="0"/>
        <v>254.38600000000002</v>
      </c>
    </row>
    <row r="14" spans="2:6" ht="15" customHeight="1" x14ac:dyDescent="0.2">
      <c r="B14" s="42" t="s">
        <v>332</v>
      </c>
      <c r="C14" s="137">
        <f>'Section 10 chart data'!D41</f>
        <v>119.443</v>
      </c>
      <c r="D14" s="138">
        <f>'Section 10 chart data'!J41</f>
        <v>146.566</v>
      </c>
      <c r="E14" s="691">
        <f>'Section 10 chart data'!K41</f>
        <v>8.0500000000000007</v>
      </c>
      <c r="F14" s="139">
        <f t="shared" si="0"/>
        <v>266.00900000000001</v>
      </c>
    </row>
    <row r="15" spans="2:6" ht="15" customHeight="1" x14ac:dyDescent="0.2">
      <c r="B15" s="42" t="s">
        <v>333</v>
      </c>
      <c r="C15" s="137">
        <f>'Section 10 chart data'!D42</f>
        <v>122.093</v>
      </c>
      <c r="D15" s="138">
        <f>'Section 10 chart data'!J42</f>
        <v>169.161</v>
      </c>
      <c r="E15" s="691">
        <f>'Section 10 chart data'!K42</f>
        <v>7.54</v>
      </c>
      <c r="F15" s="139">
        <f t="shared" si="0"/>
        <v>291.25400000000002</v>
      </c>
    </row>
    <row r="16" spans="2:6" ht="15" customHeight="1" x14ac:dyDescent="0.2">
      <c r="B16" s="42" t="s">
        <v>231</v>
      </c>
      <c r="C16" s="137">
        <f>'Section 10 chart data'!D43</f>
        <v>123.922</v>
      </c>
      <c r="D16" s="138">
        <f>'Section 10 chart data'!J43</f>
        <v>192.46600000000001</v>
      </c>
      <c r="E16" s="691">
        <f>'Section 10 chart data'!K43</f>
        <v>7.32</v>
      </c>
      <c r="F16" s="139">
        <f t="shared" si="0"/>
        <v>316.38800000000003</v>
      </c>
    </row>
    <row r="17" spans="2:6" ht="15" customHeight="1" x14ac:dyDescent="0.2">
      <c r="B17" s="46" t="s">
        <v>232</v>
      </c>
      <c r="C17" s="137">
        <f>'Section 10 chart data'!D44</f>
        <v>126.21599999999999</v>
      </c>
      <c r="D17" s="138">
        <f>'Section 10 chart data'!J44</f>
        <v>212.83799999999999</v>
      </c>
      <c r="E17" s="691">
        <f>'Section 10 chart data'!K44</f>
        <v>7.13</v>
      </c>
      <c r="F17" s="139">
        <f t="shared" si="0"/>
        <v>339.05399999999997</v>
      </c>
    </row>
    <row r="18" spans="2:6" ht="15" customHeight="1" x14ac:dyDescent="0.2">
      <c r="B18" s="46" t="s">
        <v>233</v>
      </c>
      <c r="C18" s="137">
        <f>'Section 10 chart data'!D45</f>
        <v>128.16</v>
      </c>
      <c r="D18" s="138">
        <f>'Section 10 chart data'!J45</f>
        <v>229.959</v>
      </c>
      <c r="E18" s="691">
        <f>'Section 10 chart data'!K45</f>
        <v>7.08</v>
      </c>
      <c r="F18" s="140">
        <f>SUM(C18,D18)</f>
        <v>358.11900000000003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59999389629810485"/>
  </sheetPr>
  <dimension ref="A2:X16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5" t="s">
        <v>482</v>
      </c>
      <c r="C3" s="796"/>
      <c r="D3" s="796"/>
      <c r="E3" s="796"/>
      <c r="F3" s="797"/>
      <c r="H3" s="795" t="s">
        <v>482</v>
      </c>
      <c r="I3" s="798"/>
      <c r="J3" s="798"/>
      <c r="K3" s="798"/>
      <c r="L3" s="798"/>
      <c r="M3" s="798"/>
      <c r="N3" s="799"/>
      <c r="P3" s="795" t="s">
        <v>482</v>
      </c>
      <c r="Q3" s="796"/>
      <c r="R3" s="796"/>
      <c r="S3" s="796"/>
      <c r="T3" s="797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3057.8180000000002</v>
      </c>
      <c r="E5" s="327"/>
      <c r="F5" s="335"/>
      <c r="G5" s="319"/>
      <c r="H5" s="330" t="s">
        <v>92</v>
      </c>
      <c r="I5" s="298">
        <v>2013</v>
      </c>
      <c r="J5" s="274">
        <v>8621.9230000000007</v>
      </c>
      <c r="K5" s="274">
        <v>9.36</v>
      </c>
      <c r="L5" s="287">
        <f t="shared" ref="L5:L10" si="0">(K5*J5)/100</f>
        <v>807.01199280000003</v>
      </c>
      <c r="M5" s="327"/>
      <c r="N5" s="335"/>
      <c r="O5" s="319"/>
      <c r="P5" s="330" t="s">
        <v>92</v>
      </c>
      <c r="Q5" s="298">
        <v>2013</v>
      </c>
      <c r="R5" s="287">
        <f t="shared" ref="R5:R10" si="1">D5+J5</f>
        <v>11679.741000000002</v>
      </c>
      <c r="S5" s="327"/>
      <c r="T5" s="335"/>
    </row>
    <row r="6" spans="1:20" x14ac:dyDescent="0.2">
      <c r="A6" s="271"/>
      <c r="B6" s="285"/>
      <c r="C6" s="286">
        <v>2017</v>
      </c>
      <c r="D6" s="277">
        <v>3185.8710000000001</v>
      </c>
      <c r="E6" s="328"/>
      <c r="F6" s="336"/>
      <c r="G6" s="319"/>
      <c r="H6" s="331"/>
      <c r="I6" s="286">
        <v>2017</v>
      </c>
      <c r="J6" s="275">
        <v>7777.7030000000004</v>
      </c>
      <c r="K6" s="275">
        <v>9.61</v>
      </c>
      <c r="L6" s="277">
        <f t="shared" si="0"/>
        <v>747.43725829999994</v>
      </c>
      <c r="M6" s="328"/>
      <c r="N6" s="336"/>
      <c r="O6" s="319"/>
      <c r="P6" s="331"/>
      <c r="Q6" s="286">
        <v>2017</v>
      </c>
      <c r="R6" s="277">
        <f t="shared" si="1"/>
        <v>10963.574000000001</v>
      </c>
      <c r="S6" s="328"/>
      <c r="T6" s="336"/>
    </row>
    <row r="7" spans="1:20" x14ac:dyDescent="0.2">
      <c r="A7" s="271"/>
      <c r="B7" s="285"/>
      <c r="C7" s="286">
        <v>2022</v>
      </c>
      <c r="D7" s="277">
        <v>3229.2020000000002</v>
      </c>
      <c r="E7" s="328"/>
      <c r="F7" s="336"/>
      <c r="G7" s="319"/>
      <c r="H7" s="331"/>
      <c r="I7" s="286">
        <v>2022</v>
      </c>
      <c r="J7" s="275">
        <v>6849.2439999999997</v>
      </c>
      <c r="K7" s="275">
        <v>10.09</v>
      </c>
      <c r="L7" s="277">
        <f t="shared" si="0"/>
        <v>691.08871959999988</v>
      </c>
      <c r="M7" s="328"/>
      <c r="N7" s="336"/>
      <c r="O7" s="319"/>
      <c r="P7" s="331"/>
      <c r="Q7" s="286">
        <v>2022</v>
      </c>
      <c r="R7" s="277">
        <f t="shared" si="1"/>
        <v>10078.446</v>
      </c>
      <c r="S7" s="328"/>
      <c r="T7" s="336"/>
    </row>
    <row r="8" spans="1:20" x14ac:dyDescent="0.2">
      <c r="A8" s="271"/>
      <c r="B8" s="285"/>
      <c r="C8" s="286">
        <v>2027</v>
      </c>
      <c r="D8" s="277">
        <v>3132.2269999999999</v>
      </c>
      <c r="E8" s="328"/>
      <c r="F8" s="336"/>
      <c r="G8" s="319"/>
      <c r="H8" s="331"/>
      <c r="I8" s="286">
        <v>2027</v>
      </c>
      <c r="J8" s="275">
        <v>5940.982</v>
      </c>
      <c r="K8" s="275">
        <v>10.78</v>
      </c>
      <c r="L8" s="277">
        <f t="shared" si="0"/>
        <v>640.43785959999991</v>
      </c>
      <c r="M8" s="328"/>
      <c r="N8" s="336"/>
      <c r="O8" s="319"/>
      <c r="P8" s="331"/>
      <c r="Q8" s="286">
        <v>2027</v>
      </c>
      <c r="R8" s="277">
        <f t="shared" si="1"/>
        <v>9073.2089999999989</v>
      </c>
      <c r="S8" s="328"/>
      <c r="T8" s="336"/>
    </row>
    <row r="9" spans="1:20" x14ac:dyDescent="0.2">
      <c r="A9" s="271"/>
      <c r="B9" s="285"/>
      <c r="C9" s="286">
        <v>2032</v>
      </c>
      <c r="D9" s="277">
        <v>3002.65</v>
      </c>
      <c r="E9" s="328"/>
      <c r="F9" s="336"/>
      <c r="G9" s="319"/>
      <c r="H9" s="331"/>
      <c r="I9" s="286">
        <v>2032</v>
      </c>
      <c r="J9" s="275">
        <v>5347.4030000000002</v>
      </c>
      <c r="K9" s="275">
        <v>11.36</v>
      </c>
      <c r="L9" s="277">
        <f t="shared" si="0"/>
        <v>607.46498079999992</v>
      </c>
      <c r="M9" s="328"/>
      <c r="N9" s="336"/>
      <c r="O9" s="319"/>
      <c r="P9" s="331"/>
      <c r="Q9" s="286">
        <v>2032</v>
      </c>
      <c r="R9" s="277">
        <f t="shared" si="1"/>
        <v>8350.0529999999999</v>
      </c>
      <c r="S9" s="328"/>
      <c r="T9" s="336"/>
    </row>
    <row r="10" spans="1:20" ht="13.5" thickBot="1" x14ac:dyDescent="0.25">
      <c r="A10" s="271"/>
      <c r="B10" s="290"/>
      <c r="C10" s="291">
        <v>2037</v>
      </c>
      <c r="D10" s="292">
        <v>2920.047</v>
      </c>
      <c r="E10" s="329"/>
      <c r="F10" s="337"/>
      <c r="G10" s="319"/>
      <c r="H10" s="332"/>
      <c r="I10" s="291">
        <v>2037</v>
      </c>
      <c r="J10" s="333">
        <v>3859.3539999999998</v>
      </c>
      <c r="K10" s="333">
        <v>12.81</v>
      </c>
      <c r="L10" s="292">
        <f t="shared" si="0"/>
        <v>494.38324739999996</v>
      </c>
      <c r="M10" s="329"/>
      <c r="N10" s="337"/>
      <c r="O10" s="319"/>
      <c r="P10" s="332"/>
      <c r="Q10" s="291">
        <v>2037</v>
      </c>
      <c r="R10" s="292">
        <f t="shared" si="1"/>
        <v>6779.4009999999998</v>
      </c>
      <c r="S10" s="329"/>
      <c r="T10" s="337"/>
    </row>
    <row r="11" spans="1:20" x14ac:dyDescent="0.2">
      <c r="A11" s="271"/>
      <c r="B11" s="295"/>
      <c r="C11" s="296"/>
      <c r="D11" s="277"/>
      <c r="E11" s="277"/>
      <c r="F11" s="272"/>
      <c r="G11" s="319"/>
      <c r="H11" s="334"/>
      <c r="I11" s="296"/>
      <c r="J11" s="277"/>
      <c r="K11" s="277"/>
      <c r="L11" s="277"/>
      <c r="M11" s="277"/>
      <c r="N11" s="272"/>
      <c r="O11" s="319"/>
      <c r="P11" s="334"/>
      <c r="Q11" s="296"/>
      <c r="R11" s="277"/>
      <c r="S11" s="277"/>
      <c r="T11" s="272"/>
    </row>
    <row r="12" spans="1:20" ht="13.5" thickBot="1" x14ac:dyDescent="0.25"/>
    <row r="13" spans="1:20" x14ac:dyDescent="0.2">
      <c r="A13" s="271"/>
      <c r="B13" s="795" t="s">
        <v>483</v>
      </c>
      <c r="C13" s="800"/>
      <c r="D13" s="800"/>
      <c r="E13" s="800"/>
      <c r="F13" s="801"/>
      <c r="H13" s="795" t="s">
        <v>483</v>
      </c>
      <c r="I13" s="798"/>
      <c r="J13" s="798"/>
      <c r="K13" s="798"/>
      <c r="L13" s="798"/>
      <c r="M13" s="798"/>
      <c r="N13" s="799"/>
      <c r="P13" s="795" t="s">
        <v>483</v>
      </c>
      <c r="Q13" s="800"/>
      <c r="R13" s="800"/>
      <c r="S13" s="800"/>
      <c r="T13" s="801"/>
    </row>
    <row r="14" spans="1:20" ht="13.5" thickBot="1" x14ac:dyDescent="0.25">
      <c r="A14" s="271"/>
      <c r="B14" s="279" t="s">
        <v>78</v>
      </c>
      <c r="C14" s="280" t="s">
        <v>480</v>
      </c>
      <c r="D14" s="280" t="s">
        <v>377</v>
      </c>
      <c r="E14" s="283" t="s">
        <v>479</v>
      </c>
      <c r="F14" s="281" t="s">
        <v>378</v>
      </c>
      <c r="H14" s="282" t="s">
        <v>308</v>
      </c>
      <c r="I14" s="280" t="s">
        <v>480</v>
      </c>
      <c r="J14" s="280" t="s">
        <v>377</v>
      </c>
      <c r="K14" s="283" t="s">
        <v>82</v>
      </c>
      <c r="L14" s="283" t="s">
        <v>309</v>
      </c>
      <c r="M14" s="283" t="s">
        <v>479</v>
      </c>
      <c r="N14" s="284" t="s">
        <v>378</v>
      </c>
      <c r="P14" s="279" t="s">
        <v>486</v>
      </c>
      <c r="Q14" s="280" t="s">
        <v>480</v>
      </c>
      <c r="R14" s="280" t="s">
        <v>377</v>
      </c>
      <c r="S14" s="283" t="s">
        <v>479</v>
      </c>
      <c r="T14" s="281" t="s">
        <v>378</v>
      </c>
    </row>
    <row r="15" spans="1:20" x14ac:dyDescent="0.2">
      <c r="A15" s="271"/>
      <c r="B15" s="297" t="s">
        <v>92</v>
      </c>
      <c r="C15" s="298" t="s">
        <v>331</v>
      </c>
      <c r="D15" s="287">
        <v>3061.2820000000002</v>
      </c>
      <c r="E15" s="289">
        <v>4</v>
      </c>
      <c r="F15" s="325">
        <f t="shared" ref="F15:F20" si="2">D15*E15</f>
        <v>12245.128000000001</v>
      </c>
      <c r="H15" s="297" t="s">
        <v>92</v>
      </c>
      <c r="I15" s="298" t="s">
        <v>331</v>
      </c>
      <c r="J15" s="288">
        <v>7955.4769999999999</v>
      </c>
      <c r="K15" s="288">
        <v>9.61</v>
      </c>
      <c r="L15" s="289">
        <f t="shared" ref="L15:L20" si="3">(K15*J15)/100</f>
        <v>764.5213397</v>
      </c>
      <c r="M15" s="289">
        <v>4</v>
      </c>
      <c r="N15" s="325">
        <f t="shared" ref="N15:N20" si="4">J15*M15</f>
        <v>31821.907999999999</v>
      </c>
      <c r="P15" s="297" t="s">
        <v>92</v>
      </c>
      <c r="Q15" s="298" t="s">
        <v>331</v>
      </c>
      <c r="R15" s="287">
        <f t="shared" ref="R15:R20" si="5">D15+J15</f>
        <v>11016.759</v>
      </c>
      <c r="S15" s="289">
        <v>4</v>
      </c>
      <c r="T15" s="325">
        <f t="shared" ref="T15:T20" si="6">R15*S15</f>
        <v>44067.036</v>
      </c>
    </row>
    <row r="16" spans="1:20" x14ac:dyDescent="0.2">
      <c r="A16" s="271"/>
      <c r="B16" s="285"/>
      <c r="C16" s="286" t="s">
        <v>222</v>
      </c>
      <c r="D16" s="277">
        <v>3196.4180000000001</v>
      </c>
      <c r="E16" s="278">
        <v>5</v>
      </c>
      <c r="F16" s="276">
        <f t="shared" si="2"/>
        <v>15982.09</v>
      </c>
      <c r="H16" s="285"/>
      <c r="I16" s="286" t="s">
        <v>222</v>
      </c>
      <c r="J16" s="273">
        <v>7484.44</v>
      </c>
      <c r="K16" s="273">
        <v>9.57</v>
      </c>
      <c r="L16" s="278">
        <f t="shared" si="3"/>
        <v>716.26090800000009</v>
      </c>
      <c r="M16" s="278">
        <v>5</v>
      </c>
      <c r="N16" s="276">
        <f t="shared" si="4"/>
        <v>37422.199999999997</v>
      </c>
      <c r="P16" s="285"/>
      <c r="Q16" s="286" t="s">
        <v>222</v>
      </c>
      <c r="R16" s="277">
        <f t="shared" si="5"/>
        <v>10680.858</v>
      </c>
      <c r="S16" s="278">
        <v>5</v>
      </c>
      <c r="T16" s="276">
        <f t="shared" si="6"/>
        <v>53404.29</v>
      </c>
    </row>
    <row r="17" spans="1:20" x14ac:dyDescent="0.2">
      <c r="A17" s="271"/>
      <c r="B17" s="285"/>
      <c r="C17" s="286" t="s">
        <v>225</v>
      </c>
      <c r="D17" s="277">
        <v>3159.1680000000001</v>
      </c>
      <c r="E17" s="278">
        <v>5</v>
      </c>
      <c r="F17" s="276">
        <f t="shared" si="2"/>
        <v>15795.84</v>
      </c>
      <c r="H17" s="285"/>
      <c r="I17" s="286" t="s">
        <v>225</v>
      </c>
      <c r="J17" s="273">
        <v>6361.348</v>
      </c>
      <c r="K17" s="273">
        <v>10.19</v>
      </c>
      <c r="L17" s="278">
        <f t="shared" si="3"/>
        <v>648.22136119999993</v>
      </c>
      <c r="M17" s="278">
        <v>5</v>
      </c>
      <c r="N17" s="276">
        <f t="shared" si="4"/>
        <v>31806.739999999998</v>
      </c>
      <c r="P17" s="285"/>
      <c r="Q17" s="286" t="s">
        <v>225</v>
      </c>
      <c r="R17" s="277">
        <f t="shared" si="5"/>
        <v>9520.5159999999996</v>
      </c>
      <c r="S17" s="278">
        <v>5</v>
      </c>
      <c r="T17" s="276">
        <f t="shared" si="6"/>
        <v>47602.58</v>
      </c>
    </row>
    <row r="18" spans="1:20" x14ac:dyDescent="0.2">
      <c r="A18" s="271"/>
      <c r="B18" s="285"/>
      <c r="C18" s="286" t="s">
        <v>226</v>
      </c>
      <c r="D18" s="277">
        <v>3053.011</v>
      </c>
      <c r="E18" s="278">
        <v>5</v>
      </c>
      <c r="F18" s="276">
        <f t="shared" si="2"/>
        <v>15265.055</v>
      </c>
      <c r="H18" s="285"/>
      <c r="I18" s="286" t="s">
        <v>226</v>
      </c>
      <c r="J18" s="273">
        <v>5607.9110000000001</v>
      </c>
      <c r="K18" s="273">
        <v>10.98</v>
      </c>
      <c r="L18" s="278">
        <f t="shared" si="3"/>
        <v>615.74862780000001</v>
      </c>
      <c r="M18" s="278">
        <v>5</v>
      </c>
      <c r="N18" s="276">
        <f t="shared" si="4"/>
        <v>28039.555</v>
      </c>
      <c r="P18" s="285"/>
      <c r="Q18" s="286" t="s">
        <v>226</v>
      </c>
      <c r="R18" s="277">
        <f t="shared" si="5"/>
        <v>8660.9220000000005</v>
      </c>
      <c r="S18" s="278">
        <v>5</v>
      </c>
      <c r="T18" s="276">
        <f t="shared" si="6"/>
        <v>43304.61</v>
      </c>
    </row>
    <row r="19" spans="1:20" x14ac:dyDescent="0.2">
      <c r="A19" s="271"/>
      <c r="B19" s="285"/>
      <c r="C19" s="286" t="s">
        <v>227</v>
      </c>
      <c r="D19" s="277">
        <v>2936.1570000000002</v>
      </c>
      <c r="E19" s="278">
        <v>5</v>
      </c>
      <c r="F19" s="276">
        <f t="shared" si="2"/>
        <v>14680.785</v>
      </c>
      <c r="H19" s="285"/>
      <c r="I19" s="286" t="s">
        <v>227</v>
      </c>
      <c r="J19" s="273">
        <v>4608.607</v>
      </c>
      <c r="K19" s="273">
        <v>11.81</v>
      </c>
      <c r="L19" s="278">
        <f t="shared" si="3"/>
        <v>544.27648670000008</v>
      </c>
      <c r="M19" s="278">
        <v>5</v>
      </c>
      <c r="N19" s="276">
        <f t="shared" si="4"/>
        <v>23043.035</v>
      </c>
      <c r="P19" s="285"/>
      <c r="Q19" s="286" t="s">
        <v>227</v>
      </c>
      <c r="R19" s="277">
        <f t="shared" si="5"/>
        <v>7544.7640000000001</v>
      </c>
      <c r="S19" s="278">
        <v>5</v>
      </c>
      <c r="T19" s="276">
        <f t="shared" si="6"/>
        <v>37723.82</v>
      </c>
    </row>
    <row r="20" spans="1:20" ht="13.5" thickBot="1" x14ac:dyDescent="0.25">
      <c r="A20" s="271"/>
      <c r="B20" s="290"/>
      <c r="C20" s="291" t="s">
        <v>228</v>
      </c>
      <c r="D20" s="292">
        <v>2849.5740000000001</v>
      </c>
      <c r="E20" s="294">
        <v>5</v>
      </c>
      <c r="F20" s="326">
        <f t="shared" si="2"/>
        <v>14247.87</v>
      </c>
      <c r="H20" s="290"/>
      <c r="I20" s="291" t="s">
        <v>228</v>
      </c>
      <c r="J20" s="293">
        <v>3614.145</v>
      </c>
      <c r="K20" s="293">
        <v>12.55</v>
      </c>
      <c r="L20" s="294">
        <f t="shared" si="3"/>
        <v>453.5751975</v>
      </c>
      <c r="M20" s="294">
        <v>5</v>
      </c>
      <c r="N20" s="326">
        <f t="shared" si="4"/>
        <v>18070.724999999999</v>
      </c>
      <c r="P20" s="290"/>
      <c r="Q20" s="291" t="s">
        <v>228</v>
      </c>
      <c r="R20" s="292">
        <f t="shared" si="5"/>
        <v>6463.7190000000001</v>
      </c>
      <c r="S20" s="294">
        <v>5</v>
      </c>
      <c r="T20" s="326">
        <f t="shared" si="6"/>
        <v>32318.595000000001</v>
      </c>
    </row>
    <row r="21" spans="1:20" x14ac:dyDescent="0.2">
      <c r="A21" s="271"/>
      <c r="B21" s="295"/>
      <c r="C21" s="296"/>
      <c r="D21" s="277"/>
      <c r="E21" s="278"/>
      <c r="F21" s="272"/>
      <c r="H21" s="295"/>
      <c r="I21" s="296"/>
      <c r="J21" s="278"/>
      <c r="K21" s="278"/>
      <c r="L21" s="278"/>
      <c r="M21" s="278"/>
      <c r="N21" s="272"/>
      <c r="P21" s="295"/>
      <c r="Q21" s="296"/>
      <c r="R21" s="277"/>
      <c r="S21" s="278"/>
      <c r="T21" s="272"/>
    </row>
    <row r="22" spans="1:20" ht="13.5" thickBot="1" x14ac:dyDescent="0.25"/>
    <row r="23" spans="1:20" x14ac:dyDescent="0.2">
      <c r="A23" s="271"/>
      <c r="B23" s="795" t="s">
        <v>484</v>
      </c>
      <c r="C23" s="796"/>
      <c r="D23" s="796"/>
      <c r="E23" s="796"/>
      <c r="F23" s="797"/>
      <c r="H23" s="795" t="s">
        <v>484</v>
      </c>
      <c r="I23" s="798"/>
      <c r="J23" s="798"/>
      <c r="K23" s="798"/>
      <c r="L23" s="798"/>
      <c r="M23" s="798"/>
      <c r="N23" s="799"/>
      <c r="P23" s="795" t="s">
        <v>484</v>
      </c>
      <c r="Q23" s="796"/>
      <c r="R23" s="796"/>
      <c r="S23" s="796"/>
      <c r="T23" s="797"/>
    </row>
    <row r="24" spans="1:20" ht="13.5" thickBot="1" x14ac:dyDescent="0.25">
      <c r="A24" s="271"/>
      <c r="B24" s="279" t="s">
        <v>78</v>
      </c>
      <c r="C24" s="280" t="s">
        <v>480</v>
      </c>
      <c r="D24" s="280" t="s">
        <v>377</v>
      </c>
      <c r="E24" s="283" t="s">
        <v>479</v>
      </c>
      <c r="F24" s="281" t="s">
        <v>378</v>
      </c>
      <c r="H24" s="282" t="s">
        <v>308</v>
      </c>
      <c r="I24" s="280" t="s">
        <v>480</v>
      </c>
      <c r="J24" s="280" t="s">
        <v>377</v>
      </c>
      <c r="K24" s="283" t="s">
        <v>82</v>
      </c>
      <c r="L24" s="283" t="s">
        <v>309</v>
      </c>
      <c r="M24" s="283" t="s">
        <v>479</v>
      </c>
      <c r="N24" s="284" t="s">
        <v>378</v>
      </c>
      <c r="P24" s="279" t="s">
        <v>486</v>
      </c>
      <c r="Q24" s="280" t="s">
        <v>480</v>
      </c>
      <c r="R24" s="280" t="s">
        <v>377</v>
      </c>
      <c r="S24" s="283" t="s">
        <v>479</v>
      </c>
      <c r="T24" s="281" t="s">
        <v>378</v>
      </c>
    </row>
    <row r="25" spans="1:20" x14ac:dyDescent="0.2">
      <c r="A25" s="271"/>
      <c r="B25" s="297" t="s">
        <v>92</v>
      </c>
      <c r="C25" s="298" t="s">
        <v>331</v>
      </c>
      <c r="D25" s="287">
        <v>142.07499999999999</v>
      </c>
      <c r="E25" s="289">
        <v>4</v>
      </c>
      <c r="F25" s="325">
        <f t="shared" ref="F25:F30" si="7">D25*E25</f>
        <v>568.29999999999995</v>
      </c>
      <c r="H25" s="297" t="s">
        <v>92</v>
      </c>
      <c r="I25" s="298" t="s">
        <v>331</v>
      </c>
      <c r="J25" s="288">
        <v>256.94200000000001</v>
      </c>
      <c r="K25" s="288">
        <v>7.68</v>
      </c>
      <c r="L25" s="289">
        <f t="shared" ref="L25:L30" si="8">(K25*J25)/100</f>
        <v>19.7331456</v>
      </c>
      <c r="M25" s="289">
        <v>4</v>
      </c>
      <c r="N25" s="325">
        <f t="shared" ref="N25:N30" si="9">J25*M25</f>
        <v>1027.768</v>
      </c>
      <c r="P25" s="297" t="s">
        <v>92</v>
      </c>
      <c r="Q25" s="298" t="s">
        <v>331</v>
      </c>
      <c r="R25" s="287">
        <f t="shared" ref="R25:R30" si="10">D25+J25</f>
        <v>399.017</v>
      </c>
      <c r="S25" s="289">
        <v>4</v>
      </c>
      <c r="T25" s="325">
        <f t="shared" ref="T25:T30" si="11">R25*S25</f>
        <v>1596.068</v>
      </c>
    </row>
    <row r="26" spans="1:20" x14ac:dyDescent="0.2">
      <c r="A26" s="271"/>
      <c r="B26" s="285"/>
      <c r="C26" s="286" t="s">
        <v>222</v>
      </c>
      <c r="D26" s="277">
        <v>147.25800000000001</v>
      </c>
      <c r="E26" s="278">
        <v>5</v>
      </c>
      <c r="F26" s="276">
        <f t="shared" si="7"/>
        <v>736.29000000000008</v>
      </c>
      <c r="H26" s="285"/>
      <c r="I26" s="286" t="s">
        <v>222</v>
      </c>
      <c r="J26" s="273">
        <v>234.4</v>
      </c>
      <c r="K26" s="273">
        <v>8.2899999999999991</v>
      </c>
      <c r="L26" s="278">
        <f t="shared" si="8"/>
        <v>19.431760000000001</v>
      </c>
      <c r="M26" s="278">
        <v>5</v>
      </c>
      <c r="N26" s="276">
        <f t="shared" si="9"/>
        <v>1172</v>
      </c>
      <c r="P26" s="285"/>
      <c r="Q26" s="286" t="s">
        <v>222</v>
      </c>
      <c r="R26" s="277">
        <f t="shared" si="10"/>
        <v>381.65800000000002</v>
      </c>
      <c r="S26" s="278">
        <v>5</v>
      </c>
      <c r="T26" s="276">
        <f t="shared" si="11"/>
        <v>1908.29</v>
      </c>
    </row>
    <row r="27" spans="1:20" x14ac:dyDescent="0.2">
      <c r="A27" s="271"/>
      <c r="B27" s="285"/>
      <c r="C27" s="286" t="s">
        <v>225</v>
      </c>
      <c r="D27" s="277">
        <v>133.59800000000001</v>
      </c>
      <c r="E27" s="278">
        <v>5</v>
      </c>
      <c r="F27" s="276">
        <f t="shared" si="7"/>
        <v>667.99</v>
      </c>
      <c r="H27" s="285"/>
      <c r="I27" s="286" t="s">
        <v>225</v>
      </c>
      <c r="J27" s="273">
        <v>189.18899999999999</v>
      </c>
      <c r="K27" s="273">
        <v>9.23</v>
      </c>
      <c r="L27" s="278">
        <f t="shared" si="8"/>
        <v>17.4621447</v>
      </c>
      <c r="M27" s="278">
        <v>5</v>
      </c>
      <c r="N27" s="276">
        <f t="shared" si="9"/>
        <v>945.94499999999994</v>
      </c>
      <c r="P27" s="285"/>
      <c r="Q27" s="286" t="s">
        <v>225</v>
      </c>
      <c r="R27" s="277">
        <f t="shared" si="10"/>
        <v>322.78700000000003</v>
      </c>
      <c r="S27" s="278">
        <v>5</v>
      </c>
      <c r="T27" s="276">
        <f t="shared" si="11"/>
        <v>1613.9350000000002</v>
      </c>
    </row>
    <row r="28" spans="1:20" x14ac:dyDescent="0.2">
      <c r="A28" s="271"/>
      <c r="B28" s="285"/>
      <c r="C28" s="286" t="s">
        <v>226</v>
      </c>
      <c r="D28" s="277">
        <v>124.593</v>
      </c>
      <c r="E28" s="278">
        <v>5</v>
      </c>
      <c r="F28" s="276">
        <f t="shared" si="7"/>
        <v>622.96500000000003</v>
      </c>
      <c r="H28" s="285"/>
      <c r="I28" s="286" t="s">
        <v>226</v>
      </c>
      <c r="J28" s="273">
        <v>168.249</v>
      </c>
      <c r="K28" s="273">
        <v>9.41</v>
      </c>
      <c r="L28" s="278">
        <f t="shared" si="8"/>
        <v>15.832230899999999</v>
      </c>
      <c r="M28" s="278">
        <v>5</v>
      </c>
      <c r="N28" s="276">
        <f t="shared" si="9"/>
        <v>841.245</v>
      </c>
      <c r="P28" s="285"/>
      <c r="Q28" s="286" t="s">
        <v>226</v>
      </c>
      <c r="R28" s="277">
        <f t="shared" si="10"/>
        <v>292.84199999999998</v>
      </c>
      <c r="S28" s="278">
        <v>5</v>
      </c>
      <c r="T28" s="276">
        <f t="shared" si="11"/>
        <v>1464.21</v>
      </c>
    </row>
    <row r="29" spans="1:20" x14ac:dyDescent="0.2">
      <c r="A29" s="271"/>
      <c r="B29" s="285"/>
      <c r="C29" s="286" t="s">
        <v>227</v>
      </c>
      <c r="D29" s="277">
        <v>118.3</v>
      </c>
      <c r="E29" s="278">
        <v>5</v>
      </c>
      <c r="F29" s="276">
        <f t="shared" si="7"/>
        <v>591.5</v>
      </c>
      <c r="H29" s="285"/>
      <c r="I29" s="286" t="s">
        <v>227</v>
      </c>
      <c r="J29" s="273">
        <v>149.30000000000001</v>
      </c>
      <c r="K29" s="273">
        <v>9.18</v>
      </c>
      <c r="L29" s="278">
        <f t="shared" si="8"/>
        <v>13.70574</v>
      </c>
      <c r="M29" s="278">
        <v>5</v>
      </c>
      <c r="N29" s="276">
        <f t="shared" si="9"/>
        <v>746.5</v>
      </c>
      <c r="P29" s="285"/>
      <c r="Q29" s="286" t="s">
        <v>227</v>
      </c>
      <c r="R29" s="277">
        <f t="shared" si="10"/>
        <v>267.60000000000002</v>
      </c>
      <c r="S29" s="278">
        <v>5</v>
      </c>
      <c r="T29" s="276">
        <f t="shared" si="11"/>
        <v>1338</v>
      </c>
    </row>
    <row r="30" spans="1:20" ht="13.5" thickBot="1" x14ac:dyDescent="0.25">
      <c r="A30" s="271"/>
      <c r="B30" s="290"/>
      <c r="C30" s="291" t="s">
        <v>228</v>
      </c>
      <c r="D30" s="292">
        <v>118.42</v>
      </c>
      <c r="E30" s="294">
        <v>5</v>
      </c>
      <c r="F30" s="326">
        <f t="shared" si="7"/>
        <v>592.1</v>
      </c>
      <c r="H30" s="290"/>
      <c r="I30" s="291" t="s">
        <v>228</v>
      </c>
      <c r="J30" s="293">
        <v>135.96600000000001</v>
      </c>
      <c r="K30" s="293">
        <v>8.2100000000000009</v>
      </c>
      <c r="L30" s="294">
        <f t="shared" si="8"/>
        <v>11.1628086</v>
      </c>
      <c r="M30" s="294">
        <v>5</v>
      </c>
      <c r="N30" s="326">
        <f t="shared" si="9"/>
        <v>679.83</v>
      </c>
      <c r="P30" s="290"/>
      <c r="Q30" s="291" t="s">
        <v>228</v>
      </c>
      <c r="R30" s="292">
        <f t="shared" si="10"/>
        <v>254.38600000000002</v>
      </c>
      <c r="S30" s="294">
        <v>5</v>
      </c>
      <c r="T30" s="326">
        <f t="shared" si="11"/>
        <v>1271.93</v>
      </c>
    </row>
    <row r="32" spans="1:20" ht="13.5" thickBot="1" x14ac:dyDescent="0.25"/>
    <row r="33" spans="1:20" x14ac:dyDescent="0.2">
      <c r="A33" s="271"/>
      <c r="B33" s="795" t="s">
        <v>485</v>
      </c>
      <c r="C33" s="796"/>
      <c r="D33" s="796"/>
      <c r="E33" s="796"/>
      <c r="F33" s="797"/>
      <c r="H33" s="795" t="s">
        <v>485</v>
      </c>
      <c r="I33" s="798"/>
      <c r="J33" s="798"/>
      <c r="K33" s="798"/>
      <c r="L33" s="798"/>
      <c r="M33" s="798"/>
      <c r="N33" s="799"/>
      <c r="P33" s="795" t="s">
        <v>485</v>
      </c>
      <c r="Q33" s="796"/>
      <c r="R33" s="796"/>
      <c r="S33" s="796"/>
      <c r="T33" s="797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119.86199999999999</v>
      </c>
      <c r="E35" s="289">
        <v>4</v>
      </c>
      <c r="F35" s="325">
        <f t="shared" ref="F35:F40" si="12">D35*E35</f>
        <v>479.44799999999998</v>
      </c>
      <c r="H35" s="297" t="s">
        <v>92</v>
      </c>
      <c r="I35" s="298" t="s">
        <v>331</v>
      </c>
      <c r="J35" s="288">
        <v>467.99599999999998</v>
      </c>
      <c r="K35" s="288">
        <v>15.18</v>
      </c>
      <c r="L35" s="289">
        <f t="shared" ref="L35:L40" si="13">(K35*J35)/100</f>
        <v>71.041792799999996</v>
      </c>
      <c r="M35" s="289">
        <v>4</v>
      </c>
      <c r="N35" s="325">
        <f t="shared" ref="N35:N40" si="14">J35*M35</f>
        <v>1871.9839999999999</v>
      </c>
      <c r="P35" s="297" t="s">
        <v>92</v>
      </c>
      <c r="Q35" s="298" t="s">
        <v>331</v>
      </c>
      <c r="R35" s="287">
        <f t="shared" ref="R35:R40" si="15">D35+J35</f>
        <v>587.85799999999995</v>
      </c>
      <c r="S35" s="289">
        <v>4</v>
      </c>
      <c r="T35" s="325">
        <f t="shared" ref="T35:T40" si="16">R35*S35</f>
        <v>2351.4319999999998</v>
      </c>
    </row>
    <row r="36" spans="1:20" x14ac:dyDescent="0.2">
      <c r="A36" s="271"/>
      <c r="B36" s="285"/>
      <c r="C36" s="286" t="s">
        <v>222</v>
      </c>
      <c r="D36" s="277">
        <v>129.88900000000001</v>
      </c>
      <c r="E36" s="278">
        <v>5</v>
      </c>
      <c r="F36" s="276">
        <f t="shared" si="12"/>
        <v>649.44500000000005</v>
      </c>
      <c r="H36" s="285"/>
      <c r="I36" s="286" t="s">
        <v>222</v>
      </c>
      <c r="J36" s="273">
        <v>420.09199999999998</v>
      </c>
      <c r="K36" s="273">
        <v>14.44</v>
      </c>
      <c r="L36" s="278">
        <f t="shared" si="13"/>
        <v>60.661284799999997</v>
      </c>
      <c r="M36" s="278">
        <v>5</v>
      </c>
      <c r="N36" s="276">
        <f t="shared" si="14"/>
        <v>2100.46</v>
      </c>
      <c r="P36" s="285"/>
      <c r="Q36" s="286" t="s">
        <v>222</v>
      </c>
      <c r="R36" s="277">
        <f t="shared" si="15"/>
        <v>549.98099999999999</v>
      </c>
      <c r="S36" s="278">
        <v>5</v>
      </c>
      <c r="T36" s="276">
        <f t="shared" si="16"/>
        <v>2749.9049999999997</v>
      </c>
    </row>
    <row r="37" spans="1:20" x14ac:dyDescent="0.2">
      <c r="A37" s="271"/>
      <c r="B37" s="285"/>
      <c r="C37" s="286" t="s">
        <v>225</v>
      </c>
      <c r="D37" s="277">
        <v>145.24</v>
      </c>
      <c r="E37" s="278">
        <v>5</v>
      </c>
      <c r="F37" s="276">
        <f t="shared" si="12"/>
        <v>726.2</v>
      </c>
      <c r="H37" s="285"/>
      <c r="I37" s="286" t="s">
        <v>225</v>
      </c>
      <c r="J37" s="273">
        <v>370.84199999999998</v>
      </c>
      <c r="K37" s="273">
        <v>17.559999999999999</v>
      </c>
      <c r="L37" s="278">
        <f t="shared" si="13"/>
        <v>65.119855199999989</v>
      </c>
      <c r="M37" s="278">
        <v>5</v>
      </c>
      <c r="N37" s="276">
        <f t="shared" si="14"/>
        <v>1854.21</v>
      </c>
      <c r="P37" s="285"/>
      <c r="Q37" s="286" t="s">
        <v>225</v>
      </c>
      <c r="R37" s="277">
        <f t="shared" si="15"/>
        <v>516.08199999999999</v>
      </c>
      <c r="S37" s="278">
        <v>5</v>
      </c>
      <c r="T37" s="276">
        <f t="shared" si="16"/>
        <v>2580.41</v>
      </c>
    </row>
    <row r="38" spans="1:20" x14ac:dyDescent="0.2">
      <c r="A38" s="271"/>
      <c r="B38" s="285"/>
      <c r="C38" s="286" t="s">
        <v>226</v>
      </c>
      <c r="D38" s="277">
        <v>143.47499999999999</v>
      </c>
      <c r="E38" s="278">
        <v>5</v>
      </c>
      <c r="F38" s="276">
        <f t="shared" si="12"/>
        <v>717.375</v>
      </c>
      <c r="H38" s="285"/>
      <c r="I38" s="286" t="s">
        <v>226</v>
      </c>
      <c r="J38" s="273">
        <v>286.964</v>
      </c>
      <c r="K38" s="273">
        <v>14.65</v>
      </c>
      <c r="L38" s="278">
        <f t="shared" si="13"/>
        <v>42.040226000000004</v>
      </c>
      <c r="M38" s="278">
        <v>5</v>
      </c>
      <c r="N38" s="276">
        <f t="shared" si="14"/>
        <v>1434.82</v>
      </c>
      <c r="P38" s="285"/>
      <c r="Q38" s="286" t="s">
        <v>226</v>
      </c>
      <c r="R38" s="277">
        <f t="shared" si="15"/>
        <v>430.43899999999996</v>
      </c>
      <c r="S38" s="278">
        <v>5</v>
      </c>
      <c r="T38" s="276">
        <f t="shared" si="16"/>
        <v>2152.1949999999997</v>
      </c>
    </row>
    <row r="39" spans="1:20" x14ac:dyDescent="0.2">
      <c r="A39" s="271"/>
      <c r="B39" s="285"/>
      <c r="C39" s="286" t="s">
        <v>227</v>
      </c>
      <c r="D39" s="277">
        <v>128.51900000000001</v>
      </c>
      <c r="E39" s="278">
        <v>5</v>
      </c>
      <c r="F39" s="276">
        <f t="shared" si="12"/>
        <v>642.59500000000003</v>
      </c>
      <c r="H39" s="285"/>
      <c r="I39" s="286" t="s">
        <v>227</v>
      </c>
      <c r="J39" s="273">
        <v>446.91</v>
      </c>
      <c r="K39" s="273">
        <v>17.71</v>
      </c>
      <c r="L39" s="278">
        <f t="shared" si="13"/>
        <v>79.147761000000003</v>
      </c>
      <c r="M39" s="278">
        <v>5</v>
      </c>
      <c r="N39" s="276">
        <f t="shared" si="14"/>
        <v>2234.5500000000002</v>
      </c>
      <c r="P39" s="285"/>
      <c r="Q39" s="286" t="s">
        <v>227</v>
      </c>
      <c r="R39" s="277">
        <f t="shared" si="15"/>
        <v>575.42900000000009</v>
      </c>
      <c r="S39" s="278">
        <v>5</v>
      </c>
      <c r="T39" s="276">
        <f t="shared" si="16"/>
        <v>2877.1450000000004</v>
      </c>
    </row>
    <row r="40" spans="1:20" ht="13.5" thickBot="1" x14ac:dyDescent="0.25">
      <c r="A40" s="271"/>
      <c r="B40" s="290"/>
      <c r="C40" s="291" t="s">
        <v>228</v>
      </c>
      <c r="D40" s="292">
        <v>131.70500000000001</v>
      </c>
      <c r="E40" s="294">
        <v>5</v>
      </c>
      <c r="F40" s="326">
        <f t="shared" si="12"/>
        <v>658.52500000000009</v>
      </c>
      <c r="H40" s="290"/>
      <c r="I40" s="291" t="s">
        <v>228</v>
      </c>
      <c r="J40" s="293">
        <v>221.53100000000001</v>
      </c>
      <c r="K40" s="293">
        <v>21.03</v>
      </c>
      <c r="L40" s="294">
        <f t="shared" si="13"/>
        <v>46.587969300000005</v>
      </c>
      <c r="M40" s="294">
        <v>5</v>
      </c>
      <c r="N40" s="326">
        <f t="shared" si="14"/>
        <v>1107.655</v>
      </c>
      <c r="P40" s="290"/>
      <c r="Q40" s="291" t="s">
        <v>228</v>
      </c>
      <c r="R40" s="292">
        <f t="shared" si="15"/>
        <v>353.23599999999999</v>
      </c>
      <c r="S40" s="294">
        <v>5</v>
      </c>
      <c r="T40" s="326">
        <f t="shared" si="16"/>
        <v>1766.1799999999998</v>
      </c>
    </row>
    <row r="41" spans="1:20" x14ac:dyDescent="0.2">
      <c r="A41" s="271"/>
      <c r="B41" s="295"/>
      <c r="C41" s="296"/>
      <c r="D41" s="277"/>
      <c r="E41" s="278"/>
      <c r="F41" s="272"/>
      <c r="H41" s="295"/>
      <c r="I41" s="296"/>
      <c r="J41" s="278"/>
      <c r="K41" s="278"/>
      <c r="L41" s="278"/>
      <c r="M41" s="278"/>
      <c r="N41" s="272"/>
      <c r="P41" s="295"/>
      <c r="Q41" s="296"/>
      <c r="R41" s="277"/>
      <c r="S41" s="278"/>
      <c r="T41" s="272"/>
    </row>
    <row r="42" spans="1:20" x14ac:dyDescent="0.2">
      <c r="A42" s="271"/>
    </row>
    <row r="43" spans="1:20" x14ac:dyDescent="0.2">
      <c r="B43" s="786" t="s">
        <v>744</v>
      </c>
      <c r="C43" s="714" t="s">
        <v>331</v>
      </c>
      <c r="D43" s="714" t="s">
        <v>222</v>
      </c>
      <c r="E43" s="714" t="s">
        <v>225</v>
      </c>
      <c r="F43" s="714" t="s">
        <v>226</v>
      </c>
      <c r="G43" s="714" t="s">
        <v>227</v>
      </c>
      <c r="H43" s="714" t="s">
        <v>228</v>
      </c>
      <c r="I43" s="714" t="s">
        <v>332</v>
      </c>
      <c r="J43" s="714" t="s">
        <v>333</v>
      </c>
      <c r="K43" s="714" t="s">
        <v>231</v>
      </c>
      <c r="L43" s="714" t="s">
        <v>232</v>
      </c>
      <c r="M43" s="740" t="s">
        <v>233</v>
      </c>
    </row>
    <row r="44" spans="1:20" x14ac:dyDescent="0.2">
      <c r="B44" s="787"/>
      <c r="C44" s="715" t="s">
        <v>78</v>
      </c>
      <c r="D44" s="715" t="s">
        <v>78</v>
      </c>
      <c r="E44" s="715" t="s">
        <v>78</v>
      </c>
      <c r="F44" s="715" t="s">
        <v>78</v>
      </c>
      <c r="G44" s="715" t="s">
        <v>78</v>
      </c>
      <c r="H44" s="715" t="s">
        <v>78</v>
      </c>
      <c r="I44" s="715" t="s">
        <v>78</v>
      </c>
      <c r="J44" s="715" t="s">
        <v>78</v>
      </c>
      <c r="K44" s="715" t="s">
        <v>78</v>
      </c>
      <c r="L44" s="715" t="s">
        <v>78</v>
      </c>
      <c r="M44" s="741" t="s">
        <v>78</v>
      </c>
    </row>
    <row r="45" spans="1:20" ht="41.25" thickBot="1" x14ac:dyDescent="0.25">
      <c r="B45" s="788"/>
      <c r="C45" s="720" t="s">
        <v>325</v>
      </c>
      <c r="D45" s="720" t="s">
        <v>325</v>
      </c>
      <c r="E45" s="720" t="s">
        <v>325</v>
      </c>
      <c r="F45" s="720" t="s">
        <v>325</v>
      </c>
      <c r="G45" s="720" t="s">
        <v>325</v>
      </c>
      <c r="H45" s="720" t="s">
        <v>325</v>
      </c>
      <c r="I45" s="720" t="s">
        <v>325</v>
      </c>
      <c r="J45" s="720" t="s">
        <v>325</v>
      </c>
      <c r="K45" s="720" t="s">
        <v>325</v>
      </c>
      <c r="L45" s="720" t="s">
        <v>325</v>
      </c>
      <c r="M45" s="742" t="s">
        <v>325</v>
      </c>
    </row>
    <row r="46" spans="1:20" x14ac:dyDescent="0.2">
      <c r="B46" s="721" t="s">
        <v>92</v>
      </c>
      <c r="C46" s="722">
        <v>119.86199999999999</v>
      </c>
      <c r="D46" s="722">
        <v>129.88900000000001</v>
      </c>
      <c r="E46" s="722">
        <v>145.24</v>
      </c>
      <c r="F46" s="722">
        <v>143.47499999999999</v>
      </c>
      <c r="G46" s="722">
        <v>128.51900000000001</v>
      </c>
      <c r="H46" s="722">
        <v>131.70500000000001</v>
      </c>
      <c r="I46" s="722"/>
      <c r="J46" s="722"/>
      <c r="K46" s="722"/>
      <c r="L46" s="722"/>
      <c r="M46" s="723"/>
    </row>
    <row r="47" spans="1:20" x14ac:dyDescent="0.2">
      <c r="B47" s="724" t="s">
        <v>84</v>
      </c>
      <c r="C47" s="725">
        <v>7.923</v>
      </c>
      <c r="D47" s="725">
        <v>7.6470000000000002</v>
      </c>
      <c r="E47" s="725">
        <v>5.95</v>
      </c>
      <c r="F47" s="725">
        <v>7.3170000000000002</v>
      </c>
      <c r="G47" s="725">
        <v>4.891</v>
      </c>
      <c r="H47" s="725">
        <v>6.8179999999999996</v>
      </c>
      <c r="I47" s="725"/>
      <c r="J47" s="725"/>
      <c r="K47" s="725"/>
      <c r="L47" s="725"/>
      <c r="M47" s="726"/>
    </row>
    <row r="48" spans="1:20" x14ac:dyDescent="0.2">
      <c r="B48" s="724" t="s">
        <v>85</v>
      </c>
      <c r="C48" s="725">
        <v>11.183999999999999</v>
      </c>
      <c r="D48" s="725">
        <v>16.718</v>
      </c>
      <c r="E48" s="725">
        <v>25.332000000000001</v>
      </c>
      <c r="F48" s="725">
        <v>18.623999999999999</v>
      </c>
      <c r="G48" s="725">
        <v>11.516999999999999</v>
      </c>
      <c r="H48" s="725">
        <v>8.2010000000000005</v>
      </c>
      <c r="I48" s="725"/>
      <c r="J48" s="725"/>
      <c r="K48" s="725"/>
      <c r="L48" s="725"/>
      <c r="M48" s="726"/>
    </row>
    <row r="49" spans="2:24" x14ac:dyDescent="0.2">
      <c r="B49" s="724" t="s">
        <v>86</v>
      </c>
      <c r="C49" s="725">
        <v>28.765999999999998</v>
      </c>
      <c r="D49" s="725">
        <v>25.375</v>
      </c>
      <c r="E49" s="725">
        <v>23.890999999999998</v>
      </c>
      <c r="F49" s="725">
        <v>23.326000000000001</v>
      </c>
      <c r="G49" s="725">
        <v>17.446000000000002</v>
      </c>
      <c r="H49" s="725">
        <v>22.466000000000001</v>
      </c>
      <c r="I49" s="725"/>
      <c r="J49" s="725"/>
      <c r="K49" s="725"/>
      <c r="L49" s="725"/>
      <c r="M49" s="726"/>
    </row>
    <row r="50" spans="2:24" x14ac:dyDescent="0.2">
      <c r="B50" s="724" t="s">
        <v>87</v>
      </c>
      <c r="C50" s="725">
        <v>14.36</v>
      </c>
      <c r="D50" s="725">
        <v>16.670000000000002</v>
      </c>
      <c r="E50" s="725">
        <v>14.175000000000001</v>
      </c>
      <c r="F50" s="725">
        <v>17.100999999999999</v>
      </c>
      <c r="G50" s="725">
        <v>14.552</v>
      </c>
      <c r="H50" s="725">
        <v>16.001000000000001</v>
      </c>
      <c r="I50" s="725"/>
      <c r="J50" s="725"/>
      <c r="K50" s="725"/>
      <c r="L50" s="725"/>
      <c r="M50" s="726"/>
    </row>
    <row r="51" spans="2:24" x14ac:dyDescent="0.2">
      <c r="B51" s="724" t="s">
        <v>88</v>
      </c>
      <c r="C51" s="725">
        <v>13.81</v>
      </c>
      <c r="D51" s="725">
        <v>18.181000000000001</v>
      </c>
      <c r="E51" s="725">
        <v>21.027999999999999</v>
      </c>
      <c r="F51" s="725">
        <v>16.544</v>
      </c>
      <c r="G51" s="725">
        <v>16.018000000000001</v>
      </c>
      <c r="H51" s="725">
        <v>16.908000000000001</v>
      </c>
      <c r="I51" s="725"/>
      <c r="J51" s="725"/>
      <c r="K51" s="725"/>
      <c r="L51" s="725"/>
      <c r="M51" s="726"/>
    </row>
    <row r="52" spans="2:24" x14ac:dyDescent="0.2">
      <c r="B52" s="724" t="s">
        <v>89</v>
      </c>
      <c r="C52" s="725">
        <v>33.508000000000003</v>
      </c>
      <c r="D52" s="725">
        <v>31.890999999999998</v>
      </c>
      <c r="E52" s="725">
        <v>40.152999999999999</v>
      </c>
      <c r="F52" s="725">
        <v>42.621000000000002</v>
      </c>
      <c r="G52" s="725">
        <v>54.755000000000003</v>
      </c>
      <c r="H52" s="725">
        <v>51.164000000000001</v>
      </c>
      <c r="I52" s="725"/>
      <c r="J52" s="725"/>
      <c r="K52" s="725"/>
      <c r="L52" s="725"/>
      <c r="M52" s="726"/>
    </row>
    <row r="53" spans="2:24" x14ac:dyDescent="0.2">
      <c r="B53" s="724" t="s">
        <v>90</v>
      </c>
      <c r="C53" s="725">
        <v>1.099</v>
      </c>
      <c r="D53" s="725">
        <v>1.7190000000000001</v>
      </c>
      <c r="E53" s="725">
        <v>1.1679999999999999</v>
      </c>
      <c r="F53" s="725">
        <v>1.0469999999999999</v>
      </c>
      <c r="G53" s="725">
        <v>0.45600000000000002</v>
      </c>
      <c r="H53" s="725">
        <v>0.24299999999999999</v>
      </c>
      <c r="I53" s="725"/>
      <c r="J53" s="725"/>
      <c r="K53" s="725"/>
      <c r="L53" s="725"/>
      <c r="M53" s="726"/>
    </row>
    <row r="54" spans="2:24" x14ac:dyDescent="0.2">
      <c r="B54" s="724" t="s">
        <v>91</v>
      </c>
      <c r="C54" s="725">
        <v>9.2129999999999992</v>
      </c>
      <c r="D54" s="725">
        <v>11.688000000000001</v>
      </c>
      <c r="E54" s="725">
        <v>13.544</v>
      </c>
      <c r="F54" s="725">
        <v>16.893000000000001</v>
      </c>
      <c r="G54" s="725">
        <v>8.8840000000000003</v>
      </c>
      <c r="H54" s="725">
        <v>9.9039999999999999</v>
      </c>
      <c r="I54" s="725"/>
      <c r="J54" s="725"/>
      <c r="K54" s="725"/>
      <c r="L54" s="725"/>
      <c r="M54" s="726"/>
    </row>
    <row r="55" spans="2:24" x14ac:dyDescent="0.2">
      <c r="B55" s="743"/>
      <c r="C55" s="744"/>
      <c r="D55" s="744"/>
      <c r="E55" s="744"/>
      <c r="F55" s="744"/>
      <c r="G55" s="744"/>
      <c r="H55" s="744"/>
      <c r="I55" s="744"/>
      <c r="J55" s="744"/>
      <c r="K55" s="744"/>
      <c r="L55" s="744"/>
      <c r="M55" s="745"/>
    </row>
    <row r="56" spans="2:24" x14ac:dyDescent="0.2">
      <c r="B56" s="743"/>
      <c r="C56" s="744"/>
      <c r="D56" s="744"/>
      <c r="E56" s="744"/>
      <c r="F56" s="744"/>
      <c r="G56" s="744"/>
      <c r="H56" s="744"/>
      <c r="I56" s="744"/>
      <c r="J56" s="744"/>
      <c r="K56" s="744"/>
      <c r="L56" s="744"/>
      <c r="M56" s="745"/>
    </row>
    <row r="57" spans="2:24" ht="13.5" thickBot="1" x14ac:dyDescent="0.25">
      <c r="B57" s="746"/>
      <c r="C57" s="747"/>
      <c r="D57" s="747"/>
      <c r="E57" s="747"/>
      <c r="F57" s="747"/>
      <c r="G57" s="747"/>
      <c r="H57" s="747"/>
      <c r="I57" s="747"/>
      <c r="J57" s="747"/>
      <c r="K57" s="747"/>
      <c r="L57" s="747"/>
      <c r="M57" s="748"/>
    </row>
    <row r="60" spans="2:24" x14ac:dyDescent="0.2">
      <c r="B60" s="786" t="s">
        <v>744</v>
      </c>
      <c r="C60" s="789" t="s">
        <v>331</v>
      </c>
      <c r="D60" s="790"/>
      <c r="E60" s="789" t="s">
        <v>222</v>
      </c>
      <c r="F60" s="790"/>
      <c r="G60" s="789" t="s">
        <v>225</v>
      </c>
      <c r="H60" s="790"/>
      <c r="I60" s="789" t="s">
        <v>226</v>
      </c>
      <c r="J60" s="790"/>
      <c r="K60" s="789" t="s">
        <v>227</v>
      </c>
      <c r="L60" s="790"/>
      <c r="M60" s="789" t="s">
        <v>228</v>
      </c>
      <c r="N60" s="790"/>
      <c r="O60" s="789" t="s">
        <v>332</v>
      </c>
      <c r="P60" s="790"/>
      <c r="Q60" s="789" t="s">
        <v>333</v>
      </c>
      <c r="R60" s="790"/>
      <c r="S60" s="789" t="s">
        <v>231</v>
      </c>
      <c r="T60" s="790"/>
      <c r="U60" s="789" t="s">
        <v>232</v>
      </c>
      <c r="V60" s="790"/>
      <c r="W60" s="789" t="s">
        <v>233</v>
      </c>
      <c r="X60" s="791"/>
    </row>
    <row r="61" spans="2:24" x14ac:dyDescent="0.2">
      <c r="B61" s="787"/>
      <c r="C61" s="792" t="s">
        <v>79</v>
      </c>
      <c r="D61" s="793"/>
      <c r="E61" s="792" t="s">
        <v>79</v>
      </c>
      <c r="F61" s="793"/>
      <c r="G61" s="792" t="s">
        <v>79</v>
      </c>
      <c r="H61" s="793"/>
      <c r="I61" s="792" t="s">
        <v>79</v>
      </c>
      <c r="J61" s="793"/>
      <c r="K61" s="792" t="s">
        <v>79</v>
      </c>
      <c r="L61" s="793"/>
      <c r="M61" s="792" t="s">
        <v>79</v>
      </c>
      <c r="N61" s="793"/>
      <c r="O61" s="792"/>
      <c r="P61" s="793"/>
      <c r="Q61" s="792"/>
      <c r="R61" s="793"/>
      <c r="S61" s="792"/>
      <c r="T61" s="793"/>
      <c r="U61" s="792"/>
      <c r="V61" s="793"/>
      <c r="W61" s="792"/>
      <c r="X61" s="794"/>
    </row>
    <row r="62" spans="2:24" ht="41.25" thickBot="1" x14ac:dyDescent="0.25">
      <c r="B62" s="788"/>
      <c r="C62" s="720" t="s">
        <v>325</v>
      </c>
      <c r="D62" s="729" t="s">
        <v>82</v>
      </c>
      <c r="E62" s="720" t="s">
        <v>325</v>
      </c>
      <c r="F62" s="730" t="s">
        <v>82</v>
      </c>
      <c r="G62" s="720" t="s">
        <v>325</v>
      </c>
      <c r="H62" s="730" t="s">
        <v>82</v>
      </c>
      <c r="I62" s="720" t="s">
        <v>325</v>
      </c>
      <c r="J62" s="730" t="s">
        <v>82</v>
      </c>
      <c r="K62" s="720" t="s">
        <v>325</v>
      </c>
      <c r="L62" s="730" t="s">
        <v>82</v>
      </c>
      <c r="M62" s="720" t="s">
        <v>325</v>
      </c>
      <c r="N62" s="730" t="s">
        <v>82</v>
      </c>
      <c r="O62" s="720" t="s">
        <v>325</v>
      </c>
      <c r="P62" s="729" t="s">
        <v>82</v>
      </c>
      <c r="Q62" s="720" t="s">
        <v>325</v>
      </c>
      <c r="R62" s="729" t="s">
        <v>82</v>
      </c>
      <c r="S62" s="720" t="s">
        <v>325</v>
      </c>
      <c r="T62" s="729" t="s">
        <v>82</v>
      </c>
      <c r="U62" s="720" t="s">
        <v>325</v>
      </c>
      <c r="V62" s="729" t="s">
        <v>82</v>
      </c>
      <c r="W62" s="720" t="s">
        <v>325</v>
      </c>
      <c r="X62" s="729" t="s">
        <v>82</v>
      </c>
    </row>
    <row r="63" spans="2:24" x14ac:dyDescent="0.2">
      <c r="B63" s="721" t="s">
        <v>92</v>
      </c>
      <c r="C63" s="722">
        <v>467.99599999999998</v>
      </c>
      <c r="D63" s="731">
        <v>15.18</v>
      </c>
      <c r="E63" s="722">
        <v>420.09199999999998</v>
      </c>
      <c r="F63" s="731">
        <v>14.44</v>
      </c>
      <c r="G63" s="722">
        <v>370.84199999999998</v>
      </c>
      <c r="H63" s="731">
        <v>17.559999999999999</v>
      </c>
      <c r="I63" s="722">
        <v>286.964</v>
      </c>
      <c r="J63" s="731">
        <v>14.65</v>
      </c>
      <c r="K63" s="722">
        <v>446.91</v>
      </c>
      <c r="L63" s="731">
        <v>17.71</v>
      </c>
      <c r="M63" s="722">
        <v>221.53100000000001</v>
      </c>
      <c r="N63" s="731">
        <v>21.03</v>
      </c>
      <c r="O63" s="722"/>
      <c r="P63" s="731"/>
      <c r="Q63" s="722"/>
      <c r="R63" s="731"/>
      <c r="S63" s="722"/>
      <c r="T63" s="731"/>
      <c r="U63" s="722"/>
      <c r="V63" s="731"/>
      <c r="W63" s="722"/>
      <c r="X63" s="732"/>
    </row>
    <row r="64" spans="2:24" x14ac:dyDescent="0.2">
      <c r="B64" s="724" t="s">
        <v>84</v>
      </c>
      <c r="C64" s="725">
        <v>11.927</v>
      </c>
      <c r="D64" s="733">
        <v>46.2</v>
      </c>
      <c r="E64" s="725">
        <v>32.079000000000001</v>
      </c>
      <c r="F64" s="733">
        <v>88.59</v>
      </c>
      <c r="G64" s="725">
        <v>6.7690000000000001</v>
      </c>
      <c r="H64" s="733">
        <v>53.61</v>
      </c>
      <c r="I64" s="725">
        <v>3.8290000000000002</v>
      </c>
      <c r="J64" s="733">
        <v>54.51</v>
      </c>
      <c r="K64" s="725">
        <v>102.098</v>
      </c>
      <c r="L64" s="733">
        <v>57.5</v>
      </c>
      <c r="M64" s="725">
        <v>3.6429999999999998</v>
      </c>
      <c r="N64" s="733">
        <v>29.45</v>
      </c>
      <c r="O64" s="725"/>
      <c r="P64" s="733"/>
      <c r="Q64" s="725"/>
      <c r="R64" s="733"/>
      <c r="S64" s="725"/>
      <c r="T64" s="733"/>
      <c r="U64" s="725"/>
      <c r="V64" s="733"/>
      <c r="W64" s="725"/>
      <c r="X64" s="734"/>
    </row>
    <row r="65" spans="2:24" x14ac:dyDescent="0.2">
      <c r="B65" s="724" t="s">
        <v>85</v>
      </c>
      <c r="C65" s="725">
        <v>58.442999999999998</v>
      </c>
      <c r="D65" s="733">
        <v>47.92</v>
      </c>
      <c r="E65" s="725">
        <v>53.51</v>
      </c>
      <c r="F65" s="733">
        <v>29.07</v>
      </c>
      <c r="G65" s="725">
        <v>51.387</v>
      </c>
      <c r="H65" s="733">
        <v>39.130000000000003</v>
      </c>
      <c r="I65" s="725">
        <v>73.168000000000006</v>
      </c>
      <c r="J65" s="733">
        <v>42.2</v>
      </c>
      <c r="K65" s="725">
        <v>68.894000000000005</v>
      </c>
      <c r="L65" s="733">
        <v>32.94</v>
      </c>
      <c r="M65" s="725">
        <v>95.111999999999995</v>
      </c>
      <c r="N65" s="733">
        <v>44.65</v>
      </c>
      <c r="O65" s="725"/>
      <c r="P65" s="733"/>
      <c r="Q65" s="725"/>
      <c r="R65" s="733"/>
      <c r="S65" s="725"/>
      <c r="T65" s="733"/>
      <c r="U65" s="725"/>
      <c r="V65" s="733"/>
      <c r="W65" s="725"/>
      <c r="X65" s="734"/>
    </row>
    <row r="66" spans="2:24" x14ac:dyDescent="0.2">
      <c r="B66" s="724" t="s">
        <v>86</v>
      </c>
      <c r="C66" s="725">
        <v>65.838999999999999</v>
      </c>
      <c r="D66" s="733">
        <v>43.22</v>
      </c>
      <c r="E66" s="725">
        <v>23.018999999999998</v>
      </c>
      <c r="F66" s="733">
        <v>33.159999999999997</v>
      </c>
      <c r="G66" s="725">
        <v>18.538</v>
      </c>
      <c r="H66" s="733">
        <v>29.27</v>
      </c>
      <c r="I66" s="725">
        <v>15.004</v>
      </c>
      <c r="J66" s="733">
        <v>31.29</v>
      </c>
      <c r="K66" s="725">
        <v>22.803000000000001</v>
      </c>
      <c r="L66" s="733">
        <v>37.1</v>
      </c>
      <c r="M66" s="725">
        <v>7.5369999999999999</v>
      </c>
      <c r="N66" s="733">
        <v>26.56</v>
      </c>
      <c r="O66" s="725"/>
      <c r="P66" s="733"/>
      <c r="Q66" s="725"/>
      <c r="R66" s="733"/>
      <c r="S66" s="725"/>
      <c r="T66" s="733"/>
      <c r="U66" s="725"/>
      <c r="V66" s="733"/>
      <c r="W66" s="725"/>
      <c r="X66" s="734"/>
    </row>
    <row r="67" spans="2:24" x14ac:dyDescent="0.2">
      <c r="B67" s="724" t="s">
        <v>87</v>
      </c>
      <c r="C67" s="725">
        <v>66.519000000000005</v>
      </c>
      <c r="D67" s="733">
        <v>38.4</v>
      </c>
      <c r="E67" s="725">
        <v>74.62</v>
      </c>
      <c r="F67" s="733">
        <v>36.79</v>
      </c>
      <c r="G67" s="725">
        <v>135.887</v>
      </c>
      <c r="H67" s="733">
        <v>43.52</v>
      </c>
      <c r="I67" s="725">
        <v>71.590999999999994</v>
      </c>
      <c r="J67" s="733">
        <v>27.62</v>
      </c>
      <c r="K67" s="725">
        <v>111.663</v>
      </c>
      <c r="L67" s="733">
        <v>34.520000000000003</v>
      </c>
      <c r="M67" s="725">
        <v>23.609000000000002</v>
      </c>
      <c r="N67" s="733">
        <v>46.63</v>
      </c>
      <c r="O67" s="725"/>
      <c r="P67" s="733"/>
      <c r="Q67" s="725"/>
      <c r="R67" s="733"/>
      <c r="S67" s="725"/>
      <c r="T67" s="733"/>
      <c r="U67" s="725"/>
      <c r="V67" s="733"/>
      <c r="W67" s="725"/>
      <c r="X67" s="734"/>
    </row>
    <row r="68" spans="2:24" x14ac:dyDescent="0.2">
      <c r="B68" s="724" t="s">
        <v>88</v>
      </c>
      <c r="C68" s="725">
        <v>50.685000000000002</v>
      </c>
      <c r="D68" s="733">
        <v>16.29</v>
      </c>
      <c r="E68" s="725">
        <v>53.459000000000003</v>
      </c>
      <c r="F68" s="733">
        <v>15.91</v>
      </c>
      <c r="G68" s="725">
        <v>40.942999999999998</v>
      </c>
      <c r="H68" s="733">
        <v>17.38</v>
      </c>
      <c r="I68" s="725">
        <v>38.314999999999998</v>
      </c>
      <c r="J68" s="733">
        <v>19.7</v>
      </c>
      <c r="K68" s="725">
        <v>32.267000000000003</v>
      </c>
      <c r="L68" s="733">
        <v>18.14</v>
      </c>
      <c r="M68" s="725">
        <v>25.81</v>
      </c>
      <c r="N68" s="733">
        <v>18.600000000000001</v>
      </c>
      <c r="O68" s="725"/>
      <c r="P68" s="733"/>
      <c r="Q68" s="725"/>
      <c r="R68" s="733"/>
      <c r="S68" s="725"/>
      <c r="T68" s="733"/>
      <c r="U68" s="725"/>
      <c r="V68" s="733"/>
      <c r="W68" s="725"/>
      <c r="X68" s="734"/>
    </row>
    <row r="69" spans="2:24" x14ac:dyDescent="0.2">
      <c r="B69" s="724" t="s">
        <v>89</v>
      </c>
      <c r="C69" s="725">
        <v>125.253</v>
      </c>
      <c r="D69" s="733">
        <v>33.46</v>
      </c>
      <c r="E69" s="725">
        <v>62.957999999999998</v>
      </c>
      <c r="F69" s="733">
        <v>28.05</v>
      </c>
      <c r="G69" s="725">
        <v>30.36</v>
      </c>
      <c r="H69" s="733">
        <v>30.45</v>
      </c>
      <c r="I69" s="725">
        <v>20.018999999999998</v>
      </c>
      <c r="J69" s="733">
        <v>30</v>
      </c>
      <c r="K69" s="725">
        <v>20.184999999999999</v>
      </c>
      <c r="L69" s="733">
        <v>28.98</v>
      </c>
      <c r="M69" s="725">
        <v>22.459</v>
      </c>
      <c r="N69" s="733">
        <v>35.020000000000003</v>
      </c>
      <c r="O69" s="725"/>
      <c r="P69" s="733"/>
      <c r="Q69" s="725"/>
      <c r="R69" s="733"/>
      <c r="S69" s="725"/>
      <c r="T69" s="733"/>
      <c r="U69" s="725"/>
      <c r="V69" s="733"/>
      <c r="W69" s="725"/>
      <c r="X69" s="734"/>
    </row>
    <row r="70" spans="2:24" x14ac:dyDescent="0.2">
      <c r="B70" s="724" t="s">
        <v>90</v>
      </c>
      <c r="C70" s="725">
        <v>3.4020000000000001</v>
      </c>
      <c r="D70" s="733">
        <v>93.03</v>
      </c>
      <c r="E70" s="725">
        <v>9.41</v>
      </c>
      <c r="F70" s="733">
        <v>90.78</v>
      </c>
      <c r="G70" s="725">
        <v>9.1270000000000007</v>
      </c>
      <c r="H70" s="733">
        <v>101.44</v>
      </c>
      <c r="I70" s="725">
        <v>0.35599999999999998</v>
      </c>
      <c r="J70" s="733">
        <v>108.28</v>
      </c>
      <c r="K70" s="725">
        <v>0.32800000000000001</v>
      </c>
      <c r="L70" s="733">
        <v>108.28</v>
      </c>
      <c r="M70" s="725">
        <v>4.0869999999999997</v>
      </c>
      <c r="N70" s="733">
        <v>108.06</v>
      </c>
      <c r="O70" s="725"/>
      <c r="P70" s="733"/>
      <c r="Q70" s="725"/>
      <c r="R70" s="733"/>
      <c r="S70" s="725"/>
      <c r="T70" s="733"/>
      <c r="U70" s="725"/>
      <c r="V70" s="733"/>
      <c r="W70" s="725"/>
      <c r="X70" s="734"/>
    </row>
    <row r="71" spans="2:24" x14ac:dyDescent="0.2">
      <c r="B71" s="724" t="s">
        <v>91</v>
      </c>
      <c r="C71" s="725">
        <v>85.927999999999997</v>
      </c>
      <c r="D71" s="733">
        <v>28.65</v>
      </c>
      <c r="E71" s="725">
        <v>111.03700000000001</v>
      </c>
      <c r="F71" s="733">
        <v>28.27</v>
      </c>
      <c r="G71" s="725">
        <v>77.83</v>
      </c>
      <c r="H71" s="733">
        <v>29.05</v>
      </c>
      <c r="I71" s="725">
        <v>64.682000000000002</v>
      </c>
      <c r="J71" s="733">
        <v>35.840000000000003</v>
      </c>
      <c r="K71" s="725">
        <v>88.671000000000006</v>
      </c>
      <c r="L71" s="733">
        <v>36.369999999999997</v>
      </c>
      <c r="M71" s="725">
        <v>39.274000000000001</v>
      </c>
      <c r="N71" s="733">
        <v>41.86</v>
      </c>
      <c r="O71" s="725"/>
      <c r="P71" s="733"/>
      <c r="Q71" s="725"/>
      <c r="R71" s="733"/>
      <c r="S71" s="725"/>
      <c r="T71" s="733"/>
      <c r="U71" s="725"/>
      <c r="V71" s="733"/>
      <c r="W71" s="725"/>
      <c r="X71" s="734"/>
    </row>
    <row r="72" spans="2:24" x14ac:dyDescent="0.2">
      <c r="B72" s="743"/>
      <c r="C72" s="744"/>
      <c r="D72" s="749"/>
      <c r="E72" s="744"/>
      <c r="F72" s="749"/>
      <c r="G72" s="744"/>
      <c r="H72" s="749"/>
      <c r="I72" s="744"/>
      <c r="J72" s="749"/>
      <c r="K72" s="744"/>
      <c r="L72" s="749"/>
      <c r="M72" s="744"/>
      <c r="N72" s="749"/>
      <c r="O72" s="744"/>
      <c r="P72" s="749"/>
      <c r="Q72" s="744"/>
      <c r="R72" s="749"/>
      <c r="S72" s="744"/>
      <c r="T72" s="749"/>
      <c r="U72" s="744"/>
      <c r="V72" s="749"/>
      <c r="W72" s="744"/>
      <c r="X72" s="750"/>
    </row>
    <row r="73" spans="2:24" x14ac:dyDescent="0.2">
      <c r="B73" s="743"/>
      <c r="C73" s="744"/>
      <c r="D73" s="749"/>
      <c r="E73" s="744"/>
      <c r="F73" s="749"/>
      <c r="G73" s="744"/>
      <c r="H73" s="749"/>
      <c r="I73" s="744"/>
      <c r="J73" s="749"/>
      <c r="K73" s="744"/>
      <c r="L73" s="749"/>
      <c r="M73" s="744"/>
      <c r="N73" s="749"/>
      <c r="O73" s="744"/>
      <c r="P73" s="749"/>
      <c r="Q73" s="744"/>
      <c r="R73" s="749"/>
      <c r="S73" s="744"/>
      <c r="T73" s="749"/>
      <c r="U73" s="744"/>
      <c r="V73" s="749"/>
      <c r="W73" s="744"/>
      <c r="X73" s="750"/>
    </row>
    <row r="74" spans="2:24" ht="13.5" thickBot="1" x14ac:dyDescent="0.25">
      <c r="B74" s="746"/>
      <c r="C74" s="747"/>
      <c r="D74" s="751"/>
      <c r="E74" s="747"/>
      <c r="F74" s="751"/>
      <c r="G74" s="747"/>
      <c r="H74" s="751"/>
      <c r="I74" s="747"/>
      <c r="J74" s="751"/>
      <c r="K74" s="747"/>
      <c r="L74" s="751"/>
      <c r="M74" s="747"/>
      <c r="N74" s="751"/>
      <c r="O74" s="747"/>
      <c r="P74" s="751"/>
      <c r="Q74" s="747"/>
      <c r="R74" s="751"/>
      <c r="S74" s="747"/>
      <c r="T74" s="751"/>
      <c r="U74" s="747"/>
      <c r="V74" s="751"/>
      <c r="W74" s="747"/>
      <c r="X74" s="752"/>
    </row>
    <row r="77" spans="2:24" x14ac:dyDescent="0.2">
      <c r="B77" s="786" t="s">
        <v>744</v>
      </c>
      <c r="C77" s="714" t="s">
        <v>331</v>
      </c>
      <c r="D77" s="714" t="s">
        <v>222</v>
      </c>
      <c r="E77" s="714" t="s">
        <v>225</v>
      </c>
      <c r="F77" s="714" t="s">
        <v>226</v>
      </c>
      <c r="G77" s="714" t="s">
        <v>227</v>
      </c>
      <c r="H77" s="714" t="s">
        <v>228</v>
      </c>
      <c r="I77" s="714" t="s">
        <v>332</v>
      </c>
      <c r="J77" s="714" t="s">
        <v>333</v>
      </c>
      <c r="K77" s="714" t="s">
        <v>231</v>
      </c>
      <c r="L77" s="714" t="s">
        <v>232</v>
      </c>
      <c r="M77" s="714" t="s">
        <v>233</v>
      </c>
      <c r="N77" s="737"/>
    </row>
    <row r="78" spans="2:24" x14ac:dyDescent="0.2">
      <c r="B78" s="787"/>
      <c r="C78" s="715" t="s">
        <v>308</v>
      </c>
      <c r="D78" s="715" t="s">
        <v>308</v>
      </c>
      <c r="E78" s="715" t="s">
        <v>308</v>
      </c>
      <c r="F78" s="715" t="s">
        <v>308</v>
      </c>
      <c r="G78" s="715" t="s">
        <v>308</v>
      </c>
      <c r="H78" s="715" t="s">
        <v>308</v>
      </c>
      <c r="I78" s="715" t="s">
        <v>308</v>
      </c>
      <c r="J78" s="715" t="s">
        <v>308</v>
      </c>
      <c r="K78" s="715" t="s">
        <v>308</v>
      </c>
      <c r="L78" s="715" t="s">
        <v>308</v>
      </c>
      <c r="M78" s="716" t="s">
        <v>308</v>
      </c>
      <c r="N78" s="738"/>
    </row>
    <row r="79" spans="2:24" ht="41.25" thickBot="1" x14ac:dyDescent="0.25">
      <c r="B79" s="788"/>
      <c r="C79" s="720" t="s">
        <v>325</v>
      </c>
      <c r="D79" s="720" t="s">
        <v>325</v>
      </c>
      <c r="E79" s="720" t="s">
        <v>325</v>
      </c>
      <c r="F79" s="720" t="s">
        <v>325</v>
      </c>
      <c r="G79" s="720" t="s">
        <v>325</v>
      </c>
      <c r="H79" s="720" t="s">
        <v>325</v>
      </c>
      <c r="I79" s="720" t="s">
        <v>325</v>
      </c>
      <c r="J79" s="720" t="s">
        <v>325</v>
      </c>
      <c r="K79" s="720" t="s">
        <v>325</v>
      </c>
      <c r="L79" s="720" t="s">
        <v>325</v>
      </c>
      <c r="M79" s="720" t="s">
        <v>325</v>
      </c>
      <c r="N79" s="739"/>
    </row>
    <row r="80" spans="2:24" x14ac:dyDescent="0.2">
      <c r="B80" s="753" t="s">
        <v>92</v>
      </c>
      <c r="C80" s="754">
        <f t="shared" ref="C80:C88" si="17">C63</f>
        <v>467.99599999999998</v>
      </c>
      <c r="D80" s="754">
        <f t="shared" ref="D80:D88" si="18">E63</f>
        <v>420.09199999999998</v>
      </c>
      <c r="E80" s="754">
        <f t="shared" ref="E80:E88" si="19">G63</f>
        <v>370.84199999999998</v>
      </c>
      <c r="F80" s="754">
        <f t="shared" ref="F80:F88" si="20">I63</f>
        <v>286.964</v>
      </c>
      <c r="G80" s="754">
        <f t="shared" ref="G80:G88" si="21">K63</f>
        <v>446.91</v>
      </c>
      <c r="H80" s="754">
        <f t="shared" ref="H80:H88" si="22">M63</f>
        <v>221.53100000000001</v>
      </c>
      <c r="I80" s="754">
        <f t="shared" ref="I80:I88" si="23">O63</f>
        <v>0</v>
      </c>
      <c r="J80" s="754">
        <f t="shared" ref="J80:J88" si="24">Q63</f>
        <v>0</v>
      </c>
      <c r="K80" s="754">
        <f t="shared" ref="K80:K88" si="25">S63</f>
        <v>0</v>
      </c>
      <c r="L80" s="754">
        <f t="shared" ref="L80:L88" si="26">U63</f>
        <v>0</v>
      </c>
      <c r="M80" s="755">
        <f t="shared" ref="M80:M88" si="27">W63</f>
        <v>0</v>
      </c>
      <c r="N80" s="722"/>
    </row>
    <row r="81" spans="2:14" x14ac:dyDescent="0.2">
      <c r="B81" s="743" t="s">
        <v>84</v>
      </c>
      <c r="C81" s="744">
        <f t="shared" si="17"/>
        <v>11.927</v>
      </c>
      <c r="D81" s="744">
        <f t="shared" si="18"/>
        <v>32.079000000000001</v>
      </c>
      <c r="E81" s="744">
        <f t="shared" si="19"/>
        <v>6.7690000000000001</v>
      </c>
      <c r="F81" s="744">
        <f t="shared" si="20"/>
        <v>3.8290000000000002</v>
      </c>
      <c r="G81" s="744">
        <f t="shared" si="21"/>
        <v>102.098</v>
      </c>
      <c r="H81" s="744">
        <f t="shared" si="22"/>
        <v>3.6429999999999998</v>
      </c>
      <c r="I81" s="744">
        <f t="shared" si="23"/>
        <v>0</v>
      </c>
      <c r="J81" s="744">
        <f t="shared" si="24"/>
        <v>0</v>
      </c>
      <c r="K81" s="744">
        <f t="shared" si="25"/>
        <v>0</v>
      </c>
      <c r="L81" s="744">
        <f t="shared" si="26"/>
        <v>0</v>
      </c>
      <c r="M81" s="745">
        <f t="shared" si="27"/>
        <v>0</v>
      </c>
      <c r="N81" s="725"/>
    </row>
    <row r="82" spans="2:14" x14ac:dyDescent="0.2">
      <c r="B82" s="743" t="s">
        <v>85</v>
      </c>
      <c r="C82" s="744">
        <f t="shared" si="17"/>
        <v>58.442999999999998</v>
      </c>
      <c r="D82" s="744">
        <f t="shared" si="18"/>
        <v>53.51</v>
      </c>
      <c r="E82" s="744">
        <f t="shared" si="19"/>
        <v>51.387</v>
      </c>
      <c r="F82" s="744">
        <f t="shared" si="20"/>
        <v>73.168000000000006</v>
      </c>
      <c r="G82" s="744">
        <f t="shared" si="21"/>
        <v>68.894000000000005</v>
      </c>
      <c r="H82" s="744">
        <f t="shared" si="22"/>
        <v>95.111999999999995</v>
      </c>
      <c r="I82" s="744">
        <f t="shared" si="23"/>
        <v>0</v>
      </c>
      <c r="J82" s="744">
        <f t="shared" si="24"/>
        <v>0</v>
      </c>
      <c r="K82" s="744">
        <f t="shared" si="25"/>
        <v>0</v>
      </c>
      <c r="L82" s="744">
        <f t="shared" si="26"/>
        <v>0</v>
      </c>
      <c r="M82" s="745">
        <f t="shared" si="27"/>
        <v>0</v>
      </c>
      <c r="N82" s="725"/>
    </row>
    <row r="83" spans="2:14" x14ac:dyDescent="0.2">
      <c r="B83" s="743" t="s">
        <v>86</v>
      </c>
      <c r="C83" s="744">
        <f t="shared" si="17"/>
        <v>65.838999999999999</v>
      </c>
      <c r="D83" s="744">
        <f t="shared" si="18"/>
        <v>23.018999999999998</v>
      </c>
      <c r="E83" s="744">
        <f t="shared" si="19"/>
        <v>18.538</v>
      </c>
      <c r="F83" s="744">
        <f t="shared" si="20"/>
        <v>15.004</v>
      </c>
      <c r="G83" s="744">
        <f t="shared" si="21"/>
        <v>22.803000000000001</v>
      </c>
      <c r="H83" s="744">
        <f t="shared" si="22"/>
        <v>7.5369999999999999</v>
      </c>
      <c r="I83" s="744">
        <f t="shared" si="23"/>
        <v>0</v>
      </c>
      <c r="J83" s="744">
        <f t="shared" si="24"/>
        <v>0</v>
      </c>
      <c r="K83" s="744">
        <f t="shared" si="25"/>
        <v>0</v>
      </c>
      <c r="L83" s="744">
        <f t="shared" si="26"/>
        <v>0</v>
      </c>
      <c r="M83" s="745">
        <f t="shared" si="27"/>
        <v>0</v>
      </c>
      <c r="N83" s="725"/>
    </row>
    <row r="84" spans="2:14" x14ac:dyDescent="0.2">
      <c r="B84" s="743" t="s">
        <v>87</v>
      </c>
      <c r="C84" s="744">
        <f t="shared" si="17"/>
        <v>66.519000000000005</v>
      </c>
      <c r="D84" s="744">
        <f t="shared" si="18"/>
        <v>74.62</v>
      </c>
      <c r="E84" s="744">
        <f t="shared" si="19"/>
        <v>135.887</v>
      </c>
      <c r="F84" s="744">
        <f t="shared" si="20"/>
        <v>71.590999999999994</v>
      </c>
      <c r="G84" s="744">
        <f t="shared" si="21"/>
        <v>111.663</v>
      </c>
      <c r="H84" s="744">
        <f t="shared" si="22"/>
        <v>23.609000000000002</v>
      </c>
      <c r="I84" s="744">
        <f t="shared" si="23"/>
        <v>0</v>
      </c>
      <c r="J84" s="744">
        <f t="shared" si="24"/>
        <v>0</v>
      </c>
      <c r="K84" s="744">
        <f t="shared" si="25"/>
        <v>0</v>
      </c>
      <c r="L84" s="744">
        <f t="shared" si="26"/>
        <v>0</v>
      </c>
      <c r="M84" s="745">
        <f t="shared" si="27"/>
        <v>0</v>
      </c>
      <c r="N84" s="725"/>
    </row>
    <row r="85" spans="2:14" x14ac:dyDescent="0.2">
      <c r="B85" s="743" t="s">
        <v>88</v>
      </c>
      <c r="C85" s="744">
        <f t="shared" si="17"/>
        <v>50.685000000000002</v>
      </c>
      <c r="D85" s="744">
        <f t="shared" si="18"/>
        <v>53.459000000000003</v>
      </c>
      <c r="E85" s="744">
        <f t="shared" si="19"/>
        <v>40.942999999999998</v>
      </c>
      <c r="F85" s="744">
        <f t="shared" si="20"/>
        <v>38.314999999999998</v>
      </c>
      <c r="G85" s="744">
        <f t="shared" si="21"/>
        <v>32.267000000000003</v>
      </c>
      <c r="H85" s="744">
        <f t="shared" si="22"/>
        <v>25.81</v>
      </c>
      <c r="I85" s="744">
        <f t="shared" si="23"/>
        <v>0</v>
      </c>
      <c r="J85" s="744">
        <f t="shared" si="24"/>
        <v>0</v>
      </c>
      <c r="K85" s="744">
        <f t="shared" si="25"/>
        <v>0</v>
      </c>
      <c r="L85" s="744">
        <f t="shared" si="26"/>
        <v>0</v>
      </c>
      <c r="M85" s="745">
        <f t="shared" si="27"/>
        <v>0</v>
      </c>
      <c r="N85" s="725"/>
    </row>
    <row r="86" spans="2:14" x14ac:dyDescent="0.2">
      <c r="B86" s="743" t="s">
        <v>89</v>
      </c>
      <c r="C86" s="744">
        <f t="shared" si="17"/>
        <v>125.253</v>
      </c>
      <c r="D86" s="744">
        <f t="shared" si="18"/>
        <v>62.957999999999998</v>
      </c>
      <c r="E86" s="744">
        <f t="shared" si="19"/>
        <v>30.36</v>
      </c>
      <c r="F86" s="744">
        <f t="shared" si="20"/>
        <v>20.018999999999998</v>
      </c>
      <c r="G86" s="744">
        <f t="shared" si="21"/>
        <v>20.184999999999999</v>
      </c>
      <c r="H86" s="744">
        <f t="shared" si="22"/>
        <v>22.459</v>
      </c>
      <c r="I86" s="744">
        <f t="shared" si="23"/>
        <v>0</v>
      </c>
      <c r="J86" s="744">
        <f t="shared" si="24"/>
        <v>0</v>
      </c>
      <c r="K86" s="744">
        <f t="shared" si="25"/>
        <v>0</v>
      </c>
      <c r="L86" s="744">
        <f t="shared" si="26"/>
        <v>0</v>
      </c>
      <c r="M86" s="745">
        <f t="shared" si="27"/>
        <v>0</v>
      </c>
      <c r="N86" s="725"/>
    </row>
    <row r="87" spans="2:14" x14ac:dyDescent="0.2">
      <c r="B87" s="743" t="s">
        <v>90</v>
      </c>
      <c r="C87" s="744">
        <f t="shared" si="17"/>
        <v>3.4020000000000001</v>
      </c>
      <c r="D87" s="744">
        <f t="shared" si="18"/>
        <v>9.41</v>
      </c>
      <c r="E87" s="744">
        <f t="shared" si="19"/>
        <v>9.1270000000000007</v>
      </c>
      <c r="F87" s="744">
        <f t="shared" si="20"/>
        <v>0.35599999999999998</v>
      </c>
      <c r="G87" s="744">
        <f t="shared" si="21"/>
        <v>0.32800000000000001</v>
      </c>
      <c r="H87" s="744">
        <f t="shared" si="22"/>
        <v>4.0869999999999997</v>
      </c>
      <c r="I87" s="744">
        <f t="shared" si="23"/>
        <v>0</v>
      </c>
      <c r="J87" s="744">
        <f t="shared" si="24"/>
        <v>0</v>
      </c>
      <c r="K87" s="744">
        <f t="shared" si="25"/>
        <v>0</v>
      </c>
      <c r="L87" s="744">
        <f t="shared" si="26"/>
        <v>0</v>
      </c>
      <c r="M87" s="745">
        <f t="shared" si="27"/>
        <v>0</v>
      </c>
      <c r="N87" s="725"/>
    </row>
    <row r="88" spans="2:14" x14ac:dyDescent="0.2">
      <c r="B88" s="743" t="s">
        <v>91</v>
      </c>
      <c r="C88" s="744">
        <f t="shared" si="17"/>
        <v>85.927999999999997</v>
      </c>
      <c r="D88" s="744">
        <f t="shared" si="18"/>
        <v>111.03700000000001</v>
      </c>
      <c r="E88" s="744">
        <f t="shared" si="19"/>
        <v>77.83</v>
      </c>
      <c r="F88" s="744">
        <f t="shared" si="20"/>
        <v>64.682000000000002</v>
      </c>
      <c r="G88" s="744">
        <f t="shared" si="21"/>
        <v>88.671000000000006</v>
      </c>
      <c r="H88" s="744">
        <f t="shared" si="22"/>
        <v>39.274000000000001</v>
      </c>
      <c r="I88" s="744">
        <f t="shared" si="23"/>
        <v>0</v>
      </c>
      <c r="J88" s="744">
        <f t="shared" si="24"/>
        <v>0</v>
      </c>
      <c r="K88" s="744">
        <f t="shared" si="25"/>
        <v>0</v>
      </c>
      <c r="L88" s="744">
        <f t="shared" si="26"/>
        <v>0</v>
      </c>
      <c r="M88" s="745">
        <f t="shared" si="27"/>
        <v>0</v>
      </c>
      <c r="N88" s="725"/>
    </row>
    <row r="89" spans="2:14" x14ac:dyDescent="0.2">
      <c r="B89" s="743"/>
      <c r="C89" s="744">
        <f t="shared" ref="C89:C91" si="28">C72</f>
        <v>0</v>
      </c>
      <c r="D89" s="744">
        <f t="shared" ref="D89:D91" si="29">E72</f>
        <v>0</v>
      </c>
      <c r="E89" s="744">
        <f t="shared" ref="E89:E91" si="30">G72</f>
        <v>0</v>
      </c>
      <c r="F89" s="744">
        <f t="shared" ref="F89:F91" si="31">I72</f>
        <v>0</v>
      </c>
      <c r="G89" s="744">
        <f t="shared" ref="G89:G91" si="32">K72</f>
        <v>0</v>
      </c>
      <c r="H89" s="744">
        <f t="shared" ref="H89:H91" si="33">M72</f>
        <v>0</v>
      </c>
      <c r="I89" s="744">
        <f t="shared" ref="I89:I91" si="34">O72</f>
        <v>0</v>
      </c>
      <c r="J89" s="744">
        <f t="shared" ref="J89:J91" si="35">Q72</f>
        <v>0</v>
      </c>
      <c r="K89" s="744">
        <f t="shared" ref="K89:K91" si="36">S72</f>
        <v>0</v>
      </c>
      <c r="L89" s="744">
        <f t="shared" ref="L89:L91" si="37">U72</f>
        <v>0</v>
      </c>
      <c r="M89" s="745">
        <f t="shared" ref="M89:M91" si="38">W72</f>
        <v>0</v>
      </c>
      <c r="N89" s="725"/>
    </row>
    <row r="90" spans="2:14" x14ac:dyDescent="0.2">
      <c r="B90" s="743"/>
      <c r="C90" s="744">
        <f t="shared" si="28"/>
        <v>0</v>
      </c>
      <c r="D90" s="744">
        <f t="shared" si="29"/>
        <v>0</v>
      </c>
      <c r="E90" s="744">
        <f t="shared" si="30"/>
        <v>0</v>
      </c>
      <c r="F90" s="744">
        <f t="shared" si="31"/>
        <v>0</v>
      </c>
      <c r="G90" s="744">
        <f t="shared" si="32"/>
        <v>0</v>
      </c>
      <c r="H90" s="744">
        <f t="shared" si="33"/>
        <v>0</v>
      </c>
      <c r="I90" s="744">
        <f t="shared" si="34"/>
        <v>0</v>
      </c>
      <c r="J90" s="744">
        <f t="shared" si="35"/>
        <v>0</v>
      </c>
      <c r="K90" s="744">
        <f t="shared" si="36"/>
        <v>0</v>
      </c>
      <c r="L90" s="744">
        <f t="shared" si="37"/>
        <v>0</v>
      </c>
      <c r="M90" s="745">
        <f t="shared" si="38"/>
        <v>0</v>
      </c>
      <c r="N90" s="725"/>
    </row>
    <row r="91" spans="2:14" ht="13.5" thickBot="1" x14ac:dyDescent="0.25">
      <c r="B91" s="746"/>
      <c r="C91" s="747">
        <f t="shared" si="28"/>
        <v>0</v>
      </c>
      <c r="D91" s="747">
        <f t="shared" si="29"/>
        <v>0</v>
      </c>
      <c r="E91" s="747">
        <f t="shared" si="30"/>
        <v>0</v>
      </c>
      <c r="F91" s="747">
        <f t="shared" si="31"/>
        <v>0</v>
      </c>
      <c r="G91" s="747">
        <f t="shared" si="32"/>
        <v>0</v>
      </c>
      <c r="H91" s="747">
        <f t="shared" si="33"/>
        <v>0</v>
      </c>
      <c r="I91" s="747">
        <f t="shared" si="34"/>
        <v>0</v>
      </c>
      <c r="J91" s="747">
        <f t="shared" si="35"/>
        <v>0</v>
      </c>
      <c r="K91" s="747">
        <f t="shared" si="36"/>
        <v>0</v>
      </c>
      <c r="L91" s="747">
        <f t="shared" si="37"/>
        <v>0</v>
      </c>
      <c r="M91" s="748">
        <f t="shared" si="38"/>
        <v>0</v>
      </c>
      <c r="N91" s="725"/>
    </row>
    <row r="94" spans="2:14" x14ac:dyDescent="0.2">
      <c r="B94" s="786" t="s">
        <v>744</v>
      </c>
      <c r="C94" s="714" t="s">
        <v>331</v>
      </c>
      <c r="D94" s="714" t="s">
        <v>222</v>
      </c>
      <c r="E94" s="714" t="s">
        <v>225</v>
      </c>
      <c r="F94" s="714" t="s">
        <v>226</v>
      </c>
      <c r="G94" s="714" t="s">
        <v>227</v>
      </c>
      <c r="H94" s="714" t="s">
        <v>228</v>
      </c>
      <c r="I94" s="714" t="s">
        <v>332</v>
      </c>
      <c r="J94" s="714" t="s">
        <v>333</v>
      </c>
      <c r="K94" s="714" t="s">
        <v>231</v>
      </c>
      <c r="L94" s="714" t="s">
        <v>232</v>
      </c>
      <c r="M94" s="714" t="s">
        <v>233</v>
      </c>
      <c r="N94" s="737"/>
    </row>
    <row r="95" spans="2:14" x14ac:dyDescent="0.2">
      <c r="B95" s="787"/>
      <c r="C95" s="715" t="s">
        <v>486</v>
      </c>
      <c r="D95" s="715" t="s">
        <v>486</v>
      </c>
      <c r="E95" s="715" t="s">
        <v>486</v>
      </c>
      <c r="F95" s="715" t="s">
        <v>486</v>
      </c>
      <c r="G95" s="715" t="s">
        <v>486</v>
      </c>
      <c r="H95" s="715" t="s">
        <v>486</v>
      </c>
      <c r="I95" s="715" t="s">
        <v>486</v>
      </c>
      <c r="J95" s="715" t="s">
        <v>486</v>
      </c>
      <c r="K95" s="715" t="s">
        <v>486</v>
      </c>
      <c r="L95" s="715" t="s">
        <v>486</v>
      </c>
      <c r="M95" s="716" t="s">
        <v>486</v>
      </c>
      <c r="N95" s="738"/>
    </row>
    <row r="96" spans="2:14" ht="41.25" thickBot="1" x14ac:dyDescent="0.25">
      <c r="B96" s="788"/>
      <c r="C96" s="720" t="s">
        <v>325</v>
      </c>
      <c r="D96" s="720" t="s">
        <v>325</v>
      </c>
      <c r="E96" s="720" t="s">
        <v>325</v>
      </c>
      <c r="F96" s="720" t="s">
        <v>325</v>
      </c>
      <c r="G96" s="720" t="s">
        <v>325</v>
      </c>
      <c r="H96" s="720" t="s">
        <v>325</v>
      </c>
      <c r="I96" s="720" t="s">
        <v>325</v>
      </c>
      <c r="J96" s="720" t="s">
        <v>325</v>
      </c>
      <c r="K96" s="720" t="s">
        <v>325</v>
      </c>
      <c r="L96" s="720" t="s">
        <v>325</v>
      </c>
      <c r="M96" s="720" t="s">
        <v>325</v>
      </c>
      <c r="N96" s="739"/>
    </row>
    <row r="97" spans="1:14" x14ac:dyDescent="0.2">
      <c r="B97" s="753" t="s">
        <v>92</v>
      </c>
      <c r="C97" s="754">
        <f t="shared" ref="C97:C108" si="39">SUM(C46,C63)</f>
        <v>587.85799999999995</v>
      </c>
      <c r="D97" s="754">
        <f t="shared" ref="D97:D108" si="40">SUM(D46,E63)</f>
        <v>549.98099999999999</v>
      </c>
      <c r="E97" s="754">
        <f t="shared" ref="E97:E108" si="41">SUM(E46,G63)</f>
        <v>516.08199999999999</v>
      </c>
      <c r="F97" s="754">
        <f t="shared" ref="F97:F108" si="42">SUM(F46,I63)</f>
        <v>430.43899999999996</v>
      </c>
      <c r="G97" s="754">
        <f t="shared" ref="G97:G108" si="43">SUM(G46,K63)</f>
        <v>575.42900000000009</v>
      </c>
      <c r="H97" s="754">
        <f t="shared" ref="H97:H108" si="44">SUM(H46,M63)</f>
        <v>353.23599999999999</v>
      </c>
      <c r="I97" s="754">
        <f t="shared" ref="I97:I108" si="45">SUM(I46,O63)</f>
        <v>0</v>
      </c>
      <c r="J97" s="754">
        <f t="shared" ref="J97:J108" si="46">SUM(J46,Q63)</f>
        <v>0</v>
      </c>
      <c r="K97" s="754">
        <f t="shared" ref="K97:K108" si="47">SUM(K46,S63)</f>
        <v>0</v>
      </c>
      <c r="L97" s="754">
        <f t="shared" ref="L97:L108" si="48">SUM(L46,U63)</f>
        <v>0</v>
      </c>
      <c r="M97" s="755">
        <f t="shared" ref="M97:M108" si="49">SUM(M46,W63)</f>
        <v>0</v>
      </c>
      <c r="N97" s="722"/>
    </row>
    <row r="98" spans="1:14" x14ac:dyDescent="0.2">
      <c r="B98" s="743" t="s">
        <v>84</v>
      </c>
      <c r="C98" s="744">
        <f t="shared" si="39"/>
        <v>19.850000000000001</v>
      </c>
      <c r="D98" s="744">
        <f t="shared" si="40"/>
        <v>39.725999999999999</v>
      </c>
      <c r="E98" s="744">
        <f t="shared" si="41"/>
        <v>12.719000000000001</v>
      </c>
      <c r="F98" s="744">
        <f t="shared" si="42"/>
        <v>11.146000000000001</v>
      </c>
      <c r="G98" s="744">
        <f t="shared" si="43"/>
        <v>106.989</v>
      </c>
      <c r="H98" s="744">
        <f t="shared" si="44"/>
        <v>10.460999999999999</v>
      </c>
      <c r="I98" s="744">
        <f t="shared" si="45"/>
        <v>0</v>
      </c>
      <c r="J98" s="744">
        <f t="shared" si="46"/>
        <v>0</v>
      </c>
      <c r="K98" s="744">
        <f t="shared" si="47"/>
        <v>0</v>
      </c>
      <c r="L98" s="744">
        <f t="shared" si="48"/>
        <v>0</v>
      </c>
      <c r="M98" s="745">
        <f t="shared" si="49"/>
        <v>0</v>
      </c>
      <c r="N98" s="725"/>
    </row>
    <row r="99" spans="1:14" x14ac:dyDescent="0.2">
      <c r="B99" s="743" t="s">
        <v>85</v>
      </c>
      <c r="C99" s="744">
        <f t="shared" si="39"/>
        <v>69.626999999999995</v>
      </c>
      <c r="D99" s="744">
        <f t="shared" si="40"/>
        <v>70.227999999999994</v>
      </c>
      <c r="E99" s="744">
        <f t="shared" si="41"/>
        <v>76.718999999999994</v>
      </c>
      <c r="F99" s="744">
        <f t="shared" si="42"/>
        <v>91.792000000000002</v>
      </c>
      <c r="G99" s="744">
        <f t="shared" si="43"/>
        <v>80.411000000000001</v>
      </c>
      <c r="H99" s="744">
        <f t="shared" si="44"/>
        <v>103.31299999999999</v>
      </c>
      <c r="I99" s="744">
        <f t="shared" si="45"/>
        <v>0</v>
      </c>
      <c r="J99" s="744">
        <f t="shared" si="46"/>
        <v>0</v>
      </c>
      <c r="K99" s="744">
        <f t="shared" si="47"/>
        <v>0</v>
      </c>
      <c r="L99" s="744">
        <f t="shared" si="48"/>
        <v>0</v>
      </c>
      <c r="M99" s="745">
        <f t="shared" si="49"/>
        <v>0</v>
      </c>
      <c r="N99" s="725"/>
    </row>
    <row r="100" spans="1:14" x14ac:dyDescent="0.2">
      <c r="B100" s="743" t="s">
        <v>86</v>
      </c>
      <c r="C100" s="744">
        <f t="shared" si="39"/>
        <v>94.60499999999999</v>
      </c>
      <c r="D100" s="744">
        <f t="shared" si="40"/>
        <v>48.393999999999998</v>
      </c>
      <c r="E100" s="744">
        <f t="shared" si="41"/>
        <v>42.429000000000002</v>
      </c>
      <c r="F100" s="744">
        <f t="shared" si="42"/>
        <v>38.33</v>
      </c>
      <c r="G100" s="744">
        <f t="shared" si="43"/>
        <v>40.249000000000002</v>
      </c>
      <c r="H100" s="744">
        <f t="shared" si="44"/>
        <v>30.003</v>
      </c>
      <c r="I100" s="744">
        <f t="shared" si="45"/>
        <v>0</v>
      </c>
      <c r="J100" s="744">
        <f t="shared" si="46"/>
        <v>0</v>
      </c>
      <c r="K100" s="744">
        <f t="shared" si="47"/>
        <v>0</v>
      </c>
      <c r="L100" s="744">
        <f t="shared" si="48"/>
        <v>0</v>
      </c>
      <c r="M100" s="745">
        <f t="shared" si="49"/>
        <v>0</v>
      </c>
      <c r="N100" s="725"/>
    </row>
    <row r="101" spans="1:14" x14ac:dyDescent="0.2">
      <c r="B101" s="743" t="s">
        <v>87</v>
      </c>
      <c r="C101" s="744">
        <f t="shared" si="39"/>
        <v>80.879000000000005</v>
      </c>
      <c r="D101" s="744">
        <f t="shared" si="40"/>
        <v>91.29</v>
      </c>
      <c r="E101" s="744">
        <f t="shared" si="41"/>
        <v>150.06200000000001</v>
      </c>
      <c r="F101" s="744">
        <f t="shared" si="42"/>
        <v>88.691999999999993</v>
      </c>
      <c r="G101" s="744">
        <f t="shared" si="43"/>
        <v>126.215</v>
      </c>
      <c r="H101" s="744">
        <f t="shared" si="44"/>
        <v>39.61</v>
      </c>
      <c r="I101" s="744">
        <f t="shared" si="45"/>
        <v>0</v>
      </c>
      <c r="J101" s="744">
        <f t="shared" si="46"/>
        <v>0</v>
      </c>
      <c r="K101" s="744">
        <f t="shared" si="47"/>
        <v>0</v>
      </c>
      <c r="L101" s="744">
        <f t="shared" si="48"/>
        <v>0</v>
      </c>
      <c r="M101" s="745">
        <f t="shared" si="49"/>
        <v>0</v>
      </c>
      <c r="N101" s="725"/>
    </row>
    <row r="102" spans="1:14" x14ac:dyDescent="0.2">
      <c r="B102" s="743" t="s">
        <v>88</v>
      </c>
      <c r="C102" s="744">
        <f t="shared" si="39"/>
        <v>64.495000000000005</v>
      </c>
      <c r="D102" s="744">
        <f t="shared" si="40"/>
        <v>71.64</v>
      </c>
      <c r="E102" s="744">
        <f t="shared" si="41"/>
        <v>61.970999999999997</v>
      </c>
      <c r="F102" s="744">
        <f t="shared" si="42"/>
        <v>54.858999999999995</v>
      </c>
      <c r="G102" s="744">
        <f t="shared" si="43"/>
        <v>48.285000000000004</v>
      </c>
      <c r="H102" s="744">
        <f t="shared" si="44"/>
        <v>42.718000000000004</v>
      </c>
      <c r="I102" s="744">
        <f t="shared" si="45"/>
        <v>0</v>
      </c>
      <c r="J102" s="744">
        <f t="shared" si="46"/>
        <v>0</v>
      </c>
      <c r="K102" s="744">
        <f t="shared" si="47"/>
        <v>0</v>
      </c>
      <c r="L102" s="744">
        <f t="shared" si="48"/>
        <v>0</v>
      </c>
      <c r="M102" s="745">
        <f t="shared" si="49"/>
        <v>0</v>
      </c>
      <c r="N102" s="725"/>
    </row>
    <row r="103" spans="1:14" x14ac:dyDescent="0.2">
      <c r="B103" s="743" t="s">
        <v>89</v>
      </c>
      <c r="C103" s="744">
        <f t="shared" si="39"/>
        <v>158.761</v>
      </c>
      <c r="D103" s="744">
        <f t="shared" si="40"/>
        <v>94.84899999999999</v>
      </c>
      <c r="E103" s="744">
        <f t="shared" si="41"/>
        <v>70.513000000000005</v>
      </c>
      <c r="F103" s="744">
        <f t="shared" si="42"/>
        <v>62.64</v>
      </c>
      <c r="G103" s="744">
        <f t="shared" si="43"/>
        <v>74.94</v>
      </c>
      <c r="H103" s="744">
        <f t="shared" si="44"/>
        <v>73.623000000000005</v>
      </c>
      <c r="I103" s="744">
        <f t="shared" si="45"/>
        <v>0</v>
      </c>
      <c r="J103" s="744">
        <f t="shared" si="46"/>
        <v>0</v>
      </c>
      <c r="K103" s="744">
        <f t="shared" si="47"/>
        <v>0</v>
      </c>
      <c r="L103" s="744">
        <f t="shared" si="48"/>
        <v>0</v>
      </c>
      <c r="M103" s="745">
        <f t="shared" si="49"/>
        <v>0</v>
      </c>
      <c r="N103" s="725"/>
    </row>
    <row r="104" spans="1:14" x14ac:dyDescent="0.2">
      <c r="B104" s="743" t="s">
        <v>90</v>
      </c>
      <c r="C104" s="744">
        <f t="shared" si="39"/>
        <v>4.5010000000000003</v>
      </c>
      <c r="D104" s="744">
        <f t="shared" si="40"/>
        <v>11.129</v>
      </c>
      <c r="E104" s="744">
        <f t="shared" si="41"/>
        <v>10.295</v>
      </c>
      <c r="F104" s="744">
        <f t="shared" si="42"/>
        <v>1.403</v>
      </c>
      <c r="G104" s="744">
        <f t="shared" si="43"/>
        <v>0.78400000000000003</v>
      </c>
      <c r="H104" s="744">
        <f t="shared" si="44"/>
        <v>4.33</v>
      </c>
      <c r="I104" s="744">
        <f t="shared" si="45"/>
        <v>0</v>
      </c>
      <c r="J104" s="744">
        <f t="shared" si="46"/>
        <v>0</v>
      </c>
      <c r="K104" s="744">
        <f t="shared" si="47"/>
        <v>0</v>
      </c>
      <c r="L104" s="744">
        <f t="shared" si="48"/>
        <v>0</v>
      </c>
      <c r="M104" s="745">
        <f t="shared" si="49"/>
        <v>0</v>
      </c>
      <c r="N104" s="725"/>
    </row>
    <row r="105" spans="1:14" x14ac:dyDescent="0.2">
      <c r="B105" s="743" t="s">
        <v>91</v>
      </c>
      <c r="C105" s="744">
        <f t="shared" si="39"/>
        <v>95.140999999999991</v>
      </c>
      <c r="D105" s="744">
        <f t="shared" si="40"/>
        <v>122.72500000000001</v>
      </c>
      <c r="E105" s="744">
        <f t="shared" si="41"/>
        <v>91.373999999999995</v>
      </c>
      <c r="F105" s="744">
        <f t="shared" si="42"/>
        <v>81.575000000000003</v>
      </c>
      <c r="G105" s="744">
        <f t="shared" si="43"/>
        <v>97.555000000000007</v>
      </c>
      <c r="H105" s="744">
        <f t="shared" si="44"/>
        <v>49.177999999999997</v>
      </c>
      <c r="I105" s="744">
        <f t="shared" si="45"/>
        <v>0</v>
      </c>
      <c r="J105" s="744">
        <f t="shared" si="46"/>
        <v>0</v>
      </c>
      <c r="K105" s="744">
        <f t="shared" si="47"/>
        <v>0</v>
      </c>
      <c r="L105" s="744">
        <f t="shared" si="48"/>
        <v>0</v>
      </c>
      <c r="M105" s="745">
        <f t="shared" si="49"/>
        <v>0</v>
      </c>
      <c r="N105" s="725"/>
    </row>
    <row r="106" spans="1:14" x14ac:dyDescent="0.2">
      <c r="B106" s="743"/>
      <c r="C106" s="744">
        <f t="shared" si="39"/>
        <v>0</v>
      </c>
      <c r="D106" s="744">
        <f t="shared" si="40"/>
        <v>0</v>
      </c>
      <c r="E106" s="744">
        <f t="shared" si="41"/>
        <v>0</v>
      </c>
      <c r="F106" s="744">
        <f t="shared" si="42"/>
        <v>0</v>
      </c>
      <c r="G106" s="744">
        <f t="shared" si="43"/>
        <v>0</v>
      </c>
      <c r="H106" s="744">
        <f t="shared" si="44"/>
        <v>0</v>
      </c>
      <c r="I106" s="744">
        <f t="shared" si="45"/>
        <v>0</v>
      </c>
      <c r="J106" s="744">
        <f t="shared" si="46"/>
        <v>0</v>
      </c>
      <c r="K106" s="744">
        <f t="shared" si="47"/>
        <v>0</v>
      </c>
      <c r="L106" s="744">
        <f t="shared" si="48"/>
        <v>0</v>
      </c>
      <c r="M106" s="745">
        <f t="shared" si="49"/>
        <v>0</v>
      </c>
      <c r="N106" s="725"/>
    </row>
    <row r="107" spans="1:14" x14ac:dyDescent="0.2">
      <c r="B107" s="743"/>
      <c r="C107" s="744">
        <f t="shared" si="39"/>
        <v>0</v>
      </c>
      <c r="D107" s="744">
        <f t="shared" si="40"/>
        <v>0</v>
      </c>
      <c r="E107" s="744">
        <f t="shared" si="41"/>
        <v>0</v>
      </c>
      <c r="F107" s="744">
        <f t="shared" si="42"/>
        <v>0</v>
      </c>
      <c r="G107" s="744">
        <f t="shared" si="43"/>
        <v>0</v>
      </c>
      <c r="H107" s="744">
        <f t="shared" si="44"/>
        <v>0</v>
      </c>
      <c r="I107" s="744">
        <f t="shared" si="45"/>
        <v>0</v>
      </c>
      <c r="J107" s="744">
        <f t="shared" si="46"/>
        <v>0</v>
      </c>
      <c r="K107" s="744">
        <f t="shared" si="47"/>
        <v>0</v>
      </c>
      <c r="L107" s="744">
        <f t="shared" si="48"/>
        <v>0</v>
      </c>
      <c r="M107" s="745">
        <f t="shared" si="49"/>
        <v>0</v>
      </c>
      <c r="N107" s="725"/>
    </row>
    <row r="108" spans="1:14" ht="13.5" thickBot="1" x14ac:dyDescent="0.25">
      <c r="B108" s="746"/>
      <c r="C108" s="747">
        <f t="shared" si="39"/>
        <v>0</v>
      </c>
      <c r="D108" s="747">
        <f t="shared" si="40"/>
        <v>0</v>
      </c>
      <c r="E108" s="747">
        <f t="shared" si="41"/>
        <v>0</v>
      </c>
      <c r="F108" s="747">
        <f t="shared" si="42"/>
        <v>0</v>
      </c>
      <c r="G108" s="747">
        <f t="shared" si="43"/>
        <v>0</v>
      </c>
      <c r="H108" s="747">
        <f t="shared" si="44"/>
        <v>0</v>
      </c>
      <c r="I108" s="747">
        <f t="shared" si="45"/>
        <v>0</v>
      </c>
      <c r="J108" s="747">
        <f t="shared" si="46"/>
        <v>0</v>
      </c>
      <c r="K108" s="747">
        <f t="shared" si="47"/>
        <v>0</v>
      </c>
      <c r="L108" s="747">
        <f t="shared" si="48"/>
        <v>0</v>
      </c>
      <c r="M108" s="748">
        <f t="shared" si="49"/>
        <v>0</v>
      </c>
      <c r="N108" s="725"/>
    </row>
    <row r="110" spans="1:14" x14ac:dyDescent="0.2">
      <c r="A110" s="271"/>
    </row>
    <row r="111" spans="1:14" x14ac:dyDescent="0.2">
      <c r="B111" s="786" t="s">
        <v>744</v>
      </c>
      <c r="C111" s="718" t="s">
        <v>331</v>
      </c>
      <c r="D111" s="718" t="s">
        <v>222</v>
      </c>
      <c r="E111" s="718" t="s">
        <v>225</v>
      </c>
      <c r="F111" s="718" t="s">
        <v>226</v>
      </c>
      <c r="G111" s="718" t="s">
        <v>227</v>
      </c>
      <c r="H111" s="718" t="s">
        <v>228</v>
      </c>
      <c r="I111" s="718" t="s">
        <v>332</v>
      </c>
      <c r="J111" s="718" t="s">
        <v>333</v>
      </c>
      <c r="K111" s="718" t="s">
        <v>231</v>
      </c>
      <c r="L111" s="718" t="s">
        <v>232</v>
      </c>
      <c r="M111" s="740" t="s">
        <v>233</v>
      </c>
    </row>
    <row r="112" spans="1:14" x14ac:dyDescent="0.2">
      <c r="B112" s="787"/>
      <c r="C112" s="717" t="s">
        <v>78</v>
      </c>
      <c r="D112" s="717" t="s">
        <v>78</v>
      </c>
      <c r="E112" s="717" t="s">
        <v>78</v>
      </c>
      <c r="F112" s="717" t="s">
        <v>78</v>
      </c>
      <c r="G112" s="717" t="s">
        <v>78</v>
      </c>
      <c r="H112" s="717" t="s">
        <v>78</v>
      </c>
      <c r="I112" s="717" t="s">
        <v>78</v>
      </c>
      <c r="J112" s="717" t="s">
        <v>78</v>
      </c>
      <c r="K112" s="717" t="s">
        <v>78</v>
      </c>
      <c r="L112" s="717" t="s">
        <v>78</v>
      </c>
      <c r="M112" s="741" t="s">
        <v>78</v>
      </c>
    </row>
    <row r="113" spans="2:24" ht="41.25" thickBot="1" x14ac:dyDescent="0.25">
      <c r="B113" s="788"/>
      <c r="C113" s="720" t="s">
        <v>325</v>
      </c>
      <c r="D113" s="720" t="s">
        <v>325</v>
      </c>
      <c r="E113" s="720" t="s">
        <v>325</v>
      </c>
      <c r="F113" s="720" t="s">
        <v>325</v>
      </c>
      <c r="G113" s="720" t="s">
        <v>325</v>
      </c>
      <c r="H113" s="720" t="s">
        <v>325</v>
      </c>
      <c r="I113" s="720" t="s">
        <v>325</v>
      </c>
      <c r="J113" s="720" t="s">
        <v>325</v>
      </c>
      <c r="K113" s="720" t="s">
        <v>325</v>
      </c>
      <c r="L113" s="720" t="s">
        <v>325</v>
      </c>
      <c r="M113" s="742" t="s">
        <v>325</v>
      </c>
    </row>
    <row r="114" spans="2:24" x14ac:dyDescent="0.2">
      <c r="B114" s="756" t="s">
        <v>214</v>
      </c>
      <c r="C114" s="725">
        <v>19.920999999999999</v>
      </c>
      <c r="D114" s="725">
        <v>16.869</v>
      </c>
      <c r="E114" s="725">
        <v>14.84</v>
      </c>
      <c r="F114" s="725">
        <v>12.621</v>
      </c>
      <c r="G114" s="725">
        <v>14.814</v>
      </c>
      <c r="H114" s="725">
        <v>18.943000000000001</v>
      </c>
      <c r="I114" s="725"/>
      <c r="J114" s="725"/>
      <c r="K114" s="725"/>
      <c r="L114" s="725"/>
      <c r="M114" s="726"/>
    </row>
    <row r="115" spans="2:24" x14ac:dyDescent="0.2">
      <c r="B115" s="724" t="s">
        <v>215</v>
      </c>
      <c r="C115" s="725">
        <v>6.6449999999999996</v>
      </c>
      <c r="D115" s="725">
        <v>5.9560000000000004</v>
      </c>
      <c r="E115" s="725">
        <v>5.4630000000000001</v>
      </c>
      <c r="F115" s="725">
        <v>4.7530000000000001</v>
      </c>
      <c r="G115" s="725">
        <v>4.282</v>
      </c>
      <c r="H115" s="725">
        <v>5.0999999999999996</v>
      </c>
      <c r="I115" s="725"/>
      <c r="J115" s="725"/>
      <c r="K115" s="725"/>
      <c r="L115" s="725"/>
      <c r="M115" s="726"/>
    </row>
    <row r="116" spans="2:24" x14ac:dyDescent="0.2">
      <c r="B116" s="724" t="s">
        <v>216</v>
      </c>
      <c r="C116" s="725">
        <v>7.0069999999999997</v>
      </c>
      <c r="D116" s="725">
        <v>6.6390000000000002</v>
      </c>
      <c r="E116" s="725">
        <v>6.2789999999999999</v>
      </c>
      <c r="F116" s="725">
        <v>5.6040000000000001</v>
      </c>
      <c r="G116" s="725">
        <v>4.7569999999999997</v>
      </c>
      <c r="H116" s="725">
        <v>5.1340000000000003</v>
      </c>
      <c r="I116" s="725"/>
      <c r="J116" s="725"/>
      <c r="K116" s="725"/>
      <c r="L116" s="725"/>
      <c r="M116" s="726"/>
    </row>
    <row r="117" spans="2:24" x14ac:dyDescent="0.2">
      <c r="B117" s="724" t="s">
        <v>217</v>
      </c>
      <c r="C117" s="725">
        <v>23.931999999999999</v>
      </c>
      <c r="D117" s="725">
        <v>24.285</v>
      </c>
      <c r="E117" s="725">
        <v>24.532</v>
      </c>
      <c r="F117" s="725">
        <v>23.167000000000002</v>
      </c>
      <c r="G117" s="725">
        <v>19.672999999999998</v>
      </c>
      <c r="H117" s="725">
        <v>18.84</v>
      </c>
      <c r="I117" s="725"/>
      <c r="J117" s="725"/>
      <c r="K117" s="725"/>
      <c r="L117" s="725"/>
      <c r="M117" s="726"/>
    </row>
    <row r="118" spans="2:24" x14ac:dyDescent="0.2">
      <c r="B118" s="724" t="s">
        <v>218</v>
      </c>
      <c r="C118" s="725">
        <v>34.463000000000001</v>
      </c>
      <c r="D118" s="725">
        <v>38.258000000000003</v>
      </c>
      <c r="E118" s="725">
        <v>42.353999999999999</v>
      </c>
      <c r="F118" s="725">
        <v>42.55</v>
      </c>
      <c r="G118" s="725">
        <v>35.750999999999998</v>
      </c>
      <c r="H118" s="725">
        <v>33.390999999999998</v>
      </c>
      <c r="I118" s="725"/>
      <c r="J118" s="725"/>
      <c r="K118" s="725"/>
      <c r="L118" s="725"/>
      <c r="M118" s="726"/>
    </row>
    <row r="119" spans="2:24" x14ac:dyDescent="0.2">
      <c r="B119" s="724" t="s">
        <v>219</v>
      </c>
      <c r="C119" s="725">
        <v>15.973000000000001</v>
      </c>
      <c r="D119" s="725">
        <v>19.998999999999999</v>
      </c>
      <c r="E119" s="725">
        <v>24.766999999999999</v>
      </c>
      <c r="F119" s="725">
        <v>25.666</v>
      </c>
      <c r="G119" s="725">
        <v>21.530999999999999</v>
      </c>
      <c r="H119" s="725">
        <v>20.821000000000002</v>
      </c>
      <c r="I119" s="725"/>
      <c r="J119" s="725"/>
      <c r="K119" s="725"/>
      <c r="L119" s="725"/>
      <c r="M119" s="726"/>
    </row>
    <row r="120" spans="2:24" x14ac:dyDescent="0.2">
      <c r="B120" s="724" t="s">
        <v>220</v>
      </c>
      <c r="C120" s="725">
        <v>7.0979999999999999</v>
      </c>
      <c r="D120" s="725">
        <v>9.8190000000000008</v>
      </c>
      <c r="E120" s="725">
        <v>13.157999999999999</v>
      </c>
      <c r="F120" s="725">
        <v>13.904</v>
      </c>
      <c r="G120" s="725">
        <v>11.678000000000001</v>
      </c>
      <c r="H120" s="725">
        <v>11.471</v>
      </c>
      <c r="I120" s="725"/>
      <c r="J120" s="725"/>
      <c r="K120" s="725"/>
      <c r="L120" s="725"/>
      <c r="M120" s="726"/>
    </row>
    <row r="121" spans="2:24" x14ac:dyDescent="0.2">
      <c r="B121" s="724" t="s">
        <v>221</v>
      </c>
      <c r="C121" s="725">
        <v>4.8230000000000004</v>
      </c>
      <c r="D121" s="725">
        <v>8.0649999999999995</v>
      </c>
      <c r="E121" s="725">
        <v>13.848000000000001</v>
      </c>
      <c r="F121" s="725">
        <v>15.209</v>
      </c>
      <c r="G121" s="725">
        <v>16.033000000000001</v>
      </c>
      <c r="H121" s="725">
        <v>18.006</v>
      </c>
      <c r="I121" s="725"/>
      <c r="J121" s="725"/>
      <c r="K121" s="725"/>
      <c r="L121" s="725"/>
      <c r="M121" s="726"/>
    </row>
    <row r="122" spans="2:24" ht="13.5" thickBot="1" x14ac:dyDescent="0.25">
      <c r="B122" s="762" t="s">
        <v>80</v>
      </c>
      <c r="C122" s="763">
        <v>119.86199999999999</v>
      </c>
      <c r="D122" s="763">
        <v>129.88900000000001</v>
      </c>
      <c r="E122" s="763">
        <v>145.24</v>
      </c>
      <c r="F122" s="763">
        <v>143.47499999999999</v>
      </c>
      <c r="G122" s="763">
        <v>128.51900000000001</v>
      </c>
      <c r="H122" s="763">
        <v>131.70500000000001</v>
      </c>
      <c r="I122" s="763"/>
      <c r="J122" s="763"/>
      <c r="K122" s="763"/>
      <c r="L122" s="763"/>
      <c r="M122" s="766"/>
    </row>
    <row r="125" spans="2:24" x14ac:dyDescent="0.2">
      <c r="B125" s="786" t="s">
        <v>744</v>
      </c>
      <c r="C125" s="789" t="s">
        <v>331</v>
      </c>
      <c r="D125" s="790"/>
      <c r="E125" s="789" t="s">
        <v>222</v>
      </c>
      <c r="F125" s="790"/>
      <c r="G125" s="789" t="s">
        <v>225</v>
      </c>
      <c r="H125" s="790"/>
      <c r="I125" s="789" t="s">
        <v>226</v>
      </c>
      <c r="J125" s="790"/>
      <c r="K125" s="789" t="s">
        <v>227</v>
      </c>
      <c r="L125" s="790"/>
      <c r="M125" s="789" t="s">
        <v>228</v>
      </c>
      <c r="N125" s="790"/>
      <c r="O125" s="789" t="s">
        <v>332</v>
      </c>
      <c r="P125" s="790"/>
      <c r="Q125" s="789" t="s">
        <v>333</v>
      </c>
      <c r="R125" s="790"/>
      <c r="S125" s="789" t="s">
        <v>231</v>
      </c>
      <c r="T125" s="790"/>
      <c r="U125" s="789" t="s">
        <v>232</v>
      </c>
      <c r="V125" s="790"/>
      <c r="W125" s="789" t="s">
        <v>233</v>
      </c>
      <c r="X125" s="791"/>
    </row>
    <row r="126" spans="2:24" x14ac:dyDescent="0.2">
      <c r="B126" s="787"/>
      <c r="C126" s="792" t="s">
        <v>79</v>
      </c>
      <c r="D126" s="793"/>
      <c r="E126" s="792" t="s">
        <v>79</v>
      </c>
      <c r="F126" s="793"/>
      <c r="G126" s="792" t="s">
        <v>79</v>
      </c>
      <c r="H126" s="793"/>
      <c r="I126" s="792" t="s">
        <v>79</v>
      </c>
      <c r="J126" s="793"/>
      <c r="K126" s="792" t="s">
        <v>79</v>
      </c>
      <c r="L126" s="793"/>
      <c r="M126" s="792" t="s">
        <v>79</v>
      </c>
      <c r="N126" s="793"/>
      <c r="O126" s="792"/>
      <c r="P126" s="793"/>
      <c r="Q126" s="792"/>
      <c r="R126" s="793"/>
      <c r="S126" s="792"/>
      <c r="T126" s="793"/>
      <c r="U126" s="792"/>
      <c r="V126" s="793"/>
      <c r="W126" s="792"/>
      <c r="X126" s="794"/>
    </row>
    <row r="127" spans="2:24" ht="41.25" thickBot="1" x14ac:dyDescent="0.25">
      <c r="B127" s="788"/>
      <c r="C127" s="720" t="s">
        <v>325</v>
      </c>
      <c r="D127" s="729" t="s">
        <v>82</v>
      </c>
      <c r="E127" s="720" t="s">
        <v>325</v>
      </c>
      <c r="F127" s="730" t="s">
        <v>82</v>
      </c>
      <c r="G127" s="720" t="s">
        <v>325</v>
      </c>
      <c r="H127" s="730" t="s">
        <v>82</v>
      </c>
      <c r="I127" s="720" t="s">
        <v>325</v>
      </c>
      <c r="J127" s="730" t="s">
        <v>82</v>
      </c>
      <c r="K127" s="720" t="s">
        <v>325</v>
      </c>
      <c r="L127" s="730" t="s">
        <v>82</v>
      </c>
      <c r="M127" s="720" t="s">
        <v>325</v>
      </c>
      <c r="N127" s="730" t="s">
        <v>82</v>
      </c>
      <c r="O127" s="720" t="s">
        <v>325</v>
      </c>
      <c r="P127" s="729" t="s">
        <v>82</v>
      </c>
      <c r="Q127" s="720" t="s">
        <v>325</v>
      </c>
      <c r="R127" s="729" t="s">
        <v>82</v>
      </c>
      <c r="S127" s="720" t="s">
        <v>325</v>
      </c>
      <c r="T127" s="729" t="s">
        <v>82</v>
      </c>
      <c r="U127" s="720" t="s">
        <v>325</v>
      </c>
      <c r="V127" s="729" t="s">
        <v>82</v>
      </c>
      <c r="W127" s="720" t="s">
        <v>325</v>
      </c>
      <c r="X127" s="729" t="s">
        <v>82</v>
      </c>
    </row>
    <row r="128" spans="2:24" x14ac:dyDescent="0.2">
      <c r="B128" s="756" t="s">
        <v>214</v>
      </c>
      <c r="C128" s="722">
        <v>25.954999999999998</v>
      </c>
      <c r="D128" s="731">
        <v>11.93</v>
      </c>
      <c r="E128" s="722">
        <v>21.728999999999999</v>
      </c>
      <c r="F128" s="731">
        <v>13.72</v>
      </c>
      <c r="G128" s="722">
        <v>13.678000000000001</v>
      </c>
      <c r="H128" s="731">
        <v>13.67</v>
      </c>
      <c r="I128" s="722">
        <v>11.69</v>
      </c>
      <c r="J128" s="731">
        <v>18.02</v>
      </c>
      <c r="K128" s="722">
        <v>21.96</v>
      </c>
      <c r="L128" s="731">
        <v>30.91</v>
      </c>
      <c r="M128" s="722">
        <v>19.771999999999998</v>
      </c>
      <c r="N128" s="731">
        <v>14.9</v>
      </c>
      <c r="O128" s="722"/>
      <c r="P128" s="731"/>
      <c r="Q128" s="722"/>
      <c r="R128" s="731"/>
      <c r="S128" s="722"/>
      <c r="T128" s="731"/>
      <c r="U128" s="722"/>
      <c r="V128" s="731"/>
      <c r="W128" s="722"/>
      <c r="X128" s="732"/>
    </row>
    <row r="129" spans="2:24" x14ac:dyDescent="0.2">
      <c r="B129" s="724" t="s">
        <v>215</v>
      </c>
      <c r="C129" s="725">
        <v>12.62</v>
      </c>
      <c r="D129" s="733">
        <v>11.87</v>
      </c>
      <c r="E129" s="725">
        <v>10.614000000000001</v>
      </c>
      <c r="F129" s="733">
        <v>16.91</v>
      </c>
      <c r="G129" s="725">
        <v>7.15</v>
      </c>
      <c r="H129" s="733">
        <v>13.17</v>
      </c>
      <c r="I129" s="725">
        <v>5.1580000000000004</v>
      </c>
      <c r="J129" s="733">
        <v>14.58</v>
      </c>
      <c r="K129" s="725">
        <v>11.641</v>
      </c>
      <c r="L129" s="733">
        <v>36.450000000000003</v>
      </c>
      <c r="M129" s="725">
        <v>4.532</v>
      </c>
      <c r="N129" s="733">
        <v>14.49</v>
      </c>
      <c r="O129" s="725"/>
      <c r="P129" s="733"/>
      <c r="Q129" s="725"/>
      <c r="R129" s="733"/>
      <c r="S129" s="725"/>
      <c r="T129" s="733"/>
      <c r="U129" s="725"/>
      <c r="V129" s="733"/>
      <c r="W129" s="725"/>
      <c r="X129" s="734"/>
    </row>
    <row r="130" spans="2:24" x14ac:dyDescent="0.2">
      <c r="B130" s="724" t="s">
        <v>216</v>
      </c>
      <c r="C130" s="725">
        <v>16.210999999999999</v>
      </c>
      <c r="D130" s="733">
        <v>12.42</v>
      </c>
      <c r="E130" s="725">
        <v>14.525</v>
      </c>
      <c r="F130" s="733">
        <v>17.739999999999998</v>
      </c>
      <c r="G130" s="725">
        <v>8.39</v>
      </c>
      <c r="H130" s="733">
        <v>13.68</v>
      </c>
      <c r="I130" s="725">
        <v>5.7930000000000001</v>
      </c>
      <c r="J130" s="733">
        <v>14.98</v>
      </c>
      <c r="K130" s="725">
        <v>14.132</v>
      </c>
      <c r="L130" s="733">
        <v>37.340000000000003</v>
      </c>
      <c r="M130" s="725">
        <v>5.08</v>
      </c>
      <c r="N130" s="733">
        <v>18.989999999999998</v>
      </c>
      <c r="O130" s="725"/>
      <c r="P130" s="733"/>
      <c r="Q130" s="725"/>
      <c r="R130" s="733"/>
      <c r="S130" s="725"/>
      <c r="T130" s="733"/>
      <c r="U130" s="725"/>
      <c r="V130" s="733"/>
      <c r="W130" s="725"/>
      <c r="X130" s="734"/>
    </row>
    <row r="131" spans="2:24" x14ac:dyDescent="0.2">
      <c r="B131" s="724" t="s">
        <v>217</v>
      </c>
      <c r="C131" s="725">
        <v>75.057000000000002</v>
      </c>
      <c r="D131" s="733">
        <v>13.23</v>
      </c>
      <c r="E131" s="725">
        <v>69.650999999999996</v>
      </c>
      <c r="F131" s="733">
        <v>19.329999999999998</v>
      </c>
      <c r="G131" s="725">
        <v>45.238</v>
      </c>
      <c r="H131" s="733">
        <v>13.44</v>
      </c>
      <c r="I131" s="725">
        <v>34.398000000000003</v>
      </c>
      <c r="J131" s="733">
        <v>16.100000000000001</v>
      </c>
      <c r="K131" s="725">
        <v>73.741</v>
      </c>
      <c r="L131" s="733">
        <v>31.03</v>
      </c>
      <c r="M131" s="725">
        <v>25.672999999999998</v>
      </c>
      <c r="N131" s="733">
        <v>24.6</v>
      </c>
      <c r="O131" s="725"/>
      <c r="P131" s="733"/>
      <c r="Q131" s="725"/>
      <c r="R131" s="733"/>
      <c r="S131" s="725"/>
      <c r="T131" s="733"/>
      <c r="U131" s="725"/>
      <c r="V131" s="733"/>
      <c r="W131" s="725"/>
      <c r="X131" s="734"/>
    </row>
    <row r="132" spans="2:24" x14ac:dyDescent="0.2">
      <c r="B132" s="724" t="s">
        <v>218</v>
      </c>
      <c r="C132" s="725">
        <v>158.05699999999999</v>
      </c>
      <c r="D132" s="733">
        <v>16.34</v>
      </c>
      <c r="E132" s="725">
        <v>139.345</v>
      </c>
      <c r="F132" s="733">
        <v>16.77</v>
      </c>
      <c r="G132" s="725">
        <v>116.52</v>
      </c>
      <c r="H132" s="733">
        <v>17</v>
      </c>
      <c r="I132" s="725">
        <v>90.885000000000005</v>
      </c>
      <c r="J132" s="733">
        <v>15.79</v>
      </c>
      <c r="K132" s="725">
        <v>141.65100000000001</v>
      </c>
      <c r="L132" s="733">
        <v>17.989999999999998</v>
      </c>
      <c r="M132" s="725">
        <v>70.42</v>
      </c>
      <c r="N132" s="733">
        <v>26.74</v>
      </c>
      <c r="O132" s="725"/>
      <c r="P132" s="733"/>
      <c r="Q132" s="725"/>
      <c r="R132" s="733"/>
      <c r="S132" s="725"/>
      <c r="T132" s="733"/>
      <c r="U132" s="725"/>
      <c r="V132" s="733"/>
      <c r="W132" s="725"/>
      <c r="X132" s="734"/>
    </row>
    <row r="133" spans="2:24" x14ac:dyDescent="0.2">
      <c r="B133" s="724" t="s">
        <v>219</v>
      </c>
      <c r="C133" s="725">
        <v>89.748999999999995</v>
      </c>
      <c r="D133" s="733">
        <v>19.170000000000002</v>
      </c>
      <c r="E133" s="725">
        <v>75.322999999999993</v>
      </c>
      <c r="F133" s="733">
        <v>15.77</v>
      </c>
      <c r="G133" s="725">
        <v>80.085999999999999</v>
      </c>
      <c r="H133" s="733">
        <v>20.38</v>
      </c>
      <c r="I133" s="725">
        <v>62.335999999999999</v>
      </c>
      <c r="J133" s="733">
        <v>15.91</v>
      </c>
      <c r="K133" s="725">
        <v>84.352000000000004</v>
      </c>
      <c r="L133" s="733">
        <v>16.53</v>
      </c>
      <c r="M133" s="725">
        <v>45.758000000000003</v>
      </c>
      <c r="N133" s="733">
        <v>24.67</v>
      </c>
      <c r="O133" s="725"/>
      <c r="P133" s="733"/>
      <c r="Q133" s="725"/>
      <c r="R133" s="733"/>
      <c r="S133" s="725"/>
      <c r="T133" s="733"/>
      <c r="U133" s="725"/>
      <c r="V133" s="733"/>
      <c r="W133" s="725"/>
      <c r="X133" s="734"/>
    </row>
    <row r="134" spans="2:24" x14ac:dyDescent="0.2">
      <c r="B134" s="724" t="s">
        <v>220</v>
      </c>
      <c r="C134" s="725">
        <v>45.176000000000002</v>
      </c>
      <c r="D134" s="733">
        <v>22.6</v>
      </c>
      <c r="E134" s="725">
        <v>38.017000000000003</v>
      </c>
      <c r="F134" s="733">
        <v>18.68</v>
      </c>
      <c r="G134" s="725">
        <v>46.145000000000003</v>
      </c>
      <c r="H134" s="733">
        <v>24.06</v>
      </c>
      <c r="I134" s="725">
        <v>34.328000000000003</v>
      </c>
      <c r="J134" s="733">
        <v>17.73</v>
      </c>
      <c r="K134" s="725">
        <v>47.506999999999998</v>
      </c>
      <c r="L134" s="733">
        <v>18.100000000000001</v>
      </c>
      <c r="M134" s="725">
        <v>24.573</v>
      </c>
      <c r="N134" s="733">
        <v>24.51</v>
      </c>
      <c r="O134" s="725"/>
      <c r="P134" s="733"/>
      <c r="Q134" s="725"/>
      <c r="R134" s="733"/>
      <c r="S134" s="725"/>
      <c r="T134" s="733"/>
      <c r="U134" s="725"/>
      <c r="V134" s="733"/>
      <c r="W134" s="725"/>
      <c r="X134" s="734"/>
    </row>
    <row r="135" spans="2:24" x14ac:dyDescent="0.2">
      <c r="B135" s="724" t="s">
        <v>221</v>
      </c>
      <c r="C135" s="725">
        <v>45.171999999999997</v>
      </c>
      <c r="D135" s="733">
        <v>31.06</v>
      </c>
      <c r="E135" s="725">
        <v>50.887999999999998</v>
      </c>
      <c r="F135" s="733">
        <v>26.01</v>
      </c>
      <c r="G135" s="725">
        <v>53.634999999999998</v>
      </c>
      <c r="H135" s="733">
        <v>27.65</v>
      </c>
      <c r="I135" s="725">
        <v>42.375999999999998</v>
      </c>
      <c r="J135" s="733">
        <v>24.11</v>
      </c>
      <c r="K135" s="725">
        <v>51.926000000000002</v>
      </c>
      <c r="L135" s="733">
        <v>21.54</v>
      </c>
      <c r="M135" s="725">
        <v>25.724</v>
      </c>
      <c r="N135" s="733">
        <v>27.69</v>
      </c>
      <c r="O135" s="725"/>
      <c r="P135" s="733"/>
      <c r="Q135" s="725"/>
      <c r="R135" s="733"/>
      <c r="S135" s="725"/>
      <c r="T135" s="733"/>
      <c r="U135" s="725"/>
      <c r="V135" s="733"/>
      <c r="W135" s="725"/>
      <c r="X135" s="734"/>
    </row>
    <row r="136" spans="2:24" ht="13.5" thickBot="1" x14ac:dyDescent="0.25">
      <c r="B136" s="762" t="s">
        <v>80</v>
      </c>
      <c r="C136" s="763">
        <v>467.99599999999998</v>
      </c>
      <c r="D136" s="764">
        <v>15.18</v>
      </c>
      <c r="E136" s="763">
        <v>420.09199999999998</v>
      </c>
      <c r="F136" s="764">
        <v>14.44</v>
      </c>
      <c r="G136" s="763">
        <v>370.84199999999998</v>
      </c>
      <c r="H136" s="764">
        <v>17.559999999999999</v>
      </c>
      <c r="I136" s="763">
        <v>286.964</v>
      </c>
      <c r="J136" s="764">
        <v>14.65</v>
      </c>
      <c r="K136" s="763">
        <v>446.91</v>
      </c>
      <c r="L136" s="764">
        <v>17.71</v>
      </c>
      <c r="M136" s="763">
        <v>221.53100000000001</v>
      </c>
      <c r="N136" s="764">
        <v>21.03</v>
      </c>
      <c r="O136" s="763"/>
      <c r="P136" s="764"/>
      <c r="Q136" s="763"/>
      <c r="R136" s="764"/>
      <c r="S136" s="763"/>
      <c r="T136" s="764"/>
      <c r="U136" s="763"/>
      <c r="V136" s="764"/>
      <c r="W136" s="763"/>
      <c r="X136" s="765"/>
    </row>
    <row r="139" spans="2:24" x14ac:dyDescent="0.2">
      <c r="B139" s="786" t="s">
        <v>744</v>
      </c>
      <c r="C139" s="718" t="s">
        <v>331</v>
      </c>
      <c r="D139" s="718" t="s">
        <v>222</v>
      </c>
      <c r="E139" s="718" t="s">
        <v>225</v>
      </c>
      <c r="F139" s="718" t="s">
        <v>226</v>
      </c>
      <c r="G139" s="718" t="s">
        <v>227</v>
      </c>
      <c r="H139" s="718" t="s">
        <v>228</v>
      </c>
      <c r="I139" s="718" t="s">
        <v>332</v>
      </c>
      <c r="J139" s="718" t="s">
        <v>333</v>
      </c>
      <c r="K139" s="718" t="s">
        <v>231</v>
      </c>
      <c r="L139" s="718" t="s">
        <v>232</v>
      </c>
      <c r="M139" s="718" t="s">
        <v>233</v>
      </c>
      <c r="N139" s="737"/>
    </row>
    <row r="140" spans="2:24" x14ac:dyDescent="0.2">
      <c r="B140" s="787"/>
      <c r="C140" s="717" t="s">
        <v>308</v>
      </c>
      <c r="D140" s="717" t="s">
        <v>308</v>
      </c>
      <c r="E140" s="717" t="s">
        <v>308</v>
      </c>
      <c r="F140" s="717" t="s">
        <v>308</v>
      </c>
      <c r="G140" s="717" t="s">
        <v>308</v>
      </c>
      <c r="H140" s="717" t="s">
        <v>308</v>
      </c>
      <c r="I140" s="717" t="s">
        <v>308</v>
      </c>
      <c r="J140" s="717" t="s">
        <v>308</v>
      </c>
      <c r="K140" s="717" t="s">
        <v>308</v>
      </c>
      <c r="L140" s="717" t="s">
        <v>308</v>
      </c>
      <c r="M140" s="719" t="s">
        <v>308</v>
      </c>
      <c r="N140" s="738"/>
    </row>
    <row r="141" spans="2:24" ht="41.25" thickBot="1" x14ac:dyDescent="0.25">
      <c r="B141" s="788"/>
      <c r="C141" s="720" t="s">
        <v>325</v>
      </c>
      <c r="D141" s="720" t="s">
        <v>325</v>
      </c>
      <c r="E141" s="720" t="s">
        <v>325</v>
      </c>
      <c r="F141" s="720" t="s">
        <v>325</v>
      </c>
      <c r="G141" s="720" t="s">
        <v>325</v>
      </c>
      <c r="H141" s="720" t="s">
        <v>325</v>
      </c>
      <c r="I141" s="720" t="s">
        <v>325</v>
      </c>
      <c r="J141" s="720" t="s">
        <v>325</v>
      </c>
      <c r="K141" s="720" t="s">
        <v>325</v>
      </c>
      <c r="L141" s="720" t="s">
        <v>325</v>
      </c>
      <c r="M141" s="720" t="s">
        <v>325</v>
      </c>
      <c r="N141" s="739"/>
    </row>
    <row r="142" spans="2:24" x14ac:dyDescent="0.2">
      <c r="B142" s="758" t="s">
        <v>214</v>
      </c>
      <c r="C142" s="744">
        <f t="shared" ref="C142:C149" si="50">C128</f>
        <v>25.954999999999998</v>
      </c>
      <c r="D142" s="744">
        <f t="shared" ref="D142:D149" si="51">E128</f>
        <v>21.728999999999999</v>
      </c>
      <c r="E142" s="744">
        <f t="shared" ref="E142:E149" si="52">G128</f>
        <v>13.678000000000001</v>
      </c>
      <c r="F142" s="744">
        <f t="shared" ref="F142:F149" si="53">I128</f>
        <v>11.69</v>
      </c>
      <c r="G142" s="744">
        <f t="shared" ref="G142:G149" si="54">K128</f>
        <v>21.96</v>
      </c>
      <c r="H142" s="744">
        <f t="shared" ref="H142:H150" si="55">M128</f>
        <v>19.771999999999998</v>
      </c>
      <c r="I142" s="744">
        <f t="shared" ref="I142:I149" si="56">O128</f>
        <v>0</v>
      </c>
      <c r="J142" s="744">
        <f t="shared" ref="J142:J149" si="57">Q128</f>
        <v>0</v>
      </c>
      <c r="K142" s="744">
        <f t="shared" ref="K142:K149" si="58">S128</f>
        <v>0</v>
      </c>
      <c r="L142" s="744">
        <f t="shared" ref="L142:L149" si="59">U128</f>
        <v>0</v>
      </c>
      <c r="M142" s="745">
        <f t="shared" ref="M142:M149" si="60">W128</f>
        <v>0</v>
      </c>
      <c r="N142" s="722"/>
    </row>
    <row r="143" spans="2:24" x14ac:dyDescent="0.2">
      <c r="B143" s="743" t="s">
        <v>215</v>
      </c>
      <c r="C143" s="744">
        <f t="shared" si="50"/>
        <v>12.62</v>
      </c>
      <c r="D143" s="744">
        <f t="shared" si="51"/>
        <v>10.614000000000001</v>
      </c>
      <c r="E143" s="744">
        <f t="shared" si="52"/>
        <v>7.15</v>
      </c>
      <c r="F143" s="744">
        <f t="shared" si="53"/>
        <v>5.1580000000000004</v>
      </c>
      <c r="G143" s="744">
        <f t="shared" si="54"/>
        <v>11.641</v>
      </c>
      <c r="H143" s="744">
        <f t="shared" si="55"/>
        <v>4.532</v>
      </c>
      <c r="I143" s="744">
        <f t="shared" si="56"/>
        <v>0</v>
      </c>
      <c r="J143" s="744">
        <f t="shared" si="57"/>
        <v>0</v>
      </c>
      <c r="K143" s="744">
        <f t="shared" si="58"/>
        <v>0</v>
      </c>
      <c r="L143" s="744">
        <f t="shared" si="59"/>
        <v>0</v>
      </c>
      <c r="M143" s="745">
        <f t="shared" si="60"/>
        <v>0</v>
      </c>
      <c r="N143" s="725"/>
    </row>
    <row r="144" spans="2:24" x14ac:dyDescent="0.2">
      <c r="B144" s="743" t="s">
        <v>216</v>
      </c>
      <c r="C144" s="744">
        <f t="shared" si="50"/>
        <v>16.210999999999999</v>
      </c>
      <c r="D144" s="744">
        <f t="shared" si="51"/>
        <v>14.525</v>
      </c>
      <c r="E144" s="744">
        <f t="shared" si="52"/>
        <v>8.39</v>
      </c>
      <c r="F144" s="744">
        <f t="shared" si="53"/>
        <v>5.7930000000000001</v>
      </c>
      <c r="G144" s="744">
        <f t="shared" si="54"/>
        <v>14.132</v>
      </c>
      <c r="H144" s="744">
        <f t="shared" si="55"/>
        <v>5.08</v>
      </c>
      <c r="I144" s="744">
        <f t="shared" si="56"/>
        <v>0</v>
      </c>
      <c r="J144" s="744">
        <f t="shared" si="57"/>
        <v>0</v>
      </c>
      <c r="K144" s="744">
        <f t="shared" si="58"/>
        <v>0</v>
      </c>
      <c r="L144" s="744">
        <f t="shared" si="59"/>
        <v>0</v>
      </c>
      <c r="M144" s="745">
        <f t="shared" si="60"/>
        <v>0</v>
      </c>
      <c r="N144" s="725"/>
    </row>
    <row r="145" spans="2:14" x14ac:dyDescent="0.2">
      <c r="B145" s="743" t="s">
        <v>217</v>
      </c>
      <c r="C145" s="744">
        <f t="shared" si="50"/>
        <v>75.057000000000002</v>
      </c>
      <c r="D145" s="744">
        <f t="shared" si="51"/>
        <v>69.650999999999996</v>
      </c>
      <c r="E145" s="744">
        <f t="shared" si="52"/>
        <v>45.238</v>
      </c>
      <c r="F145" s="744">
        <f t="shared" si="53"/>
        <v>34.398000000000003</v>
      </c>
      <c r="G145" s="744">
        <f t="shared" si="54"/>
        <v>73.741</v>
      </c>
      <c r="H145" s="744">
        <f t="shared" si="55"/>
        <v>25.672999999999998</v>
      </c>
      <c r="I145" s="744">
        <f t="shared" si="56"/>
        <v>0</v>
      </c>
      <c r="J145" s="744">
        <f t="shared" si="57"/>
        <v>0</v>
      </c>
      <c r="K145" s="744">
        <f t="shared" si="58"/>
        <v>0</v>
      </c>
      <c r="L145" s="744">
        <f t="shared" si="59"/>
        <v>0</v>
      </c>
      <c r="M145" s="745">
        <f t="shared" si="60"/>
        <v>0</v>
      </c>
      <c r="N145" s="725"/>
    </row>
    <row r="146" spans="2:14" x14ac:dyDescent="0.2">
      <c r="B146" s="743" t="s">
        <v>218</v>
      </c>
      <c r="C146" s="744">
        <f t="shared" si="50"/>
        <v>158.05699999999999</v>
      </c>
      <c r="D146" s="744">
        <f t="shared" si="51"/>
        <v>139.345</v>
      </c>
      <c r="E146" s="744">
        <f t="shared" si="52"/>
        <v>116.52</v>
      </c>
      <c r="F146" s="744">
        <f t="shared" si="53"/>
        <v>90.885000000000005</v>
      </c>
      <c r="G146" s="744">
        <f t="shared" si="54"/>
        <v>141.65100000000001</v>
      </c>
      <c r="H146" s="744">
        <f t="shared" si="55"/>
        <v>70.42</v>
      </c>
      <c r="I146" s="744">
        <f t="shared" si="56"/>
        <v>0</v>
      </c>
      <c r="J146" s="744">
        <f t="shared" si="57"/>
        <v>0</v>
      </c>
      <c r="K146" s="744">
        <f t="shared" si="58"/>
        <v>0</v>
      </c>
      <c r="L146" s="744">
        <f t="shared" si="59"/>
        <v>0</v>
      </c>
      <c r="M146" s="745">
        <f t="shared" si="60"/>
        <v>0</v>
      </c>
      <c r="N146" s="725"/>
    </row>
    <row r="147" spans="2:14" x14ac:dyDescent="0.2">
      <c r="B147" s="743" t="s">
        <v>219</v>
      </c>
      <c r="C147" s="744">
        <f t="shared" si="50"/>
        <v>89.748999999999995</v>
      </c>
      <c r="D147" s="744">
        <f t="shared" si="51"/>
        <v>75.322999999999993</v>
      </c>
      <c r="E147" s="744">
        <f t="shared" si="52"/>
        <v>80.085999999999999</v>
      </c>
      <c r="F147" s="744">
        <f t="shared" si="53"/>
        <v>62.335999999999999</v>
      </c>
      <c r="G147" s="744">
        <f t="shared" si="54"/>
        <v>84.352000000000004</v>
      </c>
      <c r="H147" s="744">
        <f t="shared" si="55"/>
        <v>45.758000000000003</v>
      </c>
      <c r="I147" s="744">
        <f t="shared" si="56"/>
        <v>0</v>
      </c>
      <c r="J147" s="744">
        <f t="shared" si="57"/>
        <v>0</v>
      </c>
      <c r="K147" s="744">
        <f t="shared" si="58"/>
        <v>0</v>
      </c>
      <c r="L147" s="744">
        <f t="shared" si="59"/>
        <v>0</v>
      </c>
      <c r="M147" s="745">
        <f t="shared" si="60"/>
        <v>0</v>
      </c>
      <c r="N147" s="725"/>
    </row>
    <row r="148" spans="2:14" x14ac:dyDescent="0.2">
      <c r="B148" s="743" t="s">
        <v>220</v>
      </c>
      <c r="C148" s="744">
        <f t="shared" si="50"/>
        <v>45.176000000000002</v>
      </c>
      <c r="D148" s="744">
        <f t="shared" si="51"/>
        <v>38.017000000000003</v>
      </c>
      <c r="E148" s="744">
        <f t="shared" si="52"/>
        <v>46.145000000000003</v>
      </c>
      <c r="F148" s="744">
        <f t="shared" si="53"/>
        <v>34.328000000000003</v>
      </c>
      <c r="G148" s="744">
        <f t="shared" si="54"/>
        <v>47.506999999999998</v>
      </c>
      <c r="H148" s="744">
        <f t="shared" si="55"/>
        <v>24.573</v>
      </c>
      <c r="I148" s="744">
        <f t="shared" si="56"/>
        <v>0</v>
      </c>
      <c r="J148" s="744">
        <f t="shared" si="57"/>
        <v>0</v>
      </c>
      <c r="K148" s="744">
        <f t="shared" si="58"/>
        <v>0</v>
      </c>
      <c r="L148" s="744">
        <f t="shared" si="59"/>
        <v>0</v>
      </c>
      <c r="M148" s="745">
        <f t="shared" si="60"/>
        <v>0</v>
      </c>
      <c r="N148" s="725"/>
    </row>
    <row r="149" spans="2:14" x14ac:dyDescent="0.2">
      <c r="B149" s="743" t="s">
        <v>221</v>
      </c>
      <c r="C149" s="744">
        <f t="shared" si="50"/>
        <v>45.171999999999997</v>
      </c>
      <c r="D149" s="744">
        <f t="shared" si="51"/>
        <v>50.887999999999998</v>
      </c>
      <c r="E149" s="744">
        <f t="shared" si="52"/>
        <v>53.634999999999998</v>
      </c>
      <c r="F149" s="744">
        <f t="shared" si="53"/>
        <v>42.375999999999998</v>
      </c>
      <c r="G149" s="744">
        <f t="shared" si="54"/>
        <v>51.926000000000002</v>
      </c>
      <c r="H149" s="744">
        <f t="shared" si="55"/>
        <v>25.724</v>
      </c>
      <c r="I149" s="744">
        <f t="shared" si="56"/>
        <v>0</v>
      </c>
      <c r="J149" s="744">
        <f t="shared" si="57"/>
        <v>0</v>
      </c>
      <c r="K149" s="744">
        <f t="shared" si="58"/>
        <v>0</v>
      </c>
      <c r="L149" s="744">
        <f t="shared" si="59"/>
        <v>0</v>
      </c>
      <c r="M149" s="745">
        <f t="shared" si="60"/>
        <v>0</v>
      </c>
      <c r="N149" s="725"/>
    </row>
    <row r="150" spans="2:14" ht="13.5" thickBot="1" x14ac:dyDescent="0.25">
      <c r="B150" s="759" t="s">
        <v>80</v>
      </c>
      <c r="C150" s="760">
        <f t="shared" ref="C150" si="61">C136</f>
        <v>467.99599999999998</v>
      </c>
      <c r="D150" s="760">
        <f t="shared" ref="D150" si="62">E136</f>
        <v>420.09199999999998</v>
      </c>
      <c r="E150" s="760">
        <f t="shared" ref="E150" si="63">G136</f>
        <v>370.84199999999998</v>
      </c>
      <c r="F150" s="760">
        <f t="shared" ref="F150" si="64">I136</f>
        <v>286.964</v>
      </c>
      <c r="G150" s="760">
        <f t="shared" ref="G150" si="65">K136</f>
        <v>446.91</v>
      </c>
      <c r="H150" s="760">
        <f t="shared" si="55"/>
        <v>221.53100000000001</v>
      </c>
      <c r="I150" s="760">
        <f t="shared" ref="I150" si="66">O136</f>
        <v>0</v>
      </c>
      <c r="J150" s="760">
        <f t="shared" ref="J150" si="67">Q136</f>
        <v>0</v>
      </c>
      <c r="K150" s="760">
        <f t="shared" ref="K150" si="68">S136</f>
        <v>0</v>
      </c>
      <c r="L150" s="760">
        <f t="shared" ref="L150" si="69">U136</f>
        <v>0</v>
      </c>
      <c r="M150" s="761">
        <f t="shared" ref="M150" si="70">W136</f>
        <v>0</v>
      </c>
      <c r="N150" s="725"/>
    </row>
    <row r="153" spans="2:14" x14ac:dyDescent="0.2">
      <c r="B153" s="786" t="s">
        <v>744</v>
      </c>
      <c r="C153" s="718" t="s">
        <v>331</v>
      </c>
      <c r="D153" s="718" t="s">
        <v>222</v>
      </c>
      <c r="E153" s="718" t="s">
        <v>225</v>
      </c>
      <c r="F153" s="718" t="s">
        <v>226</v>
      </c>
      <c r="G153" s="718" t="s">
        <v>227</v>
      </c>
      <c r="H153" s="718" t="s">
        <v>228</v>
      </c>
      <c r="I153" s="718" t="s">
        <v>332</v>
      </c>
      <c r="J153" s="718" t="s">
        <v>333</v>
      </c>
      <c r="K153" s="718" t="s">
        <v>231</v>
      </c>
      <c r="L153" s="718" t="s">
        <v>232</v>
      </c>
      <c r="M153" s="718" t="s">
        <v>233</v>
      </c>
      <c r="N153" s="737"/>
    </row>
    <row r="154" spans="2:14" x14ac:dyDescent="0.2">
      <c r="B154" s="787"/>
      <c r="C154" s="717" t="s">
        <v>486</v>
      </c>
      <c r="D154" s="717" t="s">
        <v>486</v>
      </c>
      <c r="E154" s="717" t="s">
        <v>486</v>
      </c>
      <c r="F154" s="717" t="s">
        <v>486</v>
      </c>
      <c r="G154" s="717" t="s">
        <v>486</v>
      </c>
      <c r="H154" s="717" t="s">
        <v>486</v>
      </c>
      <c r="I154" s="717" t="s">
        <v>486</v>
      </c>
      <c r="J154" s="717" t="s">
        <v>486</v>
      </c>
      <c r="K154" s="717" t="s">
        <v>486</v>
      </c>
      <c r="L154" s="717" t="s">
        <v>486</v>
      </c>
      <c r="M154" s="719" t="s">
        <v>486</v>
      </c>
      <c r="N154" s="738"/>
    </row>
    <row r="155" spans="2:14" ht="41.25" thickBot="1" x14ac:dyDescent="0.25">
      <c r="B155" s="788"/>
      <c r="C155" s="720" t="s">
        <v>325</v>
      </c>
      <c r="D155" s="720" t="s">
        <v>325</v>
      </c>
      <c r="E155" s="720" t="s">
        <v>325</v>
      </c>
      <c r="F155" s="720" t="s">
        <v>325</v>
      </c>
      <c r="G155" s="720" t="s">
        <v>325</v>
      </c>
      <c r="H155" s="720" t="s">
        <v>325</v>
      </c>
      <c r="I155" s="720" t="s">
        <v>325</v>
      </c>
      <c r="J155" s="720" t="s">
        <v>325</v>
      </c>
      <c r="K155" s="720" t="s">
        <v>325</v>
      </c>
      <c r="L155" s="720" t="s">
        <v>325</v>
      </c>
      <c r="M155" s="720" t="s">
        <v>325</v>
      </c>
      <c r="N155" s="739"/>
    </row>
    <row r="156" spans="2:14" x14ac:dyDescent="0.2">
      <c r="B156" s="758" t="s">
        <v>214</v>
      </c>
      <c r="C156" s="744">
        <f t="shared" ref="C156:C164" si="71">SUM(C114,C128)</f>
        <v>45.875999999999998</v>
      </c>
      <c r="D156" s="744">
        <f t="shared" ref="D156:D164" si="72">SUM(D114,E128)</f>
        <v>38.597999999999999</v>
      </c>
      <c r="E156" s="744">
        <f t="shared" ref="E156:E164" si="73">SUM(E114,G128)</f>
        <v>28.518000000000001</v>
      </c>
      <c r="F156" s="744">
        <f t="shared" ref="F156:F164" si="74">SUM(F114,I128)</f>
        <v>24.311</v>
      </c>
      <c r="G156" s="744">
        <f t="shared" ref="G156:G164" si="75">SUM(G114,K128)</f>
        <v>36.774000000000001</v>
      </c>
      <c r="H156" s="744">
        <f t="shared" ref="H156:H164" si="76">SUM(H114,M128)</f>
        <v>38.715000000000003</v>
      </c>
      <c r="I156" s="744">
        <f t="shared" ref="I156:I164" si="77">SUM(I114,O128)</f>
        <v>0</v>
      </c>
      <c r="J156" s="744">
        <f t="shared" ref="J156:J164" si="78">SUM(J114,Q128)</f>
        <v>0</v>
      </c>
      <c r="K156" s="744">
        <f t="shared" ref="K156:K164" si="79">SUM(K114,S128)</f>
        <v>0</v>
      </c>
      <c r="L156" s="744">
        <f t="shared" ref="L156:L164" si="80">SUM(L114,U128)</f>
        <v>0</v>
      </c>
      <c r="M156" s="745">
        <f t="shared" ref="M156:M164" si="81">SUM(M114,W128)</f>
        <v>0</v>
      </c>
      <c r="N156" s="722"/>
    </row>
    <row r="157" spans="2:14" x14ac:dyDescent="0.2">
      <c r="B157" s="743" t="s">
        <v>215</v>
      </c>
      <c r="C157" s="744">
        <f t="shared" si="71"/>
        <v>19.265000000000001</v>
      </c>
      <c r="D157" s="744">
        <f t="shared" si="72"/>
        <v>16.57</v>
      </c>
      <c r="E157" s="744">
        <f t="shared" si="73"/>
        <v>12.613</v>
      </c>
      <c r="F157" s="744">
        <f t="shared" si="74"/>
        <v>9.9110000000000014</v>
      </c>
      <c r="G157" s="744">
        <f t="shared" si="75"/>
        <v>15.923</v>
      </c>
      <c r="H157" s="744">
        <f t="shared" si="76"/>
        <v>9.6319999999999997</v>
      </c>
      <c r="I157" s="744">
        <f t="shared" si="77"/>
        <v>0</v>
      </c>
      <c r="J157" s="744">
        <f t="shared" si="78"/>
        <v>0</v>
      </c>
      <c r="K157" s="744">
        <f t="shared" si="79"/>
        <v>0</v>
      </c>
      <c r="L157" s="744">
        <f t="shared" si="80"/>
        <v>0</v>
      </c>
      <c r="M157" s="745">
        <f t="shared" si="81"/>
        <v>0</v>
      </c>
      <c r="N157" s="725"/>
    </row>
    <row r="158" spans="2:14" x14ac:dyDescent="0.2">
      <c r="B158" s="743" t="s">
        <v>216</v>
      </c>
      <c r="C158" s="744">
        <f t="shared" si="71"/>
        <v>23.217999999999996</v>
      </c>
      <c r="D158" s="744">
        <f t="shared" si="72"/>
        <v>21.164000000000001</v>
      </c>
      <c r="E158" s="744">
        <f t="shared" si="73"/>
        <v>14.669</v>
      </c>
      <c r="F158" s="744">
        <f t="shared" si="74"/>
        <v>11.397</v>
      </c>
      <c r="G158" s="744">
        <f t="shared" si="75"/>
        <v>18.888999999999999</v>
      </c>
      <c r="H158" s="744">
        <f t="shared" si="76"/>
        <v>10.214</v>
      </c>
      <c r="I158" s="744">
        <f t="shared" si="77"/>
        <v>0</v>
      </c>
      <c r="J158" s="744">
        <f t="shared" si="78"/>
        <v>0</v>
      </c>
      <c r="K158" s="744">
        <f t="shared" si="79"/>
        <v>0</v>
      </c>
      <c r="L158" s="744">
        <f t="shared" si="80"/>
        <v>0</v>
      </c>
      <c r="M158" s="745">
        <f t="shared" si="81"/>
        <v>0</v>
      </c>
      <c r="N158" s="725"/>
    </row>
    <row r="159" spans="2:14" x14ac:dyDescent="0.2">
      <c r="B159" s="743" t="s">
        <v>217</v>
      </c>
      <c r="C159" s="744">
        <f t="shared" si="71"/>
        <v>98.989000000000004</v>
      </c>
      <c r="D159" s="744">
        <f t="shared" si="72"/>
        <v>93.935999999999993</v>
      </c>
      <c r="E159" s="744">
        <f t="shared" si="73"/>
        <v>69.77</v>
      </c>
      <c r="F159" s="744">
        <f t="shared" si="74"/>
        <v>57.565000000000005</v>
      </c>
      <c r="G159" s="744">
        <f t="shared" si="75"/>
        <v>93.414000000000001</v>
      </c>
      <c r="H159" s="744">
        <f t="shared" si="76"/>
        <v>44.512999999999998</v>
      </c>
      <c r="I159" s="744">
        <f t="shared" si="77"/>
        <v>0</v>
      </c>
      <c r="J159" s="744">
        <f t="shared" si="78"/>
        <v>0</v>
      </c>
      <c r="K159" s="744">
        <f t="shared" si="79"/>
        <v>0</v>
      </c>
      <c r="L159" s="744">
        <f t="shared" si="80"/>
        <v>0</v>
      </c>
      <c r="M159" s="745">
        <f t="shared" si="81"/>
        <v>0</v>
      </c>
      <c r="N159" s="725"/>
    </row>
    <row r="160" spans="2:14" x14ac:dyDescent="0.2">
      <c r="B160" s="743" t="s">
        <v>218</v>
      </c>
      <c r="C160" s="744">
        <f t="shared" si="71"/>
        <v>192.51999999999998</v>
      </c>
      <c r="D160" s="744">
        <f t="shared" si="72"/>
        <v>177.60300000000001</v>
      </c>
      <c r="E160" s="744">
        <f t="shared" si="73"/>
        <v>158.874</v>
      </c>
      <c r="F160" s="744">
        <f t="shared" si="74"/>
        <v>133.435</v>
      </c>
      <c r="G160" s="744">
        <f t="shared" si="75"/>
        <v>177.40200000000002</v>
      </c>
      <c r="H160" s="744">
        <f t="shared" si="76"/>
        <v>103.81100000000001</v>
      </c>
      <c r="I160" s="744">
        <f t="shared" si="77"/>
        <v>0</v>
      </c>
      <c r="J160" s="744">
        <f t="shared" si="78"/>
        <v>0</v>
      </c>
      <c r="K160" s="744">
        <f t="shared" si="79"/>
        <v>0</v>
      </c>
      <c r="L160" s="744">
        <f t="shared" si="80"/>
        <v>0</v>
      </c>
      <c r="M160" s="745">
        <f t="shared" si="81"/>
        <v>0</v>
      </c>
      <c r="N160" s="725"/>
    </row>
    <row r="161" spans="2:14" x14ac:dyDescent="0.2">
      <c r="B161" s="743" t="s">
        <v>219</v>
      </c>
      <c r="C161" s="744">
        <f t="shared" si="71"/>
        <v>105.72199999999999</v>
      </c>
      <c r="D161" s="744">
        <f t="shared" si="72"/>
        <v>95.321999999999989</v>
      </c>
      <c r="E161" s="744">
        <f t="shared" si="73"/>
        <v>104.85299999999999</v>
      </c>
      <c r="F161" s="744">
        <f t="shared" si="74"/>
        <v>88.001999999999995</v>
      </c>
      <c r="G161" s="744">
        <f t="shared" si="75"/>
        <v>105.88300000000001</v>
      </c>
      <c r="H161" s="744">
        <f t="shared" si="76"/>
        <v>66.579000000000008</v>
      </c>
      <c r="I161" s="744">
        <f t="shared" si="77"/>
        <v>0</v>
      </c>
      <c r="J161" s="744">
        <f t="shared" si="78"/>
        <v>0</v>
      </c>
      <c r="K161" s="744">
        <f t="shared" si="79"/>
        <v>0</v>
      </c>
      <c r="L161" s="744">
        <f t="shared" si="80"/>
        <v>0</v>
      </c>
      <c r="M161" s="745">
        <f t="shared" si="81"/>
        <v>0</v>
      </c>
      <c r="N161" s="725"/>
    </row>
    <row r="162" spans="2:14" x14ac:dyDescent="0.2">
      <c r="B162" s="743" t="s">
        <v>220</v>
      </c>
      <c r="C162" s="744">
        <f t="shared" si="71"/>
        <v>52.274000000000001</v>
      </c>
      <c r="D162" s="744">
        <f t="shared" si="72"/>
        <v>47.836000000000006</v>
      </c>
      <c r="E162" s="744">
        <f t="shared" si="73"/>
        <v>59.303000000000004</v>
      </c>
      <c r="F162" s="744">
        <f t="shared" si="74"/>
        <v>48.231999999999999</v>
      </c>
      <c r="G162" s="744">
        <f t="shared" si="75"/>
        <v>59.185000000000002</v>
      </c>
      <c r="H162" s="744">
        <f t="shared" si="76"/>
        <v>36.043999999999997</v>
      </c>
      <c r="I162" s="744">
        <f t="shared" si="77"/>
        <v>0</v>
      </c>
      <c r="J162" s="744">
        <f t="shared" si="78"/>
        <v>0</v>
      </c>
      <c r="K162" s="744">
        <f t="shared" si="79"/>
        <v>0</v>
      </c>
      <c r="L162" s="744">
        <f t="shared" si="80"/>
        <v>0</v>
      </c>
      <c r="M162" s="745">
        <f t="shared" si="81"/>
        <v>0</v>
      </c>
      <c r="N162" s="725"/>
    </row>
    <row r="163" spans="2:14" x14ac:dyDescent="0.2">
      <c r="B163" s="743" t="s">
        <v>221</v>
      </c>
      <c r="C163" s="744">
        <f t="shared" si="71"/>
        <v>49.994999999999997</v>
      </c>
      <c r="D163" s="744">
        <f t="shared" si="72"/>
        <v>58.952999999999996</v>
      </c>
      <c r="E163" s="744">
        <f t="shared" si="73"/>
        <v>67.483000000000004</v>
      </c>
      <c r="F163" s="744">
        <f t="shared" si="74"/>
        <v>57.584999999999994</v>
      </c>
      <c r="G163" s="744">
        <f t="shared" si="75"/>
        <v>67.959000000000003</v>
      </c>
      <c r="H163" s="744">
        <f t="shared" si="76"/>
        <v>43.730000000000004</v>
      </c>
      <c r="I163" s="744">
        <f t="shared" si="77"/>
        <v>0</v>
      </c>
      <c r="J163" s="744">
        <f t="shared" si="78"/>
        <v>0</v>
      </c>
      <c r="K163" s="744">
        <f t="shared" si="79"/>
        <v>0</v>
      </c>
      <c r="L163" s="744">
        <f t="shared" si="80"/>
        <v>0</v>
      </c>
      <c r="M163" s="745">
        <f t="shared" si="81"/>
        <v>0</v>
      </c>
      <c r="N163" s="725"/>
    </row>
    <row r="164" spans="2:14" ht="13.5" thickBot="1" x14ac:dyDescent="0.25">
      <c r="B164" s="759" t="s">
        <v>80</v>
      </c>
      <c r="C164" s="760">
        <f t="shared" si="71"/>
        <v>587.85799999999995</v>
      </c>
      <c r="D164" s="760">
        <f t="shared" si="72"/>
        <v>549.98099999999999</v>
      </c>
      <c r="E164" s="760">
        <f t="shared" si="73"/>
        <v>516.08199999999999</v>
      </c>
      <c r="F164" s="760">
        <f t="shared" si="74"/>
        <v>430.43899999999996</v>
      </c>
      <c r="G164" s="760">
        <f t="shared" si="75"/>
        <v>575.42900000000009</v>
      </c>
      <c r="H164" s="760">
        <f t="shared" si="76"/>
        <v>353.23599999999999</v>
      </c>
      <c r="I164" s="760">
        <f t="shared" si="77"/>
        <v>0</v>
      </c>
      <c r="J164" s="760">
        <f t="shared" si="78"/>
        <v>0</v>
      </c>
      <c r="K164" s="760">
        <f t="shared" si="79"/>
        <v>0</v>
      </c>
      <c r="L164" s="760">
        <f t="shared" si="80"/>
        <v>0</v>
      </c>
      <c r="M164" s="761">
        <f t="shared" si="81"/>
        <v>0</v>
      </c>
      <c r="N164" s="725"/>
    </row>
  </sheetData>
  <mergeCells count="64"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  <mergeCell ref="I60:J60"/>
    <mergeCell ref="K60:L60"/>
    <mergeCell ref="M60:N60"/>
    <mergeCell ref="O60:P60"/>
    <mergeCell ref="Q60:R60"/>
    <mergeCell ref="B43:B45"/>
    <mergeCell ref="B60:B62"/>
    <mergeCell ref="C60:D60"/>
    <mergeCell ref="E60:F60"/>
    <mergeCell ref="G60:H60"/>
    <mergeCell ref="H3:N3"/>
    <mergeCell ref="B3:F3"/>
    <mergeCell ref="P3:T3"/>
    <mergeCell ref="B13:F13"/>
    <mergeCell ref="H13:N13"/>
    <mergeCell ref="P13:T13"/>
    <mergeCell ref="B23:F23"/>
    <mergeCell ref="H23:N23"/>
    <mergeCell ref="P23:T23"/>
    <mergeCell ref="B33:F33"/>
    <mergeCell ref="H33:N33"/>
    <mergeCell ref="P33:T33"/>
    <mergeCell ref="B111:B113"/>
    <mergeCell ref="B125:B127"/>
    <mergeCell ref="C125:D125"/>
    <mergeCell ref="E125:F125"/>
    <mergeCell ref="G125:H125"/>
    <mergeCell ref="I125:J125"/>
    <mergeCell ref="K125:L125"/>
    <mergeCell ref="M125:N125"/>
    <mergeCell ref="O125:P125"/>
    <mergeCell ref="Q125:R125"/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8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760</v>
      </c>
    </row>
    <row r="5" spans="2:6" ht="15" customHeight="1" x14ac:dyDescent="0.2">
      <c r="B5" s="894" t="s">
        <v>229</v>
      </c>
      <c r="C5" s="14" t="s">
        <v>78</v>
      </c>
      <c r="D5" s="839" t="s">
        <v>79</v>
      </c>
      <c r="E5" s="839"/>
      <c r="F5" s="15" t="s">
        <v>80</v>
      </c>
    </row>
    <row r="6" spans="2:6" ht="30" customHeight="1" x14ac:dyDescent="0.2">
      <c r="B6" s="895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West Midlands</v>
      </c>
      <c r="C7" s="780"/>
      <c r="D7" s="780"/>
      <c r="E7" s="780"/>
      <c r="F7" s="780"/>
    </row>
    <row r="8" spans="2:6" ht="15" customHeight="1" x14ac:dyDescent="0.2">
      <c r="B8" s="145" t="s">
        <v>331</v>
      </c>
      <c r="C8" s="137">
        <f>'Section 11 chart data'!D50</f>
        <v>23.013000000000002</v>
      </c>
      <c r="D8" s="138">
        <f>'Section 11 chart data'!J50</f>
        <v>359.38200000000001</v>
      </c>
      <c r="E8" s="691">
        <f>'Section 11 chart data'!K50</f>
        <v>20.96</v>
      </c>
      <c r="F8" s="139">
        <f>SUM(C8,D8)</f>
        <v>382.39499999999998</v>
      </c>
    </row>
    <row r="9" spans="2:6" ht="15" customHeight="1" x14ac:dyDescent="0.2">
      <c r="B9" s="145" t="s">
        <v>222</v>
      </c>
      <c r="C9" s="137">
        <f>'Section 11 chart data'!D51</f>
        <v>15.759</v>
      </c>
      <c r="D9" s="138">
        <f>'Section 11 chart data'!J51</f>
        <v>325.99099999999999</v>
      </c>
      <c r="E9" s="691">
        <f>'Section 11 chart data'!K51</f>
        <v>16.95</v>
      </c>
      <c r="F9" s="139">
        <f t="shared" ref="F9:F18" si="0">SUM(C9,D9)</f>
        <v>341.75</v>
      </c>
    </row>
    <row r="10" spans="2:6" ht="15" customHeight="1" x14ac:dyDescent="0.2">
      <c r="B10" s="145" t="s">
        <v>225</v>
      </c>
      <c r="C10" s="137">
        <f>'Section 11 chart data'!D52</f>
        <v>29.61</v>
      </c>
      <c r="D10" s="138">
        <f>'Section 11 chart data'!J52</f>
        <v>184.98400000000001</v>
      </c>
      <c r="E10" s="691">
        <f>'Section 11 chart data'!K52</f>
        <v>17.79</v>
      </c>
      <c r="F10" s="139">
        <f t="shared" si="0"/>
        <v>214.59399999999999</v>
      </c>
    </row>
    <row r="11" spans="2:6" ht="15" customHeight="1" x14ac:dyDescent="0.2">
      <c r="B11" s="145" t="s">
        <v>226</v>
      </c>
      <c r="C11" s="137">
        <f>'Section 11 chart data'!D53</f>
        <v>18.113</v>
      </c>
      <c r="D11" s="138">
        <f>'Section 11 chart data'!J53</f>
        <v>176.03299999999999</v>
      </c>
      <c r="E11" s="691">
        <f>'Section 11 chart data'!K53</f>
        <v>18.670000000000002</v>
      </c>
      <c r="F11" s="139">
        <f t="shared" si="0"/>
        <v>194.14599999999999</v>
      </c>
    </row>
    <row r="12" spans="2:6" ht="15" customHeight="1" x14ac:dyDescent="0.2">
      <c r="B12" s="145" t="s">
        <v>227</v>
      </c>
      <c r="C12" s="137">
        <f>'Section 11 chart data'!D54</f>
        <v>18.414000000000001</v>
      </c>
      <c r="D12" s="138">
        <f>'Section 11 chart data'!J54</f>
        <v>145.39400000000001</v>
      </c>
      <c r="E12" s="691">
        <f>'Section 11 chart data'!K54</f>
        <v>22.95</v>
      </c>
      <c r="F12" s="139">
        <f t="shared" si="0"/>
        <v>163.80799999999999</v>
      </c>
    </row>
    <row r="13" spans="2:6" ht="15" customHeight="1" x14ac:dyDescent="0.2">
      <c r="B13" s="145" t="s">
        <v>228</v>
      </c>
      <c r="C13" s="137">
        <f>'Section 11 chart data'!D55</f>
        <v>18.056999999999999</v>
      </c>
      <c r="D13" s="138">
        <f>'Section 11 chart data'!J55</f>
        <v>93.040999999999997</v>
      </c>
      <c r="E13" s="691">
        <f>'Section 11 chart data'!K55</f>
        <v>11.7</v>
      </c>
      <c r="F13" s="139">
        <f t="shared" si="0"/>
        <v>111.098</v>
      </c>
    </row>
    <row r="14" spans="2:6" ht="15" customHeight="1" x14ac:dyDescent="0.2">
      <c r="B14" s="145" t="s">
        <v>332</v>
      </c>
      <c r="C14" s="137">
        <f>'Section 11 chart data'!D56</f>
        <v>45.112000000000002</v>
      </c>
      <c r="D14" s="138">
        <f>'Section 11 chart data'!J56</f>
        <v>123.294</v>
      </c>
      <c r="E14" s="691">
        <f>'Section 11 chart data'!K56</f>
        <v>23.08</v>
      </c>
      <c r="F14" s="139">
        <f t="shared" si="0"/>
        <v>168.40600000000001</v>
      </c>
    </row>
    <row r="15" spans="2:6" ht="15" customHeight="1" x14ac:dyDescent="0.2">
      <c r="B15" s="145" t="s">
        <v>333</v>
      </c>
      <c r="C15" s="137">
        <f>'Section 11 chart data'!D57</f>
        <v>28.303999999999998</v>
      </c>
      <c r="D15" s="138">
        <f>'Section 11 chart data'!J57</f>
        <v>157.60499999999999</v>
      </c>
      <c r="E15" s="691">
        <f>'Section 11 chart data'!K57</f>
        <v>23.49</v>
      </c>
      <c r="F15" s="139">
        <f t="shared" si="0"/>
        <v>185.90899999999999</v>
      </c>
    </row>
    <row r="16" spans="2:6" ht="15" customHeight="1" x14ac:dyDescent="0.2">
      <c r="B16" s="145" t="s">
        <v>231</v>
      </c>
      <c r="C16" s="137">
        <f>'Section 11 chart data'!D58</f>
        <v>28.565999999999999</v>
      </c>
      <c r="D16" s="138">
        <f>'Section 11 chart data'!J58</f>
        <v>138.49700000000001</v>
      </c>
      <c r="E16" s="691">
        <f>'Section 11 chart data'!K58</f>
        <v>12.36</v>
      </c>
      <c r="F16" s="139">
        <f t="shared" si="0"/>
        <v>167.06300000000002</v>
      </c>
    </row>
    <row r="17" spans="2:6" ht="15" customHeight="1" x14ac:dyDescent="0.2">
      <c r="B17" s="145" t="s">
        <v>232</v>
      </c>
      <c r="C17" s="137">
        <f>'Section 11 chart data'!D59</f>
        <v>29.603000000000002</v>
      </c>
      <c r="D17" s="138">
        <f>'Section 11 chart data'!J59</f>
        <v>148.553</v>
      </c>
      <c r="E17" s="691">
        <f>'Section 11 chart data'!K59</f>
        <v>17.54</v>
      </c>
      <c r="F17" s="139">
        <f t="shared" si="0"/>
        <v>178.15600000000001</v>
      </c>
    </row>
    <row r="18" spans="2:6" ht="15" customHeight="1" x14ac:dyDescent="0.2">
      <c r="B18" s="146" t="s">
        <v>233</v>
      </c>
      <c r="C18" s="137">
        <f>'Section 11 chart data'!D60</f>
        <v>36.796999999999997</v>
      </c>
      <c r="D18" s="138">
        <f>'Section 11 chart data'!J60</f>
        <v>112.062</v>
      </c>
      <c r="E18" s="691">
        <f>'Section 11 chart data'!K60</f>
        <v>12.19</v>
      </c>
      <c r="F18" s="140">
        <f t="shared" si="0"/>
        <v>148.85899999999998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491</v>
      </c>
    </row>
    <row r="5" spans="2:35" ht="15" customHeight="1" x14ac:dyDescent="0.2">
      <c r="B5" s="900" t="s">
        <v>77</v>
      </c>
      <c r="C5" s="902" t="s">
        <v>331</v>
      </c>
      <c r="D5" s="903"/>
      <c r="E5" s="905"/>
      <c r="F5" s="902" t="s">
        <v>222</v>
      </c>
      <c r="G5" s="903"/>
      <c r="H5" s="905"/>
      <c r="I5" s="902" t="s">
        <v>225</v>
      </c>
      <c r="J5" s="903"/>
      <c r="K5" s="905"/>
      <c r="L5" s="902" t="s">
        <v>226</v>
      </c>
      <c r="M5" s="903"/>
      <c r="N5" s="905"/>
      <c r="O5" s="902" t="s">
        <v>227</v>
      </c>
      <c r="P5" s="903"/>
      <c r="Q5" s="905"/>
      <c r="R5" s="902" t="s">
        <v>228</v>
      </c>
      <c r="S5" s="903"/>
      <c r="T5" s="905"/>
      <c r="U5" s="902" t="s">
        <v>332</v>
      </c>
      <c r="V5" s="903"/>
      <c r="W5" s="905"/>
      <c r="X5" s="902" t="s">
        <v>333</v>
      </c>
      <c r="Y5" s="903"/>
      <c r="Z5" s="905"/>
      <c r="AA5" s="902" t="s">
        <v>231</v>
      </c>
      <c r="AB5" s="903"/>
      <c r="AC5" s="905"/>
      <c r="AD5" s="902" t="s">
        <v>232</v>
      </c>
      <c r="AE5" s="903"/>
      <c r="AF5" s="905"/>
      <c r="AG5" s="902" t="s">
        <v>233</v>
      </c>
      <c r="AH5" s="903"/>
      <c r="AI5" s="903"/>
    </row>
    <row r="6" spans="2:35" ht="15" customHeight="1" x14ac:dyDescent="0.2">
      <c r="B6" s="900"/>
      <c r="C6" s="633" t="s">
        <v>78</v>
      </c>
      <c r="D6" s="896" t="s">
        <v>79</v>
      </c>
      <c r="E6" s="904"/>
      <c r="F6" s="633" t="s">
        <v>78</v>
      </c>
      <c r="G6" s="896" t="s">
        <v>79</v>
      </c>
      <c r="H6" s="904"/>
      <c r="I6" s="633" t="s">
        <v>78</v>
      </c>
      <c r="J6" s="896" t="s">
        <v>79</v>
      </c>
      <c r="K6" s="904"/>
      <c r="L6" s="633" t="s">
        <v>78</v>
      </c>
      <c r="M6" s="896" t="s">
        <v>79</v>
      </c>
      <c r="N6" s="904"/>
      <c r="O6" s="633" t="s">
        <v>78</v>
      </c>
      <c r="P6" s="896" t="s">
        <v>79</v>
      </c>
      <c r="Q6" s="904"/>
      <c r="R6" s="633" t="s">
        <v>78</v>
      </c>
      <c r="S6" s="896" t="s">
        <v>79</v>
      </c>
      <c r="T6" s="904"/>
      <c r="U6" s="633" t="s">
        <v>78</v>
      </c>
      <c r="V6" s="896" t="s">
        <v>79</v>
      </c>
      <c r="W6" s="904"/>
      <c r="X6" s="633" t="s">
        <v>78</v>
      </c>
      <c r="Y6" s="896" t="s">
        <v>79</v>
      </c>
      <c r="Z6" s="904"/>
      <c r="AA6" s="633" t="s">
        <v>78</v>
      </c>
      <c r="AB6" s="896" t="s">
        <v>79</v>
      </c>
      <c r="AC6" s="904"/>
      <c r="AD6" s="633" t="s">
        <v>78</v>
      </c>
      <c r="AE6" s="896" t="s">
        <v>79</v>
      </c>
      <c r="AF6" s="904"/>
      <c r="AG6" s="633" t="s">
        <v>78</v>
      </c>
      <c r="AH6" s="896" t="s">
        <v>79</v>
      </c>
      <c r="AI6" s="897"/>
    </row>
    <row r="7" spans="2:35" ht="30" customHeight="1" x14ac:dyDescent="0.2">
      <c r="B7" s="901"/>
      <c r="C7" s="898" t="s">
        <v>325</v>
      </c>
      <c r="D7" s="899"/>
      <c r="E7" s="16" t="s">
        <v>82</v>
      </c>
      <c r="F7" s="898" t="s">
        <v>325</v>
      </c>
      <c r="G7" s="899"/>
      <c r="H7" s="16" t="s">
        <v>82</v>
      </c>
      <c r="I7" s="898" t="s">
        <v>325</v>
      </c>
      <c r="J7" s="899"/>
      <c r="K7" s="16" t="s">
        <v>82</v>
      </c>
      <c r="L7" s="898" t="s">
        <v>325</v>
      </c>
      <c r="M7" s="899"/>
      <c r="N7" s="16" t="s">
        <v>82</v>
      </c>
      <c r="O7" s="898" t="s">
        <v>325</v>
      </c>
      <c r="P7" s="899"/>
      <c r="Q7" s="16" t="s">
        <v>82</v>
      </c>
      <c r="R7" s="898" t="s">
        <v>325</v>
      </c>
      <c r="S7" s="899"/>
      <c r="T7" s="16" t="s">
        <v>82</v>
      </c>
      <c r="U7" s="898" t="s">
        <v>325</v>
      </c>
      <c r="V7" s="899"/>
      <c r="W7" s="16" t="s">
        <v>82</v>
      </c>
      <c r="X7" s="898" t="s">
        <v>325</v>
      </c>
      <c r="Y7" s="899"/>
      <c r="Z7" s="16" t="s">
        <v>82</v>
      </c>
      <c r="AA7" s="898" t="s">
        <v>325</v>
      </c>
      <c r="AB7" s="899"/>
      <c r="AC7" s="16" t="s">
        <v>82</v>
      </c>
      <c r="AD7" s="898" t="s">
        <v>325</v>
      </c>
      <c r="AE7" s="899"/>
      <c r="AF7" s="16" t="s">
        <v>82</v>
      </c>
      <c r="AG7" s="898" t="s">
        <v>325</v>
      </c>
      <c r="AH7" s="899"/>
      <c r="AI7" s="17" t="s">
        <v>82</v>
      </c>
    </row>
    <row r="8" spans="2:35" ht="15" customHeight="1" x14ac:dyDescent="0.2">
      <c r="B8" s="152" t="str">
        <f>Index!$B$4</f>
        <v>West Midlands</v>
      </c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</row>
    <row r="9" spans="2:35" ht="15" customHeight="1" x14ac:dyDescent="0.2">
      <c r="B9" s="2" t="s">
        <v>105</v>
      </c>
      <c r="C9" s="108">
        <f>'Section 11 chart data'!$C$66</f>
        <v>23.013000000000002</v>
      </c>
      <c r="D9" s="108">
        <f>'Section 11 chart data'!$C$83</f>
        <v>359.38200000000001</v>
      </c>
      <c r="E9" s="119">
        <f>'Section 11 chart data'!$D$83</f>
        <v>20.96</v>
      </c>
      <c r="F9" s="108">
        <f>'Section 11 chart data'!$D$66</f>
        <v>15.759</v>
      </c>
      <c r="G9" s="108">
        <f>'Section 11 chart data'!$E$83</f>
        <v>325.99099999999999</v>
      </c>
      <c r="H9" s="119">
        <f>'Section 11 chart data'!$F$83</f>
        <v>16.95</v>
      </c>
      <c r="I9" s="108">
        <f>'Section 11 chart data'!$E$66</f>
        <v>29.61</v>
      </c>
      <c r="J9" s="108">
        <f>'Section 11 chart data'!$G$83</f>
        <v>184.98400000000001</v>
      </c>
      <c r="K9" s="119">
        <f>'Section 11 chart data'!$H$83</f>
        <v>17.79</v>
      </c>
      <c r="L9" s="108">
        <f>'Section 11 chart data'!$F$66</f>
        <v>18.113</v>
      </c>
      <c r="M9" s="108">
        <f>'Section 11 chart data'!$I$83</f>
        <v>176.03299999999999</v>
      </c>
      <c r="N9" s="119">
        <f>'Section 11 chart data'!$J$83</f>
        <v>18.670000000000002</v>
      </c>
      <c r="O9" s="108">
        <f>'Section 11 chart data'!$G$66</f>
        <v>18.414000000000001</v>
      </c>
      <c r="P9" s="108">
        <f>'Section 11 chart data'!$K$83</f>
        <v>145.39400000000001</v>
      </c>
      <c r="Q9" s="119">
        <f>'Section 11 chart data'!$L$83</f>
        <v>22.95</v>
      </c>
      <c r="R9" s="108">
        <f>'Section 11 chart data'!$H$66</f>
        <v>18.056999999999999</v>
      </c>
      <c r="S9" s="108">
        <f>'Section 11 chart data'!$M$83</f>
        <v>93.040999999999997</v>
      </c>
      <c r="T9" s="119">
        <f>'Section 11 chart data'!$N$83</f>
        <v>11.7</v>
      </c>
      <c r="U9" s="108">
        <f>'Section 11 chart data'!$I$66</f>
        <v>45.112000000000002</v>
      </c>
      <c r="V9" s="108">
        <f>'Section 11 chart data'!$O$83</f>
        <v>123.294</v>
      </c>
      <c r="W9" s="119">
        <f>'Section 11 chart data'!$P$83</f>
        <v>23.08</v>
      </c>
      <c r="X9" s="108">
        <f>'Section 11 chart data'!$J$66</f>
        <v>28.303999999999998</v>
      </c>
      <c r="Y9" s="108">
        <f>'Section 11 chart data'!$Q$83</f>
        <v>157.60499999999999</v>
      </c>
      <c r="Z9" s="119">
        <f>'Section 11 chart data'!$R$83</f>
        <v>23.49</v>
      </c>
      <c r="AA9" s="108">
        <f>'Section 11 chart data'!$K$66</f>
        <v>28.565999999999999</v>
      </c>
      <c r="AB9" s="108">
        <f>'Section 11 chart data'!$S$83</f>
        <v>138.49700000000001</v>
      </c>
      <c r="AC9" s="119">
        <f>'Section 11 chart data'!$T$83</f>
        <v>12.36</v>
      </c>
      <c r="AD9" s="108">
        <f>'Section 11 chart data'!$L$66</f>
        <v>29.603000000000002</v>
      </c>
      <c r="AE9" s="108">
        <f>'Section 11 chart data'!$U$83</f>
        <v>148.553</v>
      </c>
      <c r="AF9" s="119">
        <f>'Section 11 chart data'!$V$83</f>
        <v>17.54</v>
      </c>
      <c r="AG9" s="108">
        <f>'Section 11 chart data'!$M$66</f>
        <v>36.796999999999997</v>
      </c>
      <c r="AH9" s="108">
        <f>'Section 11 chart data'!$W$83</f>
        <v>112.062</v>
      </c>
      <c r="AI9" s="120">
        <f>'Section 11 chart data'!$X$83</f>
        <v>12.19</v>
      </c>
    </row>
    <row r="10" spans="2:35" ht="15" customHeight="1" x14ac:dyDescent="0.2">
      <c r="B10" s="1" t="s">
        <v>94</v>
      </c>
      <c r="C10" s="110">
        <f>'Section 11 chart data'!$C$67</f>
        <v>8.5540000000000003</v>
      </c>
      <c r="D10" s="110">
        <f>'Section 11 chart data'!$C$84</f>
        <v>100.967</v>
      </c>
      <c r="E10" s="111">
        <f>'Section 11 chart data'!$D$84</f>
        <v>32.770000000000003</v>
      </c>
      <c r="F10" s="110">
        <f>'Section 11 chart data'!$D$67</f>
        <v>5.0060000000000002</v>
      </c>
      <c r="G10" s="110">
        <f>'Section 11 chart data'!$E$84</f>
        <v>151.495</v>
      </c>
      <c r="H10" s="111">
        <f>'Section 11 chart data'!$F$84</f>
        <v>29.18</v>
      </c>
      <c r="I10" s="110">
        <f>'Section 11 chart data'!$E$67</f>
        <v>9.593</v>
      </c>
      <c r="J10" s="110">
        <f>'Section 11 chart data'!$G$84</f>
        <v>87.397999999999996</v>
      </c>
      <c r="K10" s="111">
        <f>'Section 11 chart data'!$H$84</f>
        <v>26.23</v>
      </c>
      <c r="L10" s="110">
        <f>'Section 11 chart data'!$F$67</f>
        <v>6.1820000000000004</v>
      </c>
      <c r="M10" s="110">
        <f>'Section 11 chart data'!$I$84</f>
        <v>96.805000000000007</v>
      </c>
      <c r="N10" s="111">
        <f>'Section 11 chart data'!$J$84</f>
        <v>25.46</v>
      </c>
      <c r="O10" s="110">
        <f>'Section 11 chart data'!$G$67</f>
        <v>5.8979999999999997</v>
      </c>
      <c r="P10" s="110">
        <f>'Section 11 chart data'!$K$84</f>
        <v>37.533000000000001</v>
      </c>
      <c r="Q10" s="111">
        <f>'Section 11 chart data'!$L$84</f>
        <v>22.02</v>
      </c>
      <c r="R10" s="110">
        <f>'Section 11 chart data'!$H$67</f>
        <v>7.15</v>
      </c>
      <c r="S10" s="110">
        <f>'Section 11 chart data'!$M$84</f>
        <v>28.279</v>
      </c>
      <c r="T10" s="111">
        <f>'Section 11 chart data'!$N$84</f>
        <v>20.83</v>
      </c>
      <c r="U10" s="110">
        <f>'Section 11 chart data'!$I$67</f>
        <v>25.943999999999999</v>
      </c>
      <c r="V10" s="110">
        <f>'Section 11 chart data'!$O$84</f>
        <v>52.335000000000001</v>
      </c>
      <c r="W10" s="111">
        <f>'Section 11 chart data'!$P$84</f>
        <v>53.14</v>
      </c>
      <c r="X10" s="110">
        <f>'Section 11 chart data'!$J$67</f>
        <v>12.324</v>
      </c>
      <c r="Y10" s="110">
        <f>'Section 11 chart data'!$Q$84</f>
        <v>24.035</v>
      </c>
      <c r="Z10" s="111">
        <f>'Section 11 chart data'!$R$84</f>
        <v>17.579999999999998</v>
      </c>
      <c r="AA10" s="110">
        <f>'Section 11 chart data'!$K$67</f>
        <v>13.138</v>
      </c>
      <c r="AB10" s="110">
        <f>'Section 11 chart data'!$S$84</f>
        <v>34.997</v>
      </c>
      <c r="AC10" s="111">
        <f>'Section 11 chart data'!$T$84</f>
        <v>20.66</v>
      </c>
      <c r="AD10" s="110">
        <f>'Section 11 chart data'!$L$67</f>
        <v>14.747999999999999</v>
      </c>
      <c r="AE10" s="110">
        <f>'Section 11 chart data'!$U$84</f>
        <v>38.386000000000003</v>
      </c>
      <c r="AF10" s="111">
        <f>'Section 11 chart data'!$V$84</f>
        <v>25.27</v>
      </c>
      <c r="AG10" s="110">
        <f>'Section 11 chart data'!$M$67</f>
        <v>17.018999999999998</v>
      </c>
      <c r="AH10" s="110">
        <f>'Section 11 chart data'!$W$84</f>
        <v>31.108000000000001</v>
      </c>
      <c r="AI10" s="112">
        <f>'Section 11 chart data'!$X$84</f>
        <v>17.079999999999998</v>
      </c>
    </row>
    <row r="11" spans="2:35" ht="15" customHeight="1" x14ac:dyDescent="0.2">
      <c r="B11" s="1" t="s">
        <v>95</v>
      </c>
      <c r="C11" s="110">
        <f>'Section 11 chart data'!$C$68</f>
        <v>5.415</v>
      </c>
      <c r="D11" s="110">
        <f>'Section 11 chart data'!$C$85</f>
        <v>24.925000000000001</v>
      </c>
      <c r="E11" s="111">
        <f>'Section 11 chart data'!$D$85</f>
        <v>58.89</v>
      </c>
      <c r="F11" s="110">
        <f>'Section 11 chart data'!$D$68</f>
        <v>4.66</v>
      </c>
      <c r="G11" s="110">
        <f>'Section 11 chart data'!$E$85</f>
        <v>40.213999999999999</v>
      </c>
      <c r="H11" s="111">
        <f>'Section 11 chart data'!$F$85</f>
        <v>45.7</v>
      </c>
      <c r="I11" s="110">
        <f>'Section 11 chart data'!$E$68</f>
        <v>9.7569999999999997</v>
      </c>
      <c r="J11" s="110">
        <f>'Section 11 chart data'!$G$85</f>
        <v>26.702999999999999</v>
      </c>
      <c r="K11" s="111">
        <f>'Section 11 chart data'!$H$85</f>
        <v>46.48</v>
      </c>
      <c r="L11" s="110">
        <f>'Section 11 chart data'!$F$68</f>
        <v>3.2360000000000002</v>
      </c>
      <c r="M11" s="110">
        <f>'Section 11 chart data'!$I$85</f>
        <v>10.246</v>
      </c>
      <c r="N11" s="111">
        <f>'Section 11 chart data'!$J$85</f>
        <v>28.96</v>
      </c>
      <c r="O11" s="110">
        <f>'Section 11 chart data'!$G$68</f>
        <v>3.9649999999999999</v>
      </c>
      <c r="P11" s="110">
        <f>'Section 11 chart data'!$K$85</f>
        <v>37.780999999999999</v>
      </c>
      <c r="Q11" s="111">
        <f>'Section 11 chart data'!$L$85</f>
        <v>62.45</v>
      </c>
      <c r="R11" s="110">
        <f>'Section 11 chart data'!$H$68</f>
        <v>3.367</v>
      </c>
      <c r="S11" s="110">
        <f>'Section 11 chart data'!$M$85</f>
        <v>11.951000000000001</v>
      </c>
      <c r="T11" s="111">
        <f>'Section 11 chart data'!$N$85</f>
        <v>28.58</v>
      </c>
      <c r="U11" s="110">
        <f>'Section 11 chart data'!$I$68</f>
        <v>7.516</v>
      </c>
      <c r="V11" s="110">
        <f>'Section 11 chart data'!$O$85</f>
        <v>14.082000000000001</v>
      </c>
      <c r="W11" s="111">
        <f>'Section 11 chart data'!$P$85</f>
        <v>34.090000000000003</v>
      </c>
      <c r="X11" s="110">
        <f>'Section 11 chart data'!$J$68</f>
        <v>5.8550000000000004</v>
      </c>
      <c r="Y11" s="110">
        <f>'Section 11 chart data'!$Q$85</f>
        <v>75.626000000000005</v>
      </c>
      <c r="Z11" s="111">
        <f>'Section 11 chart data'!$R$85</f>
        <v>47.27</v>
      </c>
      <c r="AA11" s="110">
        <f>'Section 11 chart data'!$K$68</f>
        <v>6.3949999999999996</v>
      </c>
      <c r="AB11" s="110">
        <f>'Section 11 chart data'!$S$85</f>
        <v>21.498000000000001</v>
      </c>
      <c r="AC11" s="111">
        <f>'Section 11 chart data'!$T$85</f>
        <v>41.91</v>
      </c>
      <c r="AD11" s="110">
        <f>'Section 11 chart data'!$L$68</f>
        <v>5.798</v>
      </c>
      <c r="AE11" s="110">
        <f>'Section 11 chart data'!$U$85</f>
        <v>32.634999999999998</v>
      </c>
      <c r="AF11" s="111">
        <f>'Section 11 chart data'!$V$85</f>
        <v>64.88</v>
      </c>
      <c r="AG11" s="110">
        <f>'Section 11 chart data'!$M$68</f>
        <v>9.41</v>
      </c>
      <c r="AH11" s="110">
        <f>'Section 11 chart data'!$W$85</f>
        <v>13.052</v>
      </c>
      <c r="AI11" s="112">
        <f>'Section 11 chart data'!$X$85</f>
        <v>39.1</v>
      </c>
    </row>
    <row r="12" spans="2:35" ht="15" customHeight="1" x14ac:dyDescent="0.2">
      <c r="B12" s="1" t="s">
        <v>96</v>
      </c>
      <c r="C12" s="110">
        <f>'Section 11 chart data'!$C$69</f>
        <v>0.30199999999999999</v>
      </c>
      <c r="D12" s="110">
        <f>'Section 11 chart data'!$C$86</f>
        <v>41.468000000000004</v>
      </c>
      <c r="E12" s="111">
        <f>'Section 11 chart data'!$D$86</f>
        <v>48.06</v>
      </c>
      <c r="F12" s="110">
        <f>'Section 11 chart data'!$D$69</f>
        <v>0.222</v>
      </c>
      <c r="G12" s="110">
        <f>'Section 11 chart data'!$E$86</f>
        <v>19.901</v>
      </c>
      <c r="H12" s="111">
        <f>'Section 11 chart data'!$F$86</f>
        <v>45.27</v>
      </c>
      <c r="I12" s="110">
        <f>'Section 11 chart data'!$E$69</f>
        <v>0.20599999999999999</v>
      </c>
      <c r="J12" s="110">
        <f>'Section 11 chart data'!$G$86</f>
        <v>9.1999999999999993</v>
      </c>
      <c r="K12" s="111">
        <f>'Section 11 chart data'!$H$86</f>
        <v>34.43</v>
      </c>
      <c r="L12" s="110">
        <f>'Section 11 chart data'!$F$69</f>
        <v>0.65500000000000003</v>
      </c>
      <c r="M12" s="110">
        <f>'Section 11 chart data'!$I$86</f>
        <v>12.266999999999999</v>
      </c>
      <c r="N12" s="111">
        <f>'Section 11 chart data'!$J$86</f>
        <v>54.97</v>
      </c>
      <c r="O12" s="110">
        <f>'Section 11 chart data'!$G$69</f>
        <v>0.27800000000000002</v>
      </c>
      <c r="P12" s="110">
        <f>'Section 11 chart data'!$K$86</f>
        <v>5.8760000000000003</v>
      </c>
      <c r="Q12" s="111">
        <f>'Section 11 chart data'!$L$86</f>
        <v>32.65</v>
      </c>
      <c r="R12" s="110">
        <f>'Section 11 chart data'!$H$69</f>
        <v>0.23499999999999999</v>
      </c>
      <c r="S12" s="110">
        <f>'Section 11 chart data'!$M$86</f>
        <v>12.121</v>
      </c>
      <c r="T12" s="111">
        <f>'Section 11 chart data'!$N$86</f>
        <v>50.85</v>
      </c>
      <c r="U12" s="110">
        <f>'Section 11 chart data'!$I$69</f>
        <v>0.48299999999999998</v>
      </c>
      <c r="V12" s="110">
        <f>'Section 11 chart data'!$O$86</f>
        <v>10.23</v>
      </c>
      <c r="W12" s="111">
        <f>'Section 11 chart data'!$P$86</f>
        <v>25.53</v>
      </c>
      <c r="X12" s="110">
        <f>'Section 11 chart data'!$J$69</f>
        <v>0.28699999999999998</v>
      </c>
      <c r="Y12" s="110">
        <f>'Section 11 chart data'!$Q$86</f>
        <v>18.341000000000001</v>
      </c>
      <c r="Z12" s="111">
        <f>'Section 11 chart data'!$R$86</f>
        <v>55.41</v>
      </c>
      <c r="AA12" s="110">
        <f>'Section 11 chart data'!$K$69</f>
        <v>0.22700000000000001</v>
      </c>
      <c r="AB12" s="110">
        <f>'Section 11 chart data'!$S$86</f>
        <v>9.5269999999999992</v>
      </c>
      <c r="AC12" s="111">
        <f>'Section 11 chart data'!$T$86</f>
        <v>36.369999999999997</v>
      </c>
      <c r="AD12" s="110">
        <f>'Section 11 chart data'!$L$69</f>
        <v>0.28000000000000003</v>
      </c>
      <c r="AE12" s="110">
        <f>'Section 11 chart data'!$U$86</f>
        <v>6.2889999999999997</v>
      </c>
      <c r="AF12" s="111">
        <f>'Section 11 chart data'!$V$86</f>
        <v>51.77</v>
      </c>
      <c r="AG12" s="110">
        <f>'Section 11 chart data'!$M$69</f>
        <v>0.27900000000000003</v>
      </c>
      <c r="AH12" s="110">
        <f>'Section 11 chart data'!$W$86</f>
        <v>7.556</v>
      </c>
      <c r="AI12" s="112">
        <f>'Section 11 chart data'!$X$86</f>
        <v>38.71</v>
      </c>
    </row>
    <row r="13" spans="2:35" ht="15" customHeight="1" x14ac:dyDescent="0.2">
      <c r="B13" s="1" t="s">
        <v>97</v>
      </c>
      <c r="C13" s="110">
        <f>'Section 11 chart data'!$C$70</f>
        <v>1.417</v>
      </c>
      <c r="D13" s="110">
        <f>'Section 11 chart data'!$C$87</f>
        <v>116.642</v>
      </c>
      <c r="E13" s="111">
        <f>'Section 11 chart data'!$D$87</f>
        <v>39.89</v>
      </c>
      <c r="F13" s="110">
        <f>'Section 11 chart data'!$D$70</f>
        <v>0.97699999999999998</v>
      </c>
      <c r="G13" s="110">
        <f>'Section 11 chart data'!$E$87</f>
        <v>56.264000000000003</v>
      </c>
      <c r="H13" s="111">
        <f>'Section 11 chart data'!$F$87</f>
        <v>25.31</v>
      </c>
      <c r="I13" s="110">
        <f>'Section 11 chart data'!$E$70</f>
        <v>1.591</v>
      </c>
      <c r="J13" s="110">
        <f>'Section 11 chart data'!$G$87</f>
        <v>29.004000000000001</v>
      </c>
      <c r="K13" s="111">
        <f>'Section 11 chart data'!$H$87</f>
        <v>45.58</v>
      </c>
      <c r="L13" s="110">
        <f>'Section 11 chart data'!$F$70</f>
        <v>1.22</v>
      </c>
      <c r="M13" s="110">
        <f>'Section 11 chart data'!$I$87</f>
        <v>10.255000000000001</v>
      </c>
      <c r="N13" s="111">
        <f>'Section 11 chart data'!$J$87</f>
        <v>25.25</v>
      </c>
      <c r="O13" s="110">
        <f>'Section 11 chart data'!$G$70</f>
        <v>1.3260000000000001</v>
      </c>
      <c r="P13" s="110">
        <f>'Section 11 chart data'!$K$87</f>
        <v>15.492000000000001</v>
      </c>
      <c r="Q13" s="111">
        <f>'Section 11 chart data'!$L$87</f>
        <v>43.69</v>
      </c>
      <c r="R13" s="110">
        <f>'Section 11 chart data'!$H$70</f>
        <v>1.1180000000000001</v>
      </c>
      <c r="S13" s="110">
        <f>'Section 11 chart data'!$M$87</f>
        <v>15.366</v>
      </c>
      <c r="T13" s="111">
        <f>'Section 11 chart data'!$N$87</f>
        <v>18.52</v>
      </c>
      <c r="U13" s="110">
        <f>'Section 11 chart data'!$I$70</f>
        <v>1.69</v>
      </c>
      <c r="V13" s="110">
        <f>'Section 11 chart data'!$O$87</f>
        <v>21.224</v>
      </c>
      <c r="W13" s="111">
        <f>'Section 11 chart data'!$P$87</f>
        <v>16.71</v>
      </c>
      <c r="X13" s="110">
        <f>'Section 11 chart data'!$J$70</f>
        <v>2.1909999999999998</v>
      </c>
      <c r="Y13" s="110">
        <f>'Section 11 chart data'!$Q$87</f>
        <v>18.015999999999998</v>
      </c>
      <c r="Z13" s="111">
        <f>'Section 11 chart data'!$R$87</f>
        <v>19.920000000000002</v>
      </c>
      <c r="AA13" s="110">
        <f>'Section 11 chart data'!$K$70</f>
        <v>1.5489999999999999</v>
      </c>
      <c r="AB13" s="110">
        <f>'Section 11 chart data'!$S$87</f>
        <v>35.284999999999997</v>
      </c>
      <c r="AC13" s="111">
        <f>'Section 11 chart data'!$T$87</f>
        <v>24.19</v>
      </c>
      <c r="AD13" s="110">
        <f>'Section 11 chart data'!$L$70</f>
        <v>1.478</v>
      </c>
      <c r="AE13" s="110">
        <f>'Section 11 chart data'!$U$87</f>
        <v>32.430999999999997</v>
      </c>
      <c r="AF13" s="111">
        <f>'Section 11 chart data'!$V$87</f>
        <v>25.62</v>
      </c>
      <c r="AG13" s="110">
        <f>'Section 11 chart data'!$M$70</f>
        <v>1.2669999999999999</v>
      </c>
      <c r="AH13" s="110">
        <f>'Section 11 chart data'!$W$87</f>
        <v>24.02</v>
      </c>
      <c r="AI13" s="112">
        <f>'Section 11 chart data'!$X$87</f>
        <v>24.16</v>
      </c>
    </row>
    <row r="14" spans="2:35" ht="15" customHeight="1" x14ac:dyDescent="0.2">
      <c r="B14" s="1" t="s">
        <v>98</v>
      </c>
      <c r="C14" s="110">
        <f>'Section 11 chart data'!$C$71</f>
        <v>1.7609999999999999</v>
      </c>
      <c r="D14" s="110">
        <f>'Section 11 chart data'!$C$88</f>
        <v>20.863</v>
      </c>
      <c r="E14" s="111">
        <f>'Section 11 chart data'!$D$88</f>
        <v>40.33</v>
      </c>
      <c r="F14" s="110">
        <f>'Section 11 chart data'!$D$71</f>
        <v>1.5169999999999999</v>
      </c>
      <c r="G14" s="110">
        <f>'Section 11 chart data'!$E$88</f>
        <v>21.143000000000001</v>
      </c>
      <c r="H14" s="111">
        <f>'Section 11 chart data'!$F$88</f>
        <v>42.2</v>
      </c>
      <c r="I14" s="110">
        <f>'Section 11 chart data'!$E$71</f>
        <v>1.4490000000000001</v>
      </c>
      <c r="J14" s="110">
        <f>'Section 11 chart data'!$G$88</f>
        <v>5.577</v>
      </c>
      <c r="K14" s="111">
        <f>'Section 11 chart data'!$H$88</f>
        <v>32.22</v>
      </c>
      <c r="L14" s="110">
        <f>'Section 11 chart data'!$F$71</f>
        <v>1.47</v>
      </c>
      <c r="M14" s="110">
        <f>'Section 11 chart data'!$I$88</f>
        <v>3.3279999999999998</v>
      </c>
      <c r="N14" s="111">
        <f>'Section 11 chart data'!$J$88</f>
        <v>31.72</v>
      </c>
      <c r="O14" s="110">
        <f>'Section 11 chart data'!$G$71</f>
        <v>1.728</v>
      </c>
      <c r="P14" s="110">
        <f>'Section 11 chart data'!$K$88</f>
        <v>4.5940000000000003</v>
      </c>
      <c r="Q14" s="111">
        <f>'Section 11 chart data'!$L$88</f>
        <v>32.33</v>
      </c>
      <c r="R14" s="110">
        <f>'Section 11 chart data'!$H$71</f>
        <v>1.54</v>
      </c>
      <c r="S14" s="110">
        <f>'Section 11 chart data'!$M$88</f>
        <v>5.3639999999999999</v>
      </c>
      <c r="T14" s="111">
        <f>'Section 11 chart data'!$N$88</f>
        <v>28.44</v>
      </c>
      <c r="U14" s="110">
        <f>'Section 11 chart data'!$I$71</f>
        <v>2.5150000000000001</v>
      </c>
      <c r="V14" s="110">
        <f>'Section 11 chart data'!$O$88</f>
        <v>10.526999999999999</v>
      </c>
      <c r="W14" s="111">
        <f>'Section 11 chart data'!$P$88</f>
        <v>22.67</v>
      </c>
      <c r="X14" s="110">
        <f>'Section 11 chart data'!$J$71</f>
        <v>2.13</v>
      </c>
      <c r="Y14" s="110">
        <f>'Section 11 chart data'!$Q$88</f>
        <v>8.3420000000000005</v>
      </c>
      <c r="Z14" s="111">
        <f>'Section 11 chart data'!$R$88</f>
        <v>27.5</v>
      </c>
      <c r="AA14" s="110">
        <f>'Section 11 chart data'!$K$71</f>
        <v>2.3330000000000002</v>
      </c>
      <c r="AB14" s="110">
        <f>'Section 11 chart data'!$S$88</f>
        <v>11.815</v>
      </c>
      <c r="AC14" s="111">
        <f>'Section 11 chart data'!$T$88</f>
        <v>37.18</v>
      </c>
      <c r="AD14" s="110">
        <f>'Section 11 chart data'!$L$71</f>
        <v>2.4630000000000001</v>
      </c>
      <c r="AE14" s="110">
        <f>'Section 11 chart data'!$U$88</f>
        <v>12.144</v>
      </c>
      <c r="AF14" s="111">
        <f>'Section 11 chart data'!$V$88</f>
        <v>38.380000000000003</v>
      </c>
      <c r="AG14" s="110">
        <f>'Section 11 chart data'!$M$71</f>
        <v>2.9590000000000001</v>
      </c>
      <c r="AH14" s="110">
        <f>'Section 11 chart data'!$W$88</f>
        <v>17.989999999999998</v>
      </c>
      <c r="AI14" s="112">
        <f>'Section 11 chart data'!$X$88</f>
        <v>44.3</v>
      </c>
    </row>
    <row r="15" spans="2:35" ht="15" customHeight="1" x14ac:dyDescent="0.2">
      <c r="B15" s="1" t="s">
        <v>99</v>
      </c>
      <c r="C15" s="110">
        <f>'Section 11 chart data'!$C$72</f>
        <v>1.6040000000000001</v>
      </c>
      <c r="D15" s="110">
        <f>'Section 11 chart data'!$C$89</f>
        <v>8.0809999999999995</v>
      </c>
      <c r="E15" s="111">
        <f>'Section 11 chart data'!$D$89</f>
        <v>58.14</v>
      </c>
      <c r="F15" s="110">
        <f>'Section 11 chart data'!$D$72</f>
        <v>0.85899999999999999</v>
      </c>
      <c r="G15" s="110">
        <f>'Section 11 chart data'!$E$89</f>
        <v>3.9780000000000002</v>
      </c>
      <c r="H15" s="111">
        <f>'Section 11 chart data'!$F$89</f>
        <v>34.369999999999997</v>
      </c>
      <c r="I15" s="110">
        <f>'Section 11 chart data'!$E$72</f>
        <v>1.732</v>
      </c>
      <c r="J15" s="110">
        <f>'Section 11 chart data'!$G$89</f>
        <v>14.14</v>
      </c>
      <c r="K15" s="111">
        <f>'Section 11 chart data'!$H$89</f>
        <v>52.45</v>
      </c>
      <c r="L15" s="110">
        <f>'Section 11 chart data'!$F$72</f>
        <v>1.383</v>
      </c>
      <c r="M15" s="110">
        <f>'Section 11 chart data'!$I$89</f>
        <v>22.120999999999999</v>
      </c>
      <c r="N15" s="111">
        <f>'Section 11 chart data'!$J$89</f>
        <v>71.09</v>
      </c>
      <c r="O15" s="110">
        <f>'Section 11 chart data'!$G$72</f>
        <v>1.5329999999999999</v>
      </c>
      <c r="P15" s="110">
        <f>'Section 11 chart data'!$K$89</f>
        <v>32.595999999999997</v>
      </c>
      <c r="Q15" s="111">
        <f>'Section 11 chart data'!$L$89</f>
        <v>64.06</v>
      </c>
      <c r="R15" s="110">
        <f>'Section 11 chart data'!$H$72</f>
        <v>1.673</v>
      </c>
      <c r="S15" s="110">
        <f>'Section 11 chart data'!$M$89</f>
        <v>3.5049999999999999</v>
      </c>
      <c r="T15" s="111">
        <f>'Section 11 chart data'!$N$89</f>
        <v>38.25</v>
      </c>
      <c r="U15" s="110">
        <f>'Section 11 chart data'!$I$72</f>
        <v>2.17</v>
      </c>
      <c r="V15" s="110">
        <f>'Section 11 chart data'!$O$89</f>
        <v>1.427</v>
      </c>
      <c r="W15" s="111">
        <f>'Section 11 chart data'!$P$89</f>
        <v>29.56</v>
      </c>
      <c r="X15" s="110">
        <f>'Section 11 chart data'!$J$72</f>
        <v>1.3580000000000001</v>
      </c>
      <c r="Y15" s="110">
        <f>'Section 11 chart data'!$Q$89</f>
        <v>2.0139999999999998</v>
      </c>
      <c r="Z15" s="111">
        <f>'Section 11 chart data'!$R$89</f>
        <v>29.72</v>
      </c>
      <c r="AA15" s="110">
        <f>'Section 11 chart data'!$K$72</f>
        <v>1.002</v>
      </c>
      <c r="AB15" s="110">
        <f>'Section 11 chart data'!$S$89</f>
        <v>5.2460000000000004</v>
      </c>
      <c r="AC15" s="111">
        <f>'Section 11 chart data'!$T$89</f>
        <v>62.37</v>
      </c>
      <c r="AD15" s="110">
        <f>'Section 11 chart data'!$L$72</f>
        <v>1.44</v>
      </c>
      <c r="AE15" s="110">
        <f>'Section 11 chart data'!$U$89</f>
        <v>4.1580000000000004</v>
      </c>
      <c r="AF15" s="111">
        <f>'Section 11 chart data'!$V$89</f>
        <v>50.27</v>
      </c>
      <c r="AG15" s="110">
        <f>'Section 11 chart data'!$M$72</f>
        <v>1.3540000000000001</v>
      </c>
      <c r="AH15" s="110">
        <f>'Section 11 chart data'!$W$89</f>
        <v>3.4489999999999998</v>
      </c>
      <c r="AI15" s="112">
        <f>'Section 11 chart data'!$X$89</f>
        <v>35.049999999999997</v>
      </c>
    </row>
    <row r="16" spans="2:35" ht="15" customHeight="1" x14ac:dyDescent="0.2">
      <c r="B16" s="1" t="s">
        <v>100</v>
      </c>
      <c r="C16" s="110">
        <f>'Section 11 chart data'!$C$73</f>
        <v>4.3999999999999997E-2</v>
      </c>
      <c r="D16" s="110">
        <f>'Section 11 chart data'!$C$90</f>
        <v>0.59899999999999998</v>
      </c>
      <c r="E16" s="111">
        <f>'Section 11 chart data'!$D$90</f>
        <v>36.58</v>
      </c>
      <c r="F16" s="110">
        <f>'Section 11 chart data'!$D$73</f>
        <v>8.6999999999999994E-2</v>
      </c>
      <c r="G16" s="110">
        <f>'Section 11 chart data'!$E$90</f>
        <v>0.627</v>
      </c>
      <c r="H16" s="111">
        <f>'Section 11 chart data'!$F$90</f>
        <v>31.3</v>
      </c>
      <c r="I16" s="110">
        <f>'Section 11 chart data'!$E$73</f>
        <v>5.6000000000000001E-2</v>
      </c>
      <c r="J16" s="110">
        <f>'Section 11 chart data'!$G$90</f>
        <v>0.58399999999999996</v>
      </c>
      <c r="K16" s="111">
        <f>'Section 11 chart data'!$H$90</f>
        <v>21.99</v>
      </c>
      <c r="L16" s="110">
        <f>'Section 11 chart data'!$F$73</f>
        <v>8.5999999999999993E-2</v>
      </c>
      <c r="M16" s="110">
        <f>'Section 11 chart data'!$I$90</f>
        <v>0.98199999999999998</v>
      </c>
      <c r="N16" s="111">
        <f>'Section 11 chart data'!$J$90</f>
        <v>24.4</v>
      </c>
      <c r="O16" s="110">
        <f>'Section 11 chart data'!$G$73</f>
        <v>6.6000000000000003E-2</v>
      </c>
      <c r="P16" s="110">
        <f>'Section 11 chart data'!$K$90</f>
        <v>2.2690000000000001</v>
      </c>
      <c r="Q16" s="111">
        <f>'Section 11 chart data'!$L$90</f>
        <v>44.06</v>
      </c>
      <c r="R16" s="110">
        <f>'Section 11 chart data'!$H$73</f>
        <v>8.5999999999999993E-2</v>
      </c>
      <c r="S16" s="110">
        <f>'Section 11 chart data'!$M$90</f>
        <v>2.4279999999999999</v>
      </c>
      <c r="T16" s="111">
        <f>'Section 11 chart data'!$N$90</f>
        <v>32.28</v>
      </c>
      <c r="U16" s="110">
        <f>'Section 11 chart data'!$I$73</f>
        <v>9.9000000000000005E-2</v>
      </c>
      <c r="V16" s="110">
        <f>'Section 11 chart data'!$O$90</f>
        <v>2.5870000000000002</v>
      </c>
      <c r="W16" s="111">
        <f>'Section 11 chart data'!$P$90</f>
        <v>33.65</v>
      </c>
      <c r="X16" s="110">
        <f>'Section 11 chart data'!$J$73</f>
        <v>0.08</v>
      </c>
      <c r="Y16" s="110">
        <f>'Section 11 chart data'!$Q$90</f>
        <v>4.2430000000000003</v>
      </c>
      <c r="Z16" s="111">
        <f>'Section 11 chart data'!$R$90</f>
        <v>25.33</v>
      </c>
      <c r="AA16" s="110">
        <f>'Section 11 chart data'!$K$73</f>
        <v>9.0999999999999998E-2</v>
      </c>
      <c r="AB16" s="110">
        <f>'Section 11 chart data'!$S$90</f>
        <v>2.5430000000000001</v>
      </c>
      <c r="AC16" s="111">
        <f>'Section 11 chart data'!$T$90</f>
        <v>31.35</v>
      </c>
      <c r="AD16" s="110">
        <f>'Section 11 chart data'!$L$73</f>
        <v>0.16700000000000001</v>
      </c>
      <c r="AE16" s="110">
        <f>'Section 11 chart data'!$U$90</f>
        <v>11.612</v>
      </c>
      <c r="AF16" s="111">
        <f>'Section 11 chart data'!$V$90</f>
        <v>52.35</v>
      </c>
      <c r="AG16" s="110">
        <f>'Section 11 chart data'!$M$73</f>
        <v>0.70499999999999996</v>
      </c>
      <c r="AH16" s="110">
        <f>'Section 11 chart data'!$W$90</f>
        <v>0.96899999999999997</v>
      </c>
      <c r="AI16" s="112">
        <f>'Section 11 chart data'!$X$90</f>
        <v>70.2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0.248</v>
      </c>
      <c r="E17" s="111">
        <f>'Section 11 chart data'!$D$91</f>
        <v>42.39</v>
      </c>
      <c r="F17" s="110">
        <f>'Section 11 chart data'!$D$74</f>
        <v>0</v>
      </c>
      <c r="G17" s="110">
        <f>'Section 11 chart data'!$E$91</f>
        <v>0.47799999999999998</v>
      </c>
      <c r="H17" s="111">
        <f>'Section 11 chart data'!$F$91</f>
        <v>29.46</v>
      </c>
      <c r="I17" s="110">
        <f>'Section 11 chart data'!$E$74</f>
        <v>0</v>
      </c>
      <c r="J17" s="110">
        <f>'Section 11 chart data'!$G$91</f>
        <v>0.66200000000000003</v>
      </c>
      <c r="K17" s="111">
        <f>'Section 11 chart data'!$H$91</f>
        <v>29.95</v>
      </c>
      <c r="L17" s="110">
        <f>'Section 11 chart data'!$F$74</f>
        <v>0</v>
      </c>
      <c r="M17" s="110">
        <f>'Section 11 chart data'!$I$91</f>
        <v>0.71</v>
      </c>
      <c r="N17" s="111">
        <f>'Section 11 chart data'!$J$91</f>
        <v>28.76</v>
      </c>
      <c r="O17" s="110">
        <f>'Section 11 chart data'!$G$74</f>
        <v>0</v>
      </c>
      <c r="P17" s="110">
        <f>'Section 11 chart data'!$K$91</f>
        <v>0.76700000000000002</v>
      </c>
      <c r="Q17" s="111">
        <f>'Section 11 chart data'!$L$91</f>
        <v>26.76</v>
      </c>
      <c r="R17" s="110">
        <f>'Section 11 chart data'!$H$74</f>
        <v>0</v>
      </c>
      <c r="S17" s="110">
        <f>'Section 11 chart data'!$M$91</f>
        <v>0.95899999999999996</v>
      </c>
      <c r="T17" s="111">
        <f>'Section 11 chart data'!$N$91</f>
        <v>22.87</v>
      </c>
      <c r="U17" s="110">
        <f>'Section 11 chart data'!$I$74</f>
        <v>0</v>
      </c>
      <c r="V17" s="110">
        <f>'Section 11 chart data'!$O$91</f>
        <v>1.3129999999999999</v>
      </c>
      <c r="W17" s="111">
        <f>'Section 11 chart data'!$P$91</f>
        <v>19.11</v>
      </c>
      <c r="X17" s="110">
        <f>'Section 11 chart data'!$J$74</f>
        <v>0</v>
      </c>
      <c r="Y17" s="110">
        <f>'Section 11 chart data'!$Q$91</f>
        <v>1.256</v>
      </c>
      <c r="Z17" s="111">
        <f>'Section 11 chart data'!$R$91</f>
        <v>19.89</v>
      </c>
      <c r="AA17" s="110">
        <f>'Section 11 chart data'!$K$74</f>
        <v>0</v>
      </c>
      <c r="AB17" s="110">
        <f>'Section 11 chart data'!$S$91</f>
        <v>1.2549999999999999</v>
      </c>
      <c r="AC17" s="111">
        <f>'Section 11 chart data'!$T$91</f>
        <v>19.899999999999999</v>
      </c>
      <c r="AD17" s="110">
        <f>'Section 11 chart data'!$L$74</f>
        <v>0</v>
      </c>
      <c r="AE17" s="110">
        <f>'Section 11 chart data'!$U$91</f>
        <v>1.25</v>
      </c>
      <c r="AF17" s="111">
        <f>'Section 11 chart data'!$V$91</f>
        <v>19.989999999999998</v>
      </c>
      <c r="AG17" s="110">
        <f>'Section 11 chart data'!$M$74</f>
        <v>0</v>
      </c>
      <c r="AH17" s="110">
        <f>'Section 11 chart data'!$W$91</f>
        <v>1.762</v>
      </c>
      <c r="AI17" s="112">
        <f>'Section 11 chart data'!$X$91</f>
        <v>31.3</v>
      </c>
    </row>
    <row r="18" spans="2:35" ht="15" customHeight="1" x14ac:dyDescent="0.2">
      <c r="B18" s="1" t="s">
        <v>102</v>
      </c>
      <c r="C18" s="110">
        <f>'Section 11 chart data'!$C$75</f>
        <v>0.72299999999999998</v>
      </c>
      <c r="D18" s="110">
        <f>'Section 11 chart data'!$C$92</f>
        <v>0.84</v>
      </c>
      <c r="E18" s="111">
        <f>'Section 11 chart data'!$D$92</f>
        <v>49.9</v>
      </c>
      <c r="F18" s="110">
        <f>'Section 11 chart data'!$D$75</f>
        <v>0.17299999999999999</v>
      </c>
      <c r="G18" s="110">
        <f>'Section 11 chart data'!$E$92</f>
        <v>0.85299999999999998</v>
      </c>
      <c r="H18" s="111">
        <f>'Section 11 chart data'!$F$92</f>
        <v>45.72</v>
      </c>
      <c r="I18" s="110">
        <f>'Section 11 chart data'!$E$75</f>
        <v>0.44900000000000001</v>
      </c>
      <c r="J18" s="110">
        <f>'Section 11 chart data'!$G$92</f>
        <v>0.40200000000000002</v>
      </c>
      <c r="K18" s="111">
        <f>'Section 11 chart data'!$H$92</f>
        <v>34.36</v>
      </c>
      <c r="L18" s="110">
        <f>'Section 11 chart data'!$F$75</f>
        <v>0.23300000000000001</v>
      </c>
      <c r="M18" s="110">
        <f>'Section 11 chart data'!$I$92</f>
        <v>0.59199999999999997</v>
      </c>
      <c r="N18" s="111">
        <f>'Section 11 chart data'!$J$92</f>
        <v>46.48</v>
      </c>
      <c r="O18" s="110">
        <f>'Section 11 chart data'!$G$75</f>
        <v>0.437</v>
      </c>
      <c r="P18" s="110">
        <f>'Section 11 chart data'!$K$92</f>
        <v>0.90200000000000002</v>
      </c>
      <c r="Q18" s="111">
        <f>'Section 11 chart data'!$L$92</f>
        <v>63.21</v>
      </c>
      <c r="R18" s="110">
        <f>'Section 11 chart data'!$H$75</f>
        <v>0.18099999999999999</v>
      </c>
      <c r="S18" s="110">
        <f>'Section 11 chart data'!$M$92</f>
        <v>0.311</v>
      </c>
      <c r="T18" s="111">
        <f>'Section 11 chart data'!$N$92</f>
        <v>32.03</v>
      </c>
      <c r="U18" s="110">
        <f>'Section 11 chart data'!$I$75</f>
        <v>0.44500000000000001</v>
      </c>
      <c r="V18" s="110">
        <f>'Section 11 chart data'!$O$92</f>
        <v>0.98099999999999998</v>
      </c>
      <c r="W18" s="111">
        <f>'Section 11 chart data'!$P$92</f>
        <v>47.37</v>
      </c>
      <c r="X18" s="110">
        <f>'Section 11 chart data'!$J$75</f>
        <v>0.26</v>
      </c>
      <c r="Y18" s="110">
        <f>'Section 11 chart data'!$Q$92</f>
        <v>0.184</v>
      </c>
      <c r="Z18" s="111">
        <f>'Section 11 chart data'!$R$92</f>
        <v>41.13</v>
      </c>
      <c r="AA18" s="110">
        <f>'Section 11 chart data'!$K$75</f>
        <v>0.42099999999999999</v>
      </c>
      <c r="AB18" s="110">
        <f>'Section 11 chart data'!$S$92</f>
        <v>0.621</v>
      </c>
      <c r="AC18" s="111">
        <f>'Section 11 chart data'!$T$92</f>
        <v>57.05</v>
      </c>
      <c r="AD18" s="110">
        <f>'Section 11 chart data'!$L$75</f>
        <v>0.22500000000000001</v>
      </c>
      <c r="AE18" s="110">
        <f>'Section 11 chart data'!$U$92</f>
        <v>0.314</v>
      </c>
      <c r="AF18" s="111">
        <f>'Section 11 chart data'!$V$92</f>
        <v>61.73</v>
      </c>
      <c r="AG18" s="110">
        <f>'Section 11 chart data'!$M$75</f>
        <v>0.624</v>
      </c>
      <c r="AH18" s="110">
        <f>'Section 11 chart data'!$W$92</f>
        <v>0.47299999999999998</v>
      </c>
      <c r="AI18" s="112">
        <f>'Section 11 chart data'!$X$92</f>
        <v>47.38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0.19400000000000001</v>
      </c>
      <c r="E19" s="111">
        <f>'Section 11 chart data'!$D$93</f>
        <v>55.12</v>
      </c>
      <c r="F19" s="110">
        <f>'Section 11 chart data'!$D$76</f>
        <v>0</v>
      </c>
      <c r="G19" s="110">
        <f>'Section 11 chart data'!$E$93</f>
        <v>0.27800000000000002</v>
      </c>
      <c r="H19" s="111">
        <f>'Section 11 chart data'!$F$93</f>
        <v>38.97</v>
      </c>
      <c r="I19" s="110">
        <f>'Section 11 chart data'!$E$76</f>
        <v>0</v>
      </c>
      <c r="J19" s="110">
        <f>'Section 11 chart data'!$G$93</f>
        <v>0.41199999999999998</v>
      </c>
      <c r="K19" s="111">
        <f>'Section 11 chart data'!$H$93</f>
        <v>30.58</v>
      </c>
      <c r="L19" s="110">
        <f>'Section 11 chart data'!$F$76</f>
        <v>4.0000000000000001E-3</v>
      </c>
      <c r="M19" s="110">
        <f>'Section 11 chart data'!$I$93</f>
        <v>0.53</v>
      </c>
      <c r="N19" s="111">
        <f>'Section 11 chart data'!$J$93</f>
        <v>29.19</v>
      </c>
      <c r="O19" s="110">
        <f>'Section 11 chart data'!$G$76</f>
        <v>4.0000000000000001E-3</v>
      </c>
      <c r="P19" s="110">
        <f>'Section 11 chart data'!$K$93</f>
        <v>0.871</v>
      </c>
      <c r="Q19" s="111">
        <f>'Section 11 chart data'!$L$93</f>
        <v>31.5</v>
      </c>
      <c r="R19" s="110">
        <f>'Section 11 chart data'!$H$76</f>
        <v>8.0000000000000002E-3</v>
      </c>
      <c r="S19" s="110">
        <f>'Section 11 chart data'!$M$93</f>
        <v>0.92200000000000004</v>
      </c>
      <c r="T19" s="111">
        <f>'Section 11 chart data'!$N$93</f>
        <v>39.840000000000003</v>
      </c>
      <c r="U19" s="110">
        <f>'Section 11 chart data'!$I$76</f>
        <v>3.0000000000000001E-3</v>
      </c>
      <c r="V19" s="110">
        <f>'Section 11 chart data'!$O$93</f>
        <v>0.92200000000000004</v>
      </c>
      <c r="W19" s="111">
        <f>'Section 11 chart data'!$P$93</f>
        <v>39.86</v>
      </c>
      <c r="X19" s="110">
        <f>'Section 11 chart data'!$J$76</f>
        <v>1.2E-2</v>
      </c>
      <c r="Y19" s="110">
        <f>'Section 11 chart data'!$Q$93</f>
        <v>0.92200000000000004</v>
      </c>
      <c r="Z19" s="111">
        <f>'Section 11 chart data'!$R$93</f>
        <v>39.86</v>
      </c>
      <c r="AA19" s="110">
        <f>'Section 11 chart data'!$K$76</f>
        <v>0</v>
      </c>
      <c r="AB19" s="110">
        <f>'Section 11 chart data'!$S$93</f>
        <v>0.92200000000000004</v>
      </c>
      <c r="AC19" s="111">
        <f>'Section 11 chart data'!$T$93</f>
        <v>39.86</v>
      </c>
      <c r="AD19" s="110">
        <f>'Section 11 chart data'!$L$76</f>
        <v>0</v>
      </c>
      <c r="AE19" s="110">
        <f>'Section 11 chart data'!$U$93</f>
        <v>0.92200000000000004</v>
      </c>
      <c r="AF19" s="111">
        <f>'Section 11 chart data'!$V$93</f>
        <v>39.86</v>
      </c>
      <c r="AG19" s="110">
        <f>'Section 11 chart data'!$M$76</f>
        <v>1E-3</v>
      </c>
      <c r="AH19" s="110">
        <f>'Section 11 chart data'!$W$93</f>
        <v>1.3879999999999999</v>
      </c>
      <c r="AI19" s="112">
        <f>'Section 11 chart data'!$X$93</f>
        <v>43.35</v>
      </c>
    </row>
    <row r="20" spans="2:35" ht="15" customHeight="1" x14ac:dyDescent="0.2">
      <c r="B20" s="1" t="s">
        <v>104</v>
      </c>
      <c r="C20" s="114">
        <f>'Section 11 chart data'!$C$77</f>
        <v>3.1930000000000001</v>
      </c>
      <c r="D20" s="114">
        <f>'Section 11 chart data'!$C$94</f>
        <v>43.366</v>
      </c>
      <c r="E20" s="115">
        <f>'Section 11 chart data'!$D$94</f>
        <v>50.79</v>
      </c>
      <c r="F20" s="114">
        <f>'Section 11 chart data'!$D$77</f>
        <v>2.258</v>
      </c>
      <c r="G20" s="114">
        <f>'Section 11 chart data'!$E$94</f>
        <v>30.225999999999999</v>
      </c>
      <c r="H20" s="115">
        <f>'Section 11 chart data'!$F$94</f>
        <v>64.48</v>
      </c>
      <c r="I20" s="114">
        <f>'Section 11 chart data'!$E$77</f>
        <v>4.7779999999999996</v>
      </c>
      <c r="J20" s="114">
        <f>'Section 11 chart data'!$G$94</f>
        <v>10.696</v>
      </c>
      <c r="K20" s="115">
        <f>'Section 11 chart data'!$H$94</f>
        <v>40.299999999999997</v>
      </c>
      <c r="L20" s="114">
        <f>'Section 11 chart data'!$F$77</f>
        <v>3.6440000000000001</v>
      </c>
      <c r="M20" s="114">
        <f>'Section 11 chart data'!$I$94</f>
        <v>18.238</v>
      </c>
      <c r="N20" s="115">
        <f>'Section 11 chart data'!$J$94</f>
        <v>57.65</v>
      </c>
      <c r="O20" s="114">
        <f>'Section 11 chart data'!$G$77</f>
        <v>3.177</v>
      </c>
      <c r="P20" s="114">
        <f>'Section 11 chart data'!$K$94</f>
        <v>6.6790000000000003</v>
      </c>
      <c r="Q20" s="115">
        <f>'Section 11 chart data'!$L$94</f>
        <v>15</v>
      </c>
      <c r="R20" s="114">
        <f>'Section 11 chart data'!$H$77</f>
        <v>2.7010000000000001</v>
      </c>
      <c r="S20" s="114">
        <f>'Section 11 chart data'!$M$94</f>
        <v>11.968</v>
      </c>
      <c r="T20" s="115">
        <f>'Section 11 chart data'!$N$94</f>
        <v>27.04</v>
      </c>
      <c r="U20" s="114">
        <f>'Section 11 chart data'!$I$77</f>
        <v>4.2469999999999999</v>
      </c>
      <c r="V20" s="114">
        <f>'Section 11 chart data'!$O$94</f>
        <v>8.7569999999999997</v>
      </c>
      <c r="W20" s="115">
        <f>'Section 11 chart data'!$P$94</f>
        <v>15.61</v>
      </c>
      <c r="X20" s="114">
        <f>'Section 11 chart data'!$J$77</f>
        <v>3.806</v>
      </c>
      <c r="Y20" s="114">
        <f>'Section 11 chart data'!$Q$94</f>
        <v>9.5670000000000002</v>
      </c>
      <c r="Z20" s="115">
        <f>'Section 11 chart data'!$R$94</f>
        <v>19.399999999999999</v>
      </c>
      <c r="AA20" s="114">
        <f>'Section 11 chart data'!$K$77</f>
        <v>3.4089999999999998</v>
      </c>
      <c r="AB20" s="114">
        <f>'Section 11 chart data'!$S$94</f>
        <v>14.298</v>
      </c>
      <c r="AC20" s="115">
        <f>'Section 11 chart data'!$T$94</f>
        <v>22.93</v>
      </c>
      <c r="AD20" s="114">
        <f>'Section 11 chart data'!$L$77</f>
        <v>3.0030000000000001</v>
      </c>
      <c r="AE20" s="114">
        <f>'Section 11 chart data'!$U$94</f>
        <v>7.9059999999999997</v>
      </c>
      <c r="AF20" s="115">
        <f>'Section 11 chart data'!$V$94</f>
        <v>24.17</v>
      </c>
      <c r="AG20" s="114">
        <f>'Section 11 chart data'!$M$77</f>
        <v>3.18</v>
      </c>
      <c r="AH20" s="114">
        <f>'Section 11 chart data'!$W$94</f>
        <v>9.9979999999999993</v>
      </c>
      <c r="AI20" s="116">
        <f>'Section 11 chart data'!$X$94</f>
        <v>29.49</v>
      </c>
    </row>
    <row r="23" spans="2:35" ht="15" customHeight="1" x14ac:dyDescent="0.2">
      <c r="B23" s="900" t="s">
        <v>77</v>
      </c>
      <c r="C23" s="902" t="s">
        <v>331</v>
      </c>
      <c r="D23" s="903"/>
      <c r="E23" s="905"/>
      <c r="F23" s="902" t="s">
        <v>222</v>
      </c>
      <c r="G23" s="903"/>
      <c r="H23" s="903"/>
    </row>
    <row r="24" spans="2:35" ht="15" customHeight="1" x14ac:dyDescent="0.2">
      <c r="B24" s="900"/>
      <c r="C24" s="633" t="s">
        <v>78</v>
      </c>
      <c r="D24" s="896" t="s">
        <v>79</v>
      </c>
      <c r="E24" s="904"/>
      <c r="F24" s="633" t="s">
        <v>78</v>
      </c>
      <c r="G24" s="896" t="s">
        <v>79</v>
      </c>
      <c r="H24" s="897"/>
    </row>
    <row r="25" spans="2:35" ht="30" customHeight="1" x14ac:dyDescent="0.2">
      <c r="B25" s="901"/>
      <c r="C25" s="898" t="s">
        <v>325</v>
      </c>
      <c r="D25" s="899"/>
      <c r="E25" s="16" t="s">
        <v>82</v>
      </c>
      <c r="F25" s="898" t="s">
        <v>325</v>
      </c>
      <c r="G25" s="899"/>
      <c r="H25" s="17" t="s">
        <v>82</v>
      </c>
    </row>
    <row r="26" spans="2:35" ht="15" customHeight="1" x14ac:dyDescent="0.2">
      <c r="B26" s="152" t="str">
        <f>Index!$B$4</f>
        <v>West Midlands</v>
      </c>
      <c r="C26" s="781"/>
      <c r="D26" s="781"/>
      <c r="E26" s="781"/>
      <c r="F26" s="781"/>
      <c r="G26" s="781"/>
      <c r="H26" s="781"/>
    </row>
    <row r="27" spans="2:35" ht="15" customHeight="1" x14ac:dyDescent="0.2">
      <c r="B27" s="2" t="s">
        <v>105</v>
      </c>
      <c r="C27" s="108">
        <f>$C$9</f>
        <v>23.013000000000002</v>
      </c>
      <c r="D27" s="108">
        <f>$D$9</f>
        <v>359.38200000000001</v>
      </c>
      <c r="E27" s="119">
        <f>$E$9</f>
        <v>20.96</v>
      </c>
      <c r="F27" s="108">
        <f>$F$9</f>
        <v>15.759</v>
      </c>
      <c r="G27" s="108">
        <f>$G$9</f>
        <v>325.99099999999999</v>
      </c>
      <c r="H27" s="120">
        <f>$H$9</f>
        <v>16.95</v>
      </c>
    </row>
    <row r="28" spans="2:35" ht="15" customHeight="1" x14ac:dyDescent="0.2">
      <c r="B28" s="1" t="s">
        <v>94</v>
      </c>
      <c r="C28" s="110">
        <f>$C$10</f>
        <v>8.5540000000000003</v>
      </c>
      <c r="D28" s="110">
        <f>$D$10</f>
        <v>100.967</v>
      </c>
      <c r="E28" s="111">
        <f>$E$10</f>
        <v>32.770000000000003</v>
      </c>
      <c r="F28" s="110">
        <f>$F$10</f>
        <v>5.0060000000000002</v>
      </c>
      <c r="G28" s="110">
        <f>$G$10</f>
        <v>151.495</v>
      </c>
      <c r="H28" s="112">
        <f>$H$10</f>
        <v>29.18</v>
      </c>
    </row>
    <row r="29" spans="2:35" ht="15" customHeight="1" x14ac:dyDescent="0.2">
      <c r="B29" s="1" t="s">
        <v>95</v>
      </c>
      <c r="C29" s="110">
        <f>$C$11</f>
        <v>5.415</v>
      </c>
      <c r="D29" s="110">
        <f>$D$11</f>
        <v>24.925000000000001</v>
      </c>
      <c r="E29" s="111">
        <f>$E$11</f>
        <v>58.89</v>
      </c>
      <c r="F29" s="110">
        <f>$F$11</f>
        <v>4.66</v>
      </c>
      <c r="G29" s="110">
        <f>$G$11</f>
        <v>40.213999999999999</v>
      </c>
      <c r="H29" s="112">
        <f>$H$11</f>
        <v>45.7</v>
      </c>
    </row>
    <row r="30" spans="2:35" ht="15" customHeight="1" x14ac:dyDescent="0.2">
      <c r="B30" s="1" t="s">
        <v>96</v>
      </c>
      <c r="C30" s="110">
        <f>$C$12</f>
        <v>0.30199999999999999</v>
      </c>
      <c r="D30" s="110">
        <f>$D$12</f>
        <v>41.468000000000004</v>
      </c>
      <c r="E30" s="111">
        <f>$E$12</f>
        <v>48.06</v>
      </c>
      <c r="F30" s="110">
        <f>$F$12</f>
        <v>0.222</v>
      </c>
      <c r="G30" s="110">
        <f>$G$12</f>
        <v>19.901</v>
      </c>
      <c r="H30" s="112">
        <f>$H$12</f>
        <v>45.27</v>
      </c>
    </row>
    <row r="31" spans="2:35" ht="15" customHeight="1" x14ac:dyDescent="0.2">
      <c r="B31" s="1" t="s">
        <v>97</v>
      </c>
      <c r="C31" s="110">
        <f>$C$13</f>
        <v>1.417</v>
      </c>
      <c r="D31" s="110">
        <f>$D$13</f>
        <v>116.642</v>
      </c>
      <c r="E31" s="111">
        <f>$E$13</f>
        <v>39.89</v>
      </c>
      <c r="F31" s="110">
        <f>$F$13</f>
        <v>0.97699999999999998</v>
      </c>
      <c r="G31" s="110">
        <f>$G$13</f>
        <v>56.264000000000003</v>
      </c>
      <c r="H31" s="112">
        <f>$H$13</f>
        <v>25.31</v>
      </c>
    </row>
    <row r="32" spans="2:35" ht="15" customHeight="1" x14ac:dyDescent="0.2">
      <c r="B32" s="1" t="s">
        <v>98</v>
      </c>
      <c r="C32" s="110">
        <f>$C$14</f>
        <v>1.7609999999999999</v>
      </c>
      <c r="D32" s="110">
        <f>$D$14</f>
        <v>20.863</v>
      </c>
      <c r="E32" s="111">
        <f>$E$14</f>
        <v>40.33</v>
      </c>
      <c r="F32" s="110">
        <f>$F$14</f>
        <v>1.5169999999999999</v>
      </c>
      <c r="G32" s="110">
        <f>$G$14</f>
        <v>21.143000000000001</v>
      </c>
      <c r="H32" s="112">
        <f>$H$14</f>
        <v>42.2</v>
      </c>
    </row>
    <row r="33" spans="2:8" ht="15" customHeight="1" x14ac:dyDescent="0.2">
      <c r="B33" s="1" t="s">
        <v>99</v>
      </c>
      <c r="C33" s="110">
        <f>$C$15</f>
        <v>1.6040000000000001</v>
      </c>
      <c r="D33" s="110">
        <f>$D$15</f>
        <v>8.0809999999999995</v>
      </c>
      <c r="E33" s="111">
        <f>$E$15</f>
        <v>58.14</v>
      </c>
      <c r="F33" s="110">
        <f>$F$15</f>
        <v>0.85899999999999999</v>
      </c>
      <c r="G33" s="110">
        <f>$G$15</f>
        <v>3.9780000000000002</v>
      </c>
      <c r="H33" s="112">
        <f>$H$15</f>
        <v>34.369999999999997</v>
      </c>
    </row>
    <row r="34" spans="2:8" ht="15" customHeight="1" x14ac:dyDescent="0.2">
      <c r="B34" s="1" t="s">
        <v>100</v>
      </c>
      <c r="C34" s="110">
        <f>$C$16</f>
        <v>4.3999999999999997E-2</v>
      </c>
      <c r="D34" s="110">
        <f>$D$16</f>
        <v>0.59899999999999998</v>
      </c>
      <c r="E34" s="111">
        <f>$E$16</f>
        <v>36.58</v>
      </c>
      <c r="F34" s="110">
        <f>$F$16</f>
        <v>8.6999999999999994E-2</v>
      </c>
      <c r="G34" s="110">
        <f>$G$16</f>
        <v>0.627</v>
      </c>
      <c r="H34" s="112">
        <f>$H$16</f>
        <v>31.3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0.248</v>
      </c>
      <c r="E35" s="111">
        <f>$E$17</f>
        <v>42.39</v>
      </c>
      <c r="F35" s="110">
        <f>$F$17</f>
        <v>0</v>
      </c>
      <c r="G35" s="110">
        <f>$G$17</f>
        <v>0.47799999999999998</v>
      </c>
      <c r="H35" s="112">
        <f>$H$17</f>
        <v>29.46</v>
      </c>
    </row>
    <row r="36" spans="2:8" ht="15" customHeight="1" x14ac:dyDescent="0.2">
      <c r="B36" s="1" t="s">
        <v>102</v>
      </c>
      <c r="C36" s="110">
        <f>$C$18</f>
        <v>0.72299999999999998</v>
      </c>
      <c r="D36" s="110">
        <f>$D$18</f>
        <v>0.84</v>
      </c>
      <c r="E36" s="111">
        <f>$E$18</f>
        <v>49.9</v>
      </c>
      <c r="F36" s="110">
        <f>$F$18</f>
        <v>0.17299999999999999</v>
      </c>
      <c r="G36" s="110">
        <f>$G$18</f>
        <v>0.85299999999999998</v>
      </c>
      <c r="H36" s="112">
        <f>$H$18</f>
        <v>45.72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0.19400000000000001</v>
      </c>
      <c r="E37" s="111">
        <f>$E$19</f>
        <v>55.12</v>
      </c>
      <c r="F37" s="110">
        <f>$F$19</f>
        <v>0</v>
      </c>
      <c r="G37" s="110">
        <f>$G$19</f>
        <v>0.27800000000000002</v>
      </c>
      <c r="H37" s="112">
        <f>$H$19</f>
        <v>38.97</v>
      </c>
    </row>
    <row r="38" spans="2:8" ht="15" customHeight="1" x14ac:dyDescent="0.2">
      <c r="B38" s="1" t="s">
        <v>104</v>
      </c>
      <c r="C38" s="114">
        <f>$C$20</f>
        <v>3.1930000000000001</v>
      </c>
      <c r="D38" s="114">
        <f>$D$20</f>
        <v>43.366</v>
      </c>
      <c r="E38" s="115">
        <f>$E$20</f>
        <v>50.79</v>
      </c>
      <c r="F38" s="114">
        <f>$F$20</f>
        <v>2.258</v>
      </c>
      <c r="G38" s="114">
        <f>$G$20</f>
        <v>30.225999999999999</v>
      </c>
      <c r="H38" s="116">
        <f>$H$20</f>
        <v>64.48</v>
      </c>
    </row>
    <row r="41" spans="2:8" ht="15" customHeight="1" x14ac:dyDescent="0.2">
      <c r="B41" s="900" t="s">
        <v>77</v>
      </c>
      <c r="C41" s="902" t="s">
        <v>225</v>
      </c>
      <c r="D41" s="903"/>
      <c r="E41" s="905"/>
      <c r="F41" s="902" t="s">
        <v>226</v>
      </c>
      <c r="G41" s="903"/>
      <c r="H41" s="903"/>
    </row>
    <row r="42" spans="2:8" ht="15" customHeight="1" x14ac:dyDescent="0.2">
      <c r="B42" s="900"/>
      <c r="C42" s="633" t="s">
        <v>78</v>
      </c>
      <c r="D42" s="896" t="s">
        <v>79</v>
      </c>
      <c r="E42" s="904"/>
      <c r="F42" s="633" t="s">
        <v>78</v>
      </c>
      <c r="G42" s="896" t="s">
        <v>79</v>
      </c>
      <c r="H42" s="897"/>
    </row>
    <row r="43" spans="2:8" ht="30" customHeight="1" x14ac:dyDescent="0.2">
      <c r="B43" s="901"/>
      <c r="C43" s="898" t="s">
        <v>325</v>
      </c>
      <c r="D43" s="899"/>
      <c r="E43" s="16" t="s">
        <v>82</v>
      </c>
      <c r="F43" s="898" t="s">
        <v>325</v>
      </c>
      <c r="G43" s="899"/>
      <c r="H43" s="17" t="s">
        <v>82</v>
      </c>
    </row>
    <row r="44" spans="2:8" ht="15" customHeight="1" x14ac:dyDescent="0.2">
      <c r="B44" s="152" t="str">
        <f>Index!$B$4</f>
        <v>West Midlands</v>
      </c>
      <c r="C44" s="781"/>
      <c r="D44" s="781"/>
      <c r="E44" s="781"/>
      <c r="F44" s="781"/>
      <c r="G44" s="781"/>
      <c r="H44" s="781"/>
    </row>
    <row r="45" spans="2:8" ht="15" customHeight="1" x14ac:dyDescent="0.2">
      <c r="B45" s="2" t="s">
        <v>105</v>
      </c>
      <c r="C45" s="108">
        <f>$I$9</f>
        <v>29.61</v>
      </c>
      <c r="D45" s="108">
        <f>$J$9</f>
        <v>184.98400000000001</v>
      </c>
      <c r="E45" s="119">
        <f>$K$9</f>
        <v>17.79</v>
      </c>
      <c r="F45" s="108">
        <f>$L$9</f>
        <v>18.113</v>
      </c>
      <c r="G45" s="108">
        <f>$M$9</f>
        <v>176.03299999999999</v>
      </c>
      <c r="H45" s="120">
        <f>$N$9</f>
        <v>18.670000000000002</v>
      </c>
    </row>
    <row r="46" spans="2:8" ht="15" customHeight="1" x14ac:dyDescent="0.2">
      <c r="B46" s="1" t="s">
        <v>94</v>
      </c>
      <c r="C46" s="110">
        <f>$I$10</f>
        <v>9.593</v>
      </c>
      <c r="D46" s="110">
        <f>$J$10</f>
        <v>87.397999999999996</v>
      </c>
      <c r="E46" s="111">
        <f>$K$10</f>
        <v>26.23</v>
      </c>
      <c r="F46" s="110">
        <f>$L$10</f>
        <v>6.1820000000000004</v>
      </c>
      <c r="G46" s="110">
        <f>$M$10</f>
        <v>96.805000000000007</v>
      </c>
      <c r="H46" s="112">
        <f>$N$10</f>
        <v>25.46</v>
      </c>
    </row>
    <row r="47" spans="2:8" ht="15" customHeight="1" x14ac:dyDescent="0.2">
      <c r="B47" s="1" t="s">
        <v>95</v>
      </c>
      <c r="C47" s="110">
        <f>$I$11</f>
        <v>9.7569999999999997</v>
      </c>
      <c r="D47" s="110">
        <f>$J$11</f>
        <v>26.702999999999999</v>
      </c>
      <c r="E47" s="111">
        <f>$K$11</f>
        <v>46.48</v>
      </c>
      <c r="F47" s="110">
        <f>$L$11</f>
        <v>3.2360000000000002</v>
      </c>
      <c r="G47" s="110">
        <f>$M$11</f>
        <v>10.246</v>
      </c>
      <c r="H47" s="112">
        <f>$N$11</f>
        <v>28.96</v>
      </c>
    </row>
    <row r="48" spans="2:8" ht="15" customHeight="1" x14ac:dyDescent="0.2">
      <c r="B48" s="1" t="s">
        <v>96</v>
      </c>
      <c r="C48" s="110">
        <f>$I$12</f>
        <v>0.20599999999999999</v>
      </c>
      <c r="D48" s="110">
        <f>$J$12</f>
        <v>9.1999999999999993</v>
      </c>
      <c r="E48" s="111">
        <f>$K$12</f>
        <v>34.43</v>
      </c>
      <c r="F48" s="110">
        <f>$L$12</f>
        <v>0.65500000000000003</v>
      </c>
      <c r="G48" s="110">
        <f>$M$12</f>
        <v>12.266999999999999</v>
      </c>
      <c r="H48" s="112">
        <f>$N$12</f>
        <v>54.97</v>
      </c>
    </row>
    <row r="49" spans="2:8" ht="15" customHeight="1" x14ac:dyDescent="0.2">
      <c r="B49" s="1" t="s">
        <v>97</v>
      </c>
      <c r="C49" s="110">
        <f>$I$13</f>
        <v>1.591</v>
      </c>
      <c r="D49" s="110">
        <f>$J$13</f>
        <v>29.004000000000001</v>
      </c>
      <c r="E49" s="111">
        <f>$K$13</f>
        <v>45.58</v>
      </c>
      <c r="F49" s="110">
        <f>$L$13</f>
        <v>1.22</v>
      </c>
      <c r="G49" s="110">
        <f>$M$13</f>
        <v>10.255000000000001</v>
      </c>
      <c r="H49" s="112">
        <f>$N$13</f>
        <v>25.25</v>
      </c>
    </row>
    <row r="50" spans="2:8" ht="15" customHeight="1" x14ac:dyDescent="0.2">
      <c r="B50" s="1" t="s">
        <v>98</v>
      </c>
      <c r="C50" s="110">
        <f>$I$14</f>
        <v>1.4490000000000001</v>
      </c>
      <c r="D50" s="110">
        <f>$J$14</f>
        <v>5.577</v>
      </c>
      <c r="E50" s="111">
        <f>$K$14</f>
        <v>32.22</v>
      </c>
      <c r="F50" s="110">
        <f>$L$14</f>
        <v>1.47</v>
      </c>
      <c r="G50" s="110">
        <f>$M$14</f>
        <v>3.3279999999999998</v>
      </c>
      <c r="H50" s="112">
        <f>$N$14</f>
        <v>31.72</v>
      </c>
    </row>
    <row r="51" spans="2:8" ht="15" customHeight="1" x14ac:dyDescent="0.2">
      <c r="B51" s="1" t="s">
        <v>99</v>
      </c>
      <c r="C51" s="110">
        <f>$I$15</f>
        <v>1.732</v>
      </c>
      <c r="D51" s="110">
        <f>$J$15</f>
        <v>14.14</v>
      </c>
      <c r="E51" s="111">
        <f>$K$15</f>
        <v>52.45</v>
      </c>
      <c r="F51" s="110">
        <f>$L$15</f>
        <v>1.383</v>
      </c>
      <c r="G51" s="110">
        <f>$M$15</f>
        <v>22.120999999999999</v>
      </c>
      <c r="H51" s="112">
        <f>$N$15</f>
        <v>71.09</v>
      </c>
    </row>
    <row r="52" spans="2:8" ht="15" customHeight="1" x14ac:dyDescent="0.2">
      <c r="B52" s="1" t="s">
        <v>100</v>
      </c>
      <c r="C52" s="110">
        <f>$I$16</f>
        <v>5.6000000000000001E-2</v>
      </c>
      <c r="D52" s="110">
        <f>$J$16</f>
        <v>0.58399999999999996</v>
      </c>
      <c r="E52" s="111">
        <f>$K$16</f>
        <v>21.99</v>
      </c>
      <c r="F52" s="110">
        <f>$L$16</f>
        <v>8.5999999999999993E-2</v>
      </c>
      <c r="G52" s="110">
        <f>$M$16</f>
        <v>0.98199999999999998</v>
      </c>
      <c r="H52" s="112">
        <f>$N$16</f>
        <v>24.4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0.66200000000000003</v>
      </c>
      <c r="E53" s="111">
        <f>$K$17</f>
        <v>29.95</v>
      </c>
      <c r="F53" s="110">
        <f>$L$17</f>
        <v>0</v>
      </c>
      <c r="G53" s="110">
        <f>$M$17</f>
        <v>0.71</v>
      </c>
      <c r="H53" s="112">
        <f>$N$17</f>
        <v>28.76</v>
      </c>
    </row>
    <row r="54" spans="2:8" ht="15" customHeight="1" x14ac:dyDescent="0.2">
      <c r="B54" s="1" t="s">
        <v>102</v>
      </c>
      <c r="C54" s="110">
        <f>$I$18</f>
        <v>0.44900000000000001</v>
      </c>
      <c r="D54" s="110">
        <f>$J$18</f>
        <v>0.40200000000000002</v>
      </c>
      <c r="E54" s="111">
        <f>$K$18</f>
        <v>34.36</v>
      </c>
      <c r="F54" s="110">
        <f>$L$18</f>
        <v>0.23300000000000001</v>
      </c>
      <c r="G54" s="110">
        <f>$M$18</f>
        <v>0.59199999999999997</v>
      </c>
      <c r="H54" s="112">
        <f>$N$18</f>
        <v>46.48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0.41199999999999998</v>
      </c>
      <c r="E55" s="111">
        <f>$K$19</f>
        <v>30.58</v>
      </c>
      <c r="F55" s="110">
        <f>$L$19</f>
        <v>4.0000000000000001E-3</v>
      </c>
      <c r="G55" s="110">
        <f>$M$19</f>
        <v>0.53</v>
      </c>
      <c r="H55" s="112">
        <f>$N$19</f>
        <v>29.19</v>
      </c>
    </row>
    <row r="56" spans="2:8" ht="15" customHeight="1" x14ac:dyDescent="0.2">
      <c r="B56" s="1" t="s">
        <v>104</v>
      </c>
      <c r="C56" s="114">
        <f>$I$20</f>
        <v>4.7779999999999996</v>
      </c>
      <c r="D56" s="114">
        <f>$J$20</f>
        <v>10.696</v>
      </c>
      <c r="E56" s="115">
        <f>$K$20</f>
        <v>40.299999999999997</v>
      </c>
      <c r="F56" s="114">
        <f>$L$20</f>
        <v>3.6440000000000001</v>
      </c>
      <c r="G56" s="114">
        <f>$M$20</f>
        <v>18.238</v>
      </c>
      <c r="H56" s="116">
        <f>$N$20</f>
        <v>57.65</v>
      </c>
    </row>
    <row r="59" spans="2:8" ht="15" customHeight="1" x14ac:dyDescent="0.2">
      <c r="B59" s="900" t="s">
        <v>77</v>
      </c>
      <c r="C59" s="902" t="s">
        <v>227</v>
      </c>
      <c r="D59" s="903"/>
      <c r="E59" s="905"/>
      <c r="F59" s="902" t="s">
        <v>228</v>
      </c>
      <c r="G59" s="903"/>
      <c r="H59" s="903"/>
    </row>
    <row r="60" spans="2:8" ht="15" customHeight="1" x14ac:dyDescent="0.2">
      <c r="B60" s="900"/>
      <c r="C60" s="633" t="s">
        <v>78</v>
      </c>
      <c r="D60" s="896" t="s">
        <v>79</v>
      </c>
      <c r="E60" s="904"/>
      <c r="F60" s="633" t="s">
        <v>78</v>
      </c>
      <c r="G60" s="896" t="s">
        <v>79</v>
      </c>
      <c r="H60" s="897"/>
    </row>
    <row r="61" spans="2:8" ht="30" customHeight="1" x14ac:dyDescent="0.2">
      <c r="B61" s="901"/>
      <c r="C61" s="898" t="s">
        <v>325</v>
      </c>
      <c r="D61" s="899"/>
      <c r="E61" s="16" t="s">
        <v>82</v>
      </c>
      <c r="F61" s="898" t="s">
        <v>325</v>
      </c>
      <c r="G61" s="899"/>
      <c r="H61" s="17" t="s">
        <v>82</v>
      </c>
    </row>
    <row r="62" spans="2:8" ht="15" customHeight="1" x14ac:dyDescent="0.2">
      <c r="B62" s="152" t="str">
        <f>Index!$B$4</f>
        <v>West Midlands</v>
      </c>
      <c r="C62" s="781"/>
      <c r="D62" s="781"/>
      <c r="E62" s="781"/>
      <c r="F62" s="781"/>
      <c r="G62" s="781"/>
      <c r="H62" s="781"/>
    </row>
    <row r="63" spans="2:8" ht="15" customHeight="1" x14ac:dyDescent="0.2">
      <c r="B63" s="2" t="s">
        <v>105</v>
      </c>
      <c r="C63" s="108">
        <f>$O$9</f>
        <v>18.414000000000001</v>
      </c>
      <c r="D63" s="108">
        <f>$P$9</f>
        <v>145.39400000000001</v>
      </c>
      <c r="E63" s="119">
        <f>$Q$9</f>
        <v>22.95</v>
      </c>
      <c r="F63" s="108">
        <f>$R$9</f>
        <v>18.056999999999999</v>
      </c>
      <c r="G63" s="108">
        <f>$S$9</f>
        <v>93.040999999999997</v>
      </c>
      <c r="H63" s="120">
        <f>$T$9</f>
        <v>11.7</v>
      </c>
    </row>
    <row r="64" spans="2:8" ht="15" customHeight="1" x14ac:dyDescent="0.2">
      <c r="B64" s="1" t="s">
        <v>94</v>
      </c>
      <c r="C64" s="110">
        <f>$O$10</f>
        <v>5.8979999999999997</v>
      </c>
      <c r="D64" s="110">
        <f>$P$10</f>
        <v>37.533000000000001</v>
      </c>
      <c r="E64" s="111">
        <f>$Q$10</f>
        <v>22.02</v>
      </c>
      <c r="F64" s="110">
        <f>$R$10</f>
        <v>7.15</v>
      </c>
      <c r="G64" s="110">
        <f>$S$10</f>
        <v>28.279</v>
      </c>
      <c r="H64" s="112">
        <f>$T$10</f>
        <v>20.83</v>
      </c>
    </row>
    <row r="65" spans="2:8" ht="15" customHeight="1" x14ac:dyDescent="0.2">
      <c r="B65" s="1" t="s">
        <v>95</v>
      </c>
      <c r="C65" s="110">
        <f>$O$11</f>
        <v>3.9649999999999999</v>
      </c>
      <c r="D65" s="110">
        <f>$P$11</f>
        <v>37.780999999999999</v>
      </c>
      <c r="E65" s="111">
        <f>$Q$11</f>
        <v>62.45</v>
      </c>
      <c r="F65" s="110">
        <f>$R$11</f>
        <v>3.367</v>
      </c>
      <c r="G65" s="110">
        <f>$S$11</f>
        <v>11.951000000000001</v>
      </c>
      <c r="H65" s="112">
        <f>$T$11</f>
        <v>28.58</v>
      </c>
    </row>
    <row r="66" spans="2:8" ht="15" customHeight="1" x14ac:dyDescent="0.2">
      <c r="B66" s="1" t="s">
        <v>96</v>
      </c>
      <c r="C66" s="110">
        <f>$O$12</f>
        <v>0.27800000000000002</v>
      </c>
      <c r="D66" s="110">
        <f>$P$12</f>
        <v>5.8760000000000003</v>
      </c>
      <c r="E66" s="111">
        <f>$Q$12</f>
        <v>32.65</v>
      </c>
      <c r="F66" s="110">
        <f>$R$12</f>
        <v>0.23499999999999999</v>
      </c>
      <c r="G66" s="110">
        <f>$S$12</f>
        <v>12.121</v>
      </c>
      <c r="H66" s="112">
        <f>$T$12</f>
        <v>50.85</v>
      </c>
    </row>
    <row r="67" spans="2:8" ht="15" customHeight="1" x14ac:dyDescent="0.2">
      <c r="B67" s="1" t="s">
        <v>97</v>
      </c>
      <c r="C67" s="110">
        <f>$O$13</f>
        <v>1.3260000000000001</v>
      </c>
      <c r="D67" s="110">
        <f>$P$13</f>
        <v>15.492000000000001</v>
      </c>
      <c r="E67" s="111">
        <f>$Q$13</f>
        <v>43.69</v>
      </c>
      <c r="F67" s="110">
        <f>$R$13</f>
        <v>1.1180000000000001</v>
      </c>
      <c r="G67" s="110">
        <f>$S$13</f>
        <v>15.366</v>
      </c>
      <c r="H67" s="112">
        <f>$T$13</f>
        <v>18.52</v>
      </c>
    </row>
    <row r="68" spans="2:8" ht="15" customHeight="1" x14ac:dyDescent="0.2">
      <c r="B68" s="1" t="s">
        <v>98</v>
      </c>
      <c r="C68" s="110">
        <f>$O$14</f>
        <v>1.728</v>
      </c>
      <c r="D68" s="110">
        <f>$P$14</f>
        <v>4.5940000000000003</v>
      </c>
      <c r="E68" s="111">
        <f>$Q$14</f>
        <v>32.33</v>
      </c>
      <c r="F68" s="110">
        <f>$R$14</f>
        <v>1.54</v>
      </c>
      <c r="G68" s="110">
        <f>$S$14</f>
        <v>5.3639999999999999</v>
      </c>
      <c r="H68" s="112">
        <f>$T$14</f>
        <v>28.44</v>
      </c>
    </row>
    <row r="69" spans="2:8" ht="15" customHeight="1" x14ac:dyDescent="0.2">
      <c r="B69" s="1" t="s">
        <v>99</v>
      </c>
      <c r="C69" s="110">
        <f>$O$15</f>
        <v>1.5329999999999999</v>
      </c>
      <c r="D69" s="110">
        <f>$P$15</f>
        <v>32.595999999999997</v>
      </c>
      <c r="E69" s="111">
        <f>$Q$15</f>
        <v>64.06</v>
      </c>
      <c r="F69" s="110">
        <f>$R$15</f>
        <v>1.673</v>
      </c>
      <c r="G69" s="110">
        <f>$S$15</f>
        <v>3.5049999999999999</v>
      </c>
      <c r="H69" s="112">
        <f>$T$15</f>
        <v>38.25</v>
      </c>
    </row>
    <row r="70" spans="2:8" ht="15" customHeight="1" x14ac:dyDescent="0.2">
      <c r="B70" s="1" t="s">
        <v>100</v>
      </c>
      <c r="C70" s="110">
        <f>$O$16</f>
        <v>6.6000000000000003E-2</v>
      </c>
      <c r="D70" s="110">
        <f>$P$16</f>
        <v>2.2690000000000001</v>
      </c>
      <c r="E70" s="111">
        <f>$Q$16</f>
        <v>44.06</v>
      </c>
      <c r="F70" s="110">
        <f>$R$16</f>
        <v>8.5999999999999993E-2</v>
      </c>
      <c r="G70" s="110">
        <f>$S$16</f>
        <v>2.4279999999999999</v>
      </c>
      <c r="H70" s="112">
        <f>$T$16</f>
        <v>32.28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0.76700000000000002</v>
      </c>
      <c r="E71" s="111">
        <f>$Q$17</f>
        <v>26.76</v>
      </c>
      <c r="F71" s="110">
        <f>$R$17</f>
        <v>0</v>
      </c>
      <c r="G71" s="110">
        <f>$S$17</f>
        <v>0.95899999999999996</v>
      </c>
      <c r="H71" s="112">
        <f>$T$17</f>
        <v>22.87</v>
      </c>
    </row>
    <row r="72" spans="2:8" ht="15" customHeight="1" x14ac:dyDescent="0.2">
      <c r="B72" s="1" t="s">
        <v>102</v>
      </c>
      <c r="C72" s="110">
        <f>$O$18</f>
        <v>0.437</v>
      </c>
      <c r="D72" s="110">
        <f>$P$18</f>
        <v>0.90200000000000002</v>
      </c>
      <c r="E72" s="111">
        <f>$Q$18</f>
        <v>63.21</v>
      </c>
      <c r="F72" s="110">
        <f>$R$18</f>
        <v>0.18099999999999999</v>
      </c>
      <c r="G72" s="110">
        <f>$S$18</f>
        <v>0.311</v>
      </c>
      <c r="H72" s="112">
        <f>$T$18</f>
        <v>32.03</v>
      </c>
    </row>
    <row r="73" spans="2:8" ht="15" customHeight="1" x14ac:dyDescent="0.2">
      <c r="B73" s="1" t="s">
        <v>103</v>
      </c>
      <c r="C73" s="110">
        <f>$O$19</f>
        <v>4.0000000000000001E-3</v>
      </c>
      <c r="D73" s="110">
        <f>$P$19</f>
        <v>0.871</v>
      </c>
      <c r="E73" s="111">
        <f>$Q$19</f>
        <v>31.5</v>
      </c>
      <c r="F73" s="110">
        <f>$R$19</f>
        <v>8.0000000000000002E-3</v>
      </c>
      <c r="G73" s="110">
        <f>$S$19</f>
        <v>0.92200000000000004</v>
      </c>
      <c r="H73" s="112">
        <f>$T$19</f>
        <v>39.840000000000003</v>
      </c>
    </row>
    <row r="74" spans="2:8" ht="15" customHeight="1" x14ac:dyDescent="0.2">
      <c r="B74" s="1" t="s">
        <v>104</v>
      </c>
      <c r="C74" s="114">
        <f>$O$20</f>
        <v>3.177</v>
      </c>
      <c r="D74" s="114">
        <f>$P$20</f>
        <v>6.6790000000000003</v>
      </c>
      <c r="E74" s="115">
        <f>$Q$20</f>
        <v>15</v>
      </c>
      <c r="F74" s="114">
        <f>$R$20</f>
        <v>2.7010000000000001</v>
      </c>
      <c r="G74" s="114">
        <f>$S$20</f>
        <v>11.968</v>
      </c>
      <c r="H74" s="116">
        <f>$T$20</f>
        <v>27.04</v>
      </c>
    </row>
    <row r="77" spans="2:8" ht="15" customHeight="1" x14ac:dyDescent="0.2">
      <c r="B77" s="900" t="s">
        <v>77</v>
      </c>
      <c r="C77" s="902" t="s">
        <v>332</v>
      </c>
      <c r="D77" s="903"/>
      <c r="E77" s="905"/>
      <c r="F77" s="902" t="s">
        <v>333</v>
      </c>
      <c r="G77" s="903"/>
      <c r="H77" s="903"/>
    </row>
    <row r="78" spans="2:8" ht="15" customHeight="1" x14ac:dyDescent="0.2">
      <c r="B78" s="900"/>
      <c r="C78" s="633" t="s">
        <v>78</v>
      </c>
      <c r="D78" s="896" t="s">
        <v>79</v>
      </c>
      <c r="E78" s="904"/>
      <c r="F78" s="633" t="s">
        <v>78</v>
      </c>
      <c r="G78" s="896" t="s">
        <v>79</v>
      </c>
      <c r="H78" s="897"/>
    </row>
    <row r="79" spans="2:8" ht="30" customHeight="1" x14ac:dyDescent="0.2">
      <c r="B79" s="901"/>
      <c r="C79" s="898" t="s">
        <v>325</v>
      </c>
      <c r="D79" s="899"/>
      <c r="E79" s="16" t="s">
        <v>82</v>
      </c>
      <c r="F79" s="898" t="s">
        <v>325</v>
      </c>
      <c r="G79" s="899"/>
      <c r="H79" s="17" t="s">
        <v>82</v>
      </c>
    </row>
    <row r="80" spans="2:8" ht="15" customHeight="1" x14ac:dyDescent="0.2">
      <c r="B80" s="152" t="str">
        <f>Index!$B$4</f>
        <v>West Midlands</v>
      </c>
      <c r="C80" s="781"/>
      <c r="D80" s="781"/>
      <c r="E80" s="781"/>
      <c r="F80" s="781"/>
      <c r="G80" s="781"/>
      <c r="H80" s="781"/>
    </row>
    <row r="81" spans="2:8" ht="15" customHeight="1" x14ac:dyDescent="0.2">
      <c r="B81" s="2" t="s">
        <v>105</v>
      </c>
      <c r="C81" s="108">
        <f>$U$9</f>
        <v>45.112000000000002</v>
      </c>
      <c r="D81" s="108">
        <f>$V$9</f>
        <v>123.294</v>
      </c>
      <c r="E81" s="119">
        <f>$W$9</f>
        <v>23.08</v>
      </c>
      <c r="F81" s="108">
        <f>$X$9</f>
        <v>28.303999999999998</v>
      </c>
      <c r="G81" s="108">
        <f>$Y$9</f>
        <v>157.60499999999999</v>
      </c>
      <c r="H81" s="120">
        <f>$Z$9</f>
        <v>23.49</v>
      </c>
    </row>
    <row r="82" spans="2:8" ht="15" customHeight="1" x14ac:dyDescent="0.2">
      <c r="B82" s="1" t="s">
        <v>94</v>
      </c>
      <c r="C82" s="110">
        <f>$U$10</f>
        <v>25.943999999999999</v>
      </c>
      <c r="D82" s="110">
        <f>$V$10</f>
        <v>52.335000000000001</v>
      </c>
      <c r="E82" s="111">
        <f>$W$10</f>
        <v>53.14</v>
      </c>
      <c r="F82" s="110">
        <f>$X$10</f>
        <v>12.324</v>
      </c>
      <c r="G82" s="110">
        <f>$Y$10</f>
        <v>24.035</v>
      </c>
      <c r="H82" s="112">
        <f>$Z$10</f>
        <v>17.579999999999998</v>
      </c>
    </row>
    <row r="83" spans="2:8" ht="15" customHeight="1" x14ac:dyDescent="0.2">
      <c r="B83" s="1" t="s">
        <v>95</v>
      </c>
      <c r="C83" s="110">
        <f>$U$11</f>
        <v>7.516</v>
      </c>
      <c r="D83" s="110">
        <f>$V$11</f>
        <v>14.082000000000001</v>
      </c>
      <c r="E83" s="111">
        <f>$W$11</f>
        <v>34.090000000000003</v>
      </c>
      <c r="F83" s="110">
        <f>$X$11</f>
        <v>5.8550000000000004</v>
      </c>
      <c r="G83" s="110">
        <f>$Y$11</f>
        <v>75.626000000000005</v>
      </c>
      <c r="H83" s="112">
        <f>$Z$11</f>
        <v>47.27</v>
      </c>
    </row>
    <row r="84" spans="2:8" ht="15" customHeight="1" x14ac:dyDescent="0.2">
      <c r="B84" s="1" t="s">
        <v>96</v>
      </c>
      <c r="C84" s="110">
        <f>$U$12</f>
        <v>0.48299999999999998</v>
      </c>
      <c r="D84" s="110">
        <f>$V$12</f>
        <v>10.23</v>
      </c>
      <c r="E84" s="111">
        <f>$W$12</f>
        <v>25.53</v>
      </c>
      <c r="F84" s="110">
        <f>$X$12</f>
        <v>0.28699999999999998</v>
      </c>
      <c r="G84" s="110">
        <f>$Y$12</f>
        <v>18.341000000000001</v>
      </c>
      <c r="H84" s="112">
        <f>$Z$12</f>
        <v>55.41</v>
      </c>
    </row>
    <row r="85" spans="2:8" ht="15" customHeight="1" x14ac:dyDescent="0.2">
      <c r="B85" s="1" t="s">
        <v>97</v>
      </c>
      <c r="C85" s="110">
        <f>$U$13</f>
        <v>1.69</v>
      </c>
      <c r="D85" s="110">
        <f>$V$13</f>
        <v>21.224</v>
      </c>
      <c r="E85" s="111">
        <f>$W$13</f>
        <v>16.71</v>
      </c>
      <c r="F85" s="110">
        <f>$X$13</f>
        <v>2.1909999999999998</v>
      </c>
      <c r="G85" s="110">
        <f>$Y$13</f>
        <v>18.015999999999998</v>
      </c>
      <c r="H85" s="112">
        <f>$Z$13</f>
        <v>19.920000000000002</v>
      </c>
    </row>
    <row r="86" spans="2:8" ht="15" customHeight="1" x14ac:dyDescent="0.2">
      <c r="B86" s="1" t="s">
        <v>98</v>
      </c>
      <c r="C86" s="110">
        <f>$U$14</f>
        <v>2.5150000000000001</v>
      </c>
      <c r="D86" s="110">
        <f>$V$14</f>
        <v>10.526999999999999</v>
      </c>
      <c r="E86" s="111">
        <f>$W$14</f>
        <v>22.67</v>
      </c>
      <c r="F86" s="110">
        <f>$X$14</f>
        <v>2.13</v>
      </c>
      <c r="G86" s="110">
        <f>$Y$14</f>
        <v>8.3420000000000005</v>
      </c>
      <c r="H86" s="112">
        <f>$Z$14</f>
        <v>27.5</v>
      </c>
    </row>
    <row r="87" spans="2:8" ht="15" customHeight="1" x14ac:dyDescent="0.2">
      <c r="B87" s="1" t="s">
        <v>99</v>
      </c>
      <c r="C87" s="110">
        <f>$U$15</f>
        <v>2.17</v>
      </c>
      <c r="D87" s="110">
        <f>$V$15</f>
        <v>1.427</v>
      </c>
      <c r="E87" s="111">
        <f>$W$15</f>
        <v>29.56</v>
      </c>
      <c r="F87" s="110">
        <f>$X$15</f>
        <v>1.3580000000000001</v>
      </c>
      <c r="G87" s="110">
        <f>$Y$15</f>
        <v>2.0139999999999998</v>
      </c>
      <c r="H87" s="112">
        <f>$Z$15</f>
        <v>29.72</v>
      </c>
    </row>
    <row r="88" spans="2:8" ht="15" customHeight="1" x14ac:dyDescent="0.2">
      <c r="B88" s="1" t="s">
        <v>100</v>
      </c>
      <c r="C88" s="110">
        <f>$U$16</f>
        <v>9.9000000000000005E-2</v>
      </c>
      <c r="D88" s="110">
        <f>$V$16</f>
        <v>2.5870000000000002</v>
      </c>
      <c r="E88" s="111">
        <f>$W$16</f>
        <v>33.65</v>
      </c>
      <c r="F88" s="110">
        <f>$X$16</f>
        <v>0.08</v>
      </c>
      <c r="G88" s="110">
        <f>$Y$16</f>
        <v>4.2430000000000003</v>
      </c>
      <c r="H88" s="112">
        <f>$Z$16</f>
        <v>25.33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1.3129999999999999</v>
      </c>
      <c r="E89" s="111">
        <f>$W$17</f>
        <v>19.11</v>
      </c>
      <c r="F89" s="110">
        <f>$X$17</f>
        <v>0</v>
      </c>
      <c r="G89" s="110">
        <f>$Y$17</f>
        <v>1.256</v>
      </c>
      <c r="H89" s="112">
        <f>$Z$17</f>
        <v>19.89</v>
      </c>
    </row>
    <row r="90" spans="2:8" ht="15" customHeight="1" x14ac:dyDescent="0.2">
      <c r="B90" s="1" t="s">
        <v>102</v>
      </c>
      <c r="C90" s="110">
        <f>$U$18</f>
        <v>0.44500000000000001</v>
      </c>
      <c r="D90" s="110">
        <f>$V$18</f>
        <v>0.98099999999999998</v>
      </c>
      <c r="E90" s="111">
        <f>$W$18</f>
        <v>47.37</v>
      </c>
      <c r="F90" s="110">
        <f>$X$18</f>
        <v>0.26</v>
      </c>
      <c r="G90" s="110">
        <f>$Y$18</f>
        <v>0.184</v>
      </c>
      <c r="H90" s="112">
        <f>$Z$18</f>
        <v>41.13</v>
      </c>
    </row>
    <row r="91" spans="2:8" ht="15" customHeight="1" x14ac:dyDescent="0.2">
      <c r="B91" s="1" t="s">
        <v>103</v>
      </c>
      <c r="C91" s="110">
        <f>$U$19</f>
        <v>3.0000000000000001E-3</v>
      </c>
      <c r="D91" s="110">
        <f>$V$19</f>
        <v>0.92200000000000004</v>
      </c>
      <c r="E91" s="111">
        <f>$W$19</f>
        <v>39.86</v>
      </c>
      <c r="F91" s="110">
        <f>$X$19</f>
        <v>1.2E-2</v>
      </c>
      <c r="G91" s="110">
        <f>$Y$19</f>
        <v>0.92200000000000004</v>
      </c>
      <c r="H91" s="112">
        <f>$Z$19</f>
        <v>39.86</v>
      </c>
    </row>
    <row r="92" spans="2:8" ht="15" customHeight="1" x14ac:dyDescent="0.2">
      <c r="B92" s="1" t="s">
        <v>104</v>
      </c>
      <c r="C92" s="114">
        <f>$U$20</f>
        <v>4.2469999999999999</v>
      </c>
      <c r="D92" s="114">
        <f>$V$20</f>
        <v>8.7569999999999997</v>
      </c>
      <c r="E92" s="115">
        <f>$W$20</f>
        <v>15.61</v>
      </c>
      <c r="F92" s="114">
        <f>$X$20</f>
        <v>3.806</v>
      </c>
      <c r="G92" s="114">
        <f>$Y$20</f>
        <v>9.5670000000000002</v>
      </c>
      <c r="H92" s="116">
        <f>$Z$20</f>
        <v>19.399999999999999</v>
      </c>
    </row>
    <row r="95" spans="2:8" ht="15" customHeight="1" x14ac:dyDescent="0.2">
      <c r="B95" s="900" t="s">
        <v>77</v>
      </c>
      <c r="C95" s="902" t="s">
        <v>231</v>
      </c>
      <c r="D95" s="903"/>
      <c r="E95" s="905"/>
      <c r="F95" s="902" t="s">
        <v>232</v>
      </c>
      <c r="G95" s="903"/>
      <c r="H95" s="903"/>
    </row>
    <row r="96" spans="2:8" ht="15" customHeight="1" x14ac:dyDescent="0.2">
      <c r="B96" s="900"/>
      <c r="C96" s="633" t="s">
        <v>78</v>
      </c>
      <c r="D96" s="896" t="s">
        <v>79</v>
      </c>
      <c r="E96" s="904"/>
      <c r="F96" s="633" t="s">
        <v>78</v>
      </c>
      <c r="G96" s="896" t="s">
        <v>79</v>
      </c>
      <c r="H96" s="897"/>
    </row>
    <row r="97" spans="2:8" ht="30" customHeight="1" x14ac:dyDescent="0.2">
      <c r="B97" s="901"/>
      <c r="C97" s="898" t="s">
        <v>325</v>
      </c>
      <c r="D97" s="899"/>
      <c r="E97" s="16" t="s">
        <v>82</v>
      </c>
      <c r="F97" s="898" t="s">
        <v>325</v>
      </c>
      <c r="G97" s="899"/>
      <c r="H97" s="17" t="s">
        <v>82</v>
      </c>
    </row>
    <row r="98" spans="2:8" ht="15" customHeight="1" x14ac:dyDescent="0.2">
      <c r="B98" s="152" t="str">
        <f>Index!$B$4</f>
        <v>West Midlands</v>
      </c>
      <c r="C98" s="781"/>
      <c r="D98" s="781"/>
      <c r="E98" s="781"/>
      <c r="F98" s="781"/>
      <c r="G98" s="781"/>
      <c r="H98" s="781"/>
    </row>
    <row r="99" spans="2:8" ht="15" customHeight="1" x14ac:dyDescent="0.2">
      <c r="B99" s="2" t="s">
        <v>105</v>
      </c>
      <c r="C99" s="108">
        <f>$AA$9</f>
        <v>28.565999999999999</v>
      </c>
      <c r="D99" s="108">
        <f>$AB$9</f>
        <v>138.49700000000001</v>
      </c>
      <c r="E99" s="119">
        <f>$AC$9</f>
        <v>12.36</v>
      </c>
      <c r="F99" s="108">
        <f>$AD$9</f>
        <v>29.603000000000002</v>
      </c>
      <c r="G99" s="108">
        <f>$AE$9</f>
        <v>148.553</v>
      </c>
      <c r="H99" s="120">
        <f>$AF$9</f>
        <v>17.54</v>
      </c>
    </row>
    <row r="100" spans="2:8" ht="15" customHeight="1" x14ac:dyDescent="0.2">
      <c r="B100" s="1" t="s">
        <v>94</v>
      </c>
      <c r="C100" s="110">
        <f>$AA$10</f>
        <v>13.138</v>
      </c>
      <c r="D100" s="110">
        <f>$AB$10</f>
        <v>34.997</v>
      </c>
      <c r="E100" s="111">
        <f>$AC$10</f>
        <v>20.66</v>
      </c>
      <c r="F100" s="110">
        <f>$AD$10</f>
        <v>14.747999999999999</v>
      </c>
      <c r="G100" s="110">
        <f>$AE$10</f>
        <v>38.386000000000003</v>
      </c>
      <c r="H100" s="112">
        <f>$AF$10</f>
        <v>25.27</v>
      </c>
    </row>
    <row r="101" spans="2:8" ht="15" customHeight="1" x14ac:dyDescent="0.2">
      <c r="B101" s="1" t="s">
        <v>95</v>
      </c>
      <c r="C101" s="110">
        <f>$AA$11</f>
        <v>6.3949999999999996</v>
      </c>
      <c r="D101" s="110">
        <f>$AB$11</f>
        <v>21.498000000000001</v>
      </c>
      <c r="E101" s="111">
        <f>$AC$11</f>
        <v>41.91</v>
      </c>
      <c r="F101" s="110">
        <f>$AD$11</f>
        <v>5.798</v>
      </c>
      <c r="G101" s="110">
        <f>$AE$11</f>
        <v>32.634999999999998</v>
      </c>
      <c r="H101" s="112">
        <f>$AF$11</f>
        <v>64.88</v>
      </c>
    </row>
    <row r="102" spans="2:8" ht="15" customHeight="1" x14ac:dyDescent="0.2">
      <c r="B102" s="1" t="s">
        <v>96</v>
      </c>
      <c r="C102" s="110">
        <f>$AA$12</f>
        <v>0.22700000000000001</v>
      </c>
      <c r="D102" s="110">
        <f>$AB$12</f>
        <v>9.5269999999999992</v>
      </c>
      <c r="E102" s="111">
        <f>$AC$12</f>
        <v>36.369999999999997</v>
      </c>
      <c r="F102" s="110">
        <f>$AD$12</f>
        <v>0.28000000000000003</v>
      </c>
      <c r="G102" s="110">
        <f>$AE$12</f>
        <v>6.2889999999999997</v>
      </c>
      <c r="H102" s="112">
        <f>$AF$12</f>
        <v>51.77</v>
      </c>
    </row>
    <row r="103" spans="2:8" ht="15" customHeight="1" x14ac:dyDescent="0.2">
      <c r="B103" s="1" t="s">
        <v>97</v>
      </c>
      <c r="C103" s="110">
        <f>$AA$13</f>
        <v>1.5489999999999999</v>
      </c>
      <c r="D103" s="110">
        <f>$AB$13</f>
        <v>35.284999999999997</v>
      </c>
      <c r="E103" s="111">
        <f>$AC$13</f>
        <v>24.19</v>
      </c>
      <c r="F103" s="110">
        <f>$AD$13</f>
        <v>1.478</v>
      </c>
      <c r="G103" s="110">
        <f>$AE$13</f>
        <v>32.430999999999997</v>
      </c>
      <c r="H103" s="112">
        <f>$AF$13</f>
        <v>25.62</v>
      </c>
    </row>
    <row r="104" spans="2:8" ht="15" customHeight="1" x14ac:dyDescent="0.2">
      <c r="B104" s="1" t="s">
        <v>98</v>
      </c>
      <c r="C104" s="110">
        <f>$AA$14</f>
        <v>2.3330000000000002</v>
      </c>
      <c r="D104" s="110">
        <f>$AB$14</f>
        <v>11.815</v>
      </c>
      <c r="E104" s="111">
        <f>$AC$14</f>
        <v>37.18</v>
      </c>
      <c r="F104" s="110">
        <f>$AD$14</f>
        <v>2.4630000000000001</v>
      </c>
      <c r="G104" s="110">
        <f>$AE$14</f>
        <v>12.144</v>
      </c>
      <c r="H104" s="112">
        <f>$AF$14</f>
        <v>38.380000000000003</v>
      </c>
    </row>
    <row r="105" spans="2:8" ht="15" customHeight="1" x14ac:dyDescent="0.2">
      <c r="B105" s="1" t="s">
        <v>99</v>
      </c>
      <c r="C105" s="110">
        <f>$AA$15</f>
        <v>1.002</v>
      </c>
      <c r="D105" s="110">
        <f>$AB$15</f>
        <v>5.2460000000000004</v>
      </c>
      <c r="E105" s="111">
        <f>$AC$15</f>
        <v>62.37</v>
      </c>
      <c r="F105" s="110">
        <f>$AD$15</f>
        <v>1.44</v>
      </c>
      <c r="G105" s="110">
        <f>$AE$15</f>
        <v>4.1580000000000004</v>
      </c>
      <c r="H105" s="112">
        <f>$AF$15</f>
        <v>50.27</v>
      </c>
    </row>
    <row r="106" spans="2:8" ht="15" customHeight="1" x14ac:dyDescent="0.2">
      <c r="B106" s="1" t="s">
        <v>100</v>
      </c>
      <c r="C106" s="110">
        <f>$AA$16</f>
        <v>9.0999999999999998E-2</v>
      </c>
      <c r="D106" s="110">
        <f>$AB$16</f>
        <v>2.5430000000000001</v>
      </c>
      <c r="E106" s="111">
        <f>$AC$16</f>
        <v>31.35</v>
      </c>
      <c r="F106" s="110">
        <f>$AD$16</f>
        <v>0.16700000000000001</v>
      </c>
      <c r="G106" s="110">
        <f>$AE$16</f>
        <v>11.612</v>
      </c>
      <c r="H106" s="112">
        <f>$AF$16</f>
        <v>52.35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1.2549999999999999</v>
      </c>
      <c r="E107" s="111">
        <f>$AC$17</f>
        <v>19.899999999999999</v>
      </c>
      <c r="F107" s="110">
        <f>$AD$17</f>
        <v>0</v>
      </c>
      <c r="G107" s="110">
        <f>$AE$17</f>
        <v>1.25</v>
      </c>
      <c r="H107" s="112">
        <f>$AF$17</f>
        <v>19.989999999999998</v>
      </c>
    </row>
    <row r="108" spans="2:8" ht="15" customHeight="1" x14ac:dyDescent="0.2">
      <c r="B108" s="1" t="s">
        <v>102</v>
      </c>
      <c r="C108" s="110">
        <f>$AA$18</f>
        <v>0.42099999999999999</v>
      </c>
      <c r="D108" s="110">
        <f>$AB$18</f>
        <v>0.621</v>
      </c>
      <c r="E108" s="111">
        <f>$AC$18</f>
        <v>57.05</v>
      </c>
      <c r="F108" s="110">
        <f>$AD$18</f>
        <v>0.22500000000000001</v>
      </c>
      <c r="G108" s="110">
        <f>$AE$18</f>
        <v>0.314</v>
      </c>
      <c r="H108" s="112">
        <f>$AF$18</f>
        <v>61.73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0.92200000000000004</v>
      </c>
      <c r="E109" s="111">
        <f>$AC$19</f>
        <v>39.86</v>
      </c>
      <c r="F109" s="110">
        <f>$AD$19</f>
        <v>0</v>
      </c>
      <c r="G109" s="110">
        <f>$AE$19</f>
        <v>0.92200000000000004</v>
      </c>
      <c r="H109" s="112">
        <f>$AF$19</f>
        <v>39.86</v>
      </c>
    </row>
    <row r="110" spans="2:8" ht="15" customHeight="1" x14ac:dyDescent="0.2">
      <c r="B110" s="1" t="s">
        <v>104</v>
      </c>
      <c r="C110" s="114">
        <f>$AA$20</f>
        <v>3.4089999999999998</v>
      </c>
      <c r="D110" s="114">
        <f>$AB$20</f>
        <v>14.298</v>
      </c>
      <c r="E110" s="115">
        <f>$AC$20</f>
        <v>22.93</v>
      </c>
      <c r="F110" s="114">
        <f>$AD$20</f>
        <v>3.0030000000000001</v>
      </c>
      <c r="G110" s="114">
        <f>$AE$20</f>
        <v>7.9059999999999997</v>
      </c>
      <c r="H110" s="116">
        <f>$AF$20</f>
        <v>24.17</v>
      </c>
    </row>
    <row r="113" spans="2:5" ht="15" customHeight="1" x14ac:dyDescent="0.2">
      <c r="B113" s="900" t="s">
        <v>77</v>
      </c>
      <c r="C113" s="902" t="s">
        <v>233</v>
      </c>
      <c r="D113" s="903"/>
      <c r="E113" s="903"/>
    </row>
    <row r="114" spans="2:5" ht="15" customHeight="1" x14ac:dyDescent="0.2">
      <c r="B114" s="900"/>
      <c r="C114" s="633" t="s">
        <v>78</v>
      </c>
      <c r="D114" s="896" t="s">
        <v>79</v>
      </c>
      <c r="E114" s="897"/>
    </row>
    <row r="115" spans="2:5" ht="30" customHeight="1" x14ac:dyDescent="0.2">
      <c r="B115" s="901"/>
      <c r="C115" s="898" t="s">
        <v>325</v>
      </c>
      <c r="D115" s="899"/>
      <c r="E115" s="17" t="s">
        <v>82</v>
      </c>
    </row>
    <row r="116" spans="2:5" ht="15" customHeight="1" x14ac:dyDescent="0.2">
      <c r="B116" s="152" t="str">
        <f>Index!$B$4</f>
        <v>West Midlands</v>
      </c>
      <c r="C116" s="781"/>
      <c r="D116" s="781"/>
      <c r="E116" s="781"/>
    </row>
    <row r="117" spans="2:5" ht="15" customHeight="1" x14ac:dyDescent="0.2">
      <c r="B117" s="2" t="s">
        <v>105</v>
      </c>
      <c r="C117" s="108">
        <f>$AG$9</f>
        <v>36.796999999999997</v>
      </c>
      <c r="D117" s="108">
        <f>$AH$9</f>
        <v>112.062</v>
      </c>
      <c r="E117" s="120">
        <f>$AI$9</f>
        <v>12.19</v>
      </c>
    </row>
    <row r="118" spans="2:5" ht="15" customHeight="1" x14ac:dyDescent="0.2">
      <c r="B118" s="1" t="s">
        <v>94</v>
      </c>
      <c r="C118" s="110">
        <f>$AG$10</f>
        <v>17.018999999999998</v>
      </c>
      <c r="D118" s="110">
        <f>$AH$10</f>
        <v>31.108000000000001</v>
      </c>
      <c r="E118" s="112">
        <f>$AI$10</f>
        <v>17.079999999999998</v>
      </c>
    </row>
    <row r="119" spans="2:5" ht="15" customHeight="1" x14ac:dyDescent="0.2">
      <c r="B119" s="1" t="s">
        <v>95</v>
      </c>
      <c r="C119" s="110">
        <f>$AG$11</f>
        <v>9.41</v>
      </c>
      <c r="D119" s="110">
        <f>$AH$11</f>
        <v>13.052</v>
      </c>
      <c r="E119" s="112">
        <f>$AI$11</f>
        <v>39.1</v>
      </c>
    </row>
    <row r="120" spans="2:5" ht="15" customHeight="1" x14ac:dyDescent="0.2">
      <c r="B120" s="1" t="s">
        <v>96</v>
      </c>
      <c r="C120" s="110">
        <f>$AG$12</f>
        <v>0.27900000000000003</v>
      </c>
      <c r="D120" s="110">
        <f>$AH$12</f>
        <v>7.556</v>
      </c>
      <c r="E120" s="112">
        <f>$AI$12</f>
        <v>38.71</v>
      </c>
    </row>
    <row r="121" spans="2:5" ht="15" customHeight="1" x14ac:dyDescent="0.2">
      <c r="B121" s="1" t="s">
        <v>97</v>
      </c>
      <c r="C121" s="110">
        <f>$AG$13</f>
        <v>1.2669999999999999</v>
      </c>
      <c r="D121" s="110">
        <f>$AH$13</f>
        <v>24.02</v>
      </c>
      <c r="E121" s="112">
        <f>$AI$13</f>
        <v>24.16</v>
      </c>
    </row>
    <row r="122" spans="2:5" ht="15" customHeight="1" x14ac:dyDescent="0.2">
      <c r="B122" s="1" t="s">
        <v>98</v>
      </c>
      <c r="C122" s="110">
        <f>$AG$14</f>
        <v>2.9590000000000001</v>
      </c>
      <c r="D122" s="110">
        <f>$AH$14</f>
        <v>17.989999999999998</v>
      </c>
      <c r="E122" s="112">
        <f>$AI$14</f>
        <v>44.3</v>
      </c>
    </row>
    <row r="123" spans="2:5" ht="15" customHeight="1" x14ac:dyDescent="0.2">
      <c r="B123" s="1" t="s">
        <v>99</v>
      </c>
      <c r="C123" s="110">
        <f>$AG$15</f>
        <v>1.3540000000000001</v>
      </c>
      <c r="D123" s="110">
        <f>$AH$15</f>
        <v>3.4489999999999998</v>
      </c>
      <c r="E123" s="112">
        <f>$AI$15</f>
        <v>35.049999999999997</v>
      </c>
    </row>
    <row r="124" spans="2:5" ht="15" customHeight="1" x14ac:dyDescent="0.2">
      <c r="B124" s="1" t="s">
        <v>100</v>
      </c>
      <c r="C124" s="110">
        <f>$AG$16</f>
        <v>0.70499999999999996</v>
      </c>
      <c r="D124" s="110">
        <f>$AH$16</f>
        <v>0.96899999999999997</v>
      </c>
      <c r="E124" s="112">
        <f>$AI$16</f>
        <v>70.2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1.762</v>
      </c>
      <c r="E125" s="112">
        <f>$AI$17</f>
        <v>31.3</v>
      </c>
    </row>
    <row r="126" spans="2:5" ht="15" customHeight="1" x14ac:dyDescent="0.2">
      <c r="B126" s="1" t="s">
        <v>102</v>
      </c>
      <c r="C126" s="110">
        <f>$AG$18</f>
        <v>0.624</v>
      </c>
      <c r="D126" s="110">
        <f>$AH$18</f>
        <v>0.47299999999999998</v>
      </c>
      <c r="E126" s="112">
        <f>$AI$18</f>
        <v>47.38</v>
      </c>
    </row>
    <row r="127" spans="2:5" ht="15" customHeight="1" x14ac:dyDescent="0.2">
      <c r="B127" s="1" t="s">
        <v>103</v>
      </c>
      <c r="C127" s="110">
        <f>$AG$19</f>
        <v>1E-3</v>
      </c>
      <c r="D127" s="110">
        <f>$AH$19</f>
        <v>1.3879999999999999</v>
      </c>
      <c r="E127" s="112">
        <f>$AI$19</f>
        <v>43.35</v>
      </c>
    </row>
    <row r="128" spans="2:5" ht="15" customHeight="1" x14ac:dyDescent="0.2">
      <c r="B128" s="1" t="s">
        <v>104</v>
      </c>
      <c r="C128" s="114">
        <f>$AG$20</f>
        <v>3.18</v>
      </c>
      <c r="D128" s="114">
        <f>$AH$20</f>
        <v>9.9979999999999993</v>
      </c>
      <c r="E128" s="116">
        <f>$AI$20</f>
        <v>29.49</v>
      </c>
    </row>
  </sheetData>
  <mergeCells count="73">
    <mergeCell ref="C7:D7"/>
    <mergeCell ref="F7:G7"/>
    <mergeCell ref="I7:J7"/>
    <mergeCell ref="L7:M7"/>
    <mergeCell ref="O7:P7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492</v>
      </c>
    </row>
    <row r="5" spans="2:35" ht="15" customHeight="1" x14ac:dyDescent="0.2">
      <c r="B5" s="908" t="s">
        <v>357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09"/>
      <c r="C6" s="103" t="s">
        <v>78</v>
      </c>
      <c r="D6" s="906" t="s">
        <v>79</v>
      </c>
      <c r="E6" s="906"/>
      <c r="F6" s="103" t="s">
        <v>78</v>
      </c>
      <c r="G6" s="906" t="s">
        <v>79</v>
      </c>
      <c r="H6" s="906"/>
      <c r="I6" s="103" t="s">
        <v>78</v>
      </c>
      <c r="J6" s="906" t="s">
        <v>79</v>
      </c>
      <c r="K6" s="906"/>
      <c r="L6" s="103" t="s">
        <v>78</v>
      </c>
      <c r="M6" s="906" t="s">
        <v>79</v>
      </c>
      <c r="N6" s="906"/>
      <c r="O6" s="103" t="s">
        <v>78</v>
      </c>
      <c r="P6" s="906" t="s">
        <v>79</v>
      </c>
      <c r="Q6" s="906"/>
      <c r="R6" s="103" t="s">
        <v>78</v>
      </c>
      <c r="S6" s="906" t="s">
        <v>79</v>
      </c>
      <c r="T6" s="906"/>
      <c r="U6" s="103" t="s">
        <v>78</v>
      </c>
      <c r="V6" s="906" t="s">
        <v>79</v>
      </c>
      <c r="W6" s="906"/>
      <c r="X6" s="103" t="s">
        <v>78</v>
      </c>
      <c r="Y6" s="906" t="s">
        <v>79</v>
      </c>
      <c r="Z6" s="906"/>
      <c r="AA6" s="103" t="s">
        <v>78</v>
      </c>
      <c r="AB6" s="906" t="s">
        <v>79</v>
      </c>
      <c r="AC6" s="906"/>
      <c r="AD6" s="103" t="s">
        <v>78</v>
      </c>
      <c r="AE6" s="906" t="s">
        <v>79</v>
      </c>
      <c r="AF6" s="906"/>
      <c r="AG6" s="103" t="s">
        <v>78</v>
      </c>
      <c r="AH6" s="906" t="s">
        <v>79</v>
      </c>
      <c r="AI6" s="896"/>
    </row>
    <row r="7" spans="2:35" ht="30" customHeight="1" x14ac:dyDescent="0.2">
      <c r="B7" s="909"/>
      <c r="C7" s="907" t="s">
        <v>325</v>
      </c>
      <c r="D7" s="907"/>
      <c r="E7" s="16" t="s">
        <v>82</v>
      </c>
      <c r="F7" s="907" t="s">
        <v>325</v>
      </c>
      <c r="G7" s="907"/>
      <c r="H7" s="16" t="s">
        <v>82</v>
      </c>
      <c r="I7" s="907" t="s">
        <v>325</v>
      </c>
      <c r="J7" s="907"/>
      <c r="K7" s="16" t="s">
        <v>82</v>
      </c>
      <c r="L7" s="907" t="s">
        <v>325</v>
      </c>
      <c r="M7" s="907"/>
      <c r="N7" s="16" t="s">
        <v>82</v>
      </c>
      <c r="O7" s="907" t="s">
        <v>325</v>
      </c>
      <c r="P7" s="907"/>
      <c r="Q7" s="16" t="s">
        <v>82</v>
      </c>
      <c r="R7" s="907" t="s">
        <v>325</v>
      </c>
      <c r="S7" s="907"/>
      <c r="T7" s="16" t="s">
        <v>82</v>
      </c>
      <c r="U7" s="907" t="s">
        <v>325</v>
      </c>
      <c r="V7" s="907"/>
      <c r="W7" s="16" t="s">
        <v>82</v>
      </c>
      <c r="X7" s="907" t="s">
        <v>325</v>
      </c>
      <c r="Y7" s="907"/>
      <c r="Z7" s="16" t="s">
        <v>82</v>
      </c>
      <c r="AA7" s="907" t="s">
        <v>325</v>
      </c>
      <c r="AB7" s="907"/>
      <c r="AC7" s="16" t="s">
        <v>82</v>
      </c>
      <c r="AD7" s="907" t="s">
        <v>325</v>
      </c>
      <c r="AE7" s="907"/>
      <c r="AF7" s="16" t="s">
        <v>82</v>
      </c>
      <c r="AG7" s="907" t="s">
        <v>325</v>
      </c>
      <c r="AH7" s="907"/>
      <c r="AI7" s="17" t="s">
        <v>82</v>
      </c>
    </row>
    <row r="8" spans="2:35" ht="15" customHeight="1" x14ac:dyDescent="0.2">
      <c r="B8" s="143" t="str">
        <f>Index!$B$4</f>
        <v>West Midlands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3">
        <f>'Section 11 chart data'!$C$134</f>
        <v>7.6870000000000003</v>
      </c>
      <c r="D9" s="323">
        <f>'Section 11 chart data'!$C$148</f>
        <v>19.172000000000001</v>
      </c>
      <c r="E9" s="127">
        <f>'Section 11 chart data'!$D$148</f>
        <v>17.07</v>
      </c>
      <c r="F9" s="323">
        <f>'Section 11 chart data'!$D$134</f>
        <v>5.1349999999999998</v>
      </c>
      <c r="G9" s="323">
        <f>'Section 11 chart data'!$E$148</f>
        <v>18.149000000000001</v>
      </c>
      <c r="H9" s="127">
        <f>'Section 11 chart data'!$F$148</f>
        <v>13.65</v>
      </c>
      <c r="I9" s="323">
        <f>'Section 11 chart data'!$E$134</f>
        <v>7.2290000000000001</v>
      </c>
      <c r="J9" s="323">
        <f>'Section 11 chart data'!$G$148</f>
        <v>17.358000000000001</v>
      </c>
      <c r="K9" s="127">
        <f>'Section 11 chart data'!$H$148</f>
        <v>11.24</v>
      </c>
      <c r="L9" s="323">
        <f>'Section 11 chart data'!$F$134</f>
        <v>5.4809999999999999</v>
      </c>
      <c r="M9" s="323">
        <f>'Section 11 chart data'!$I$148</f>
        <v>22.696999999999999</v>
      </c>
      <c r="N9" s="127">
        <f>'Section 11 chart data'!$J$148</f>
        <v>10.16</v>
      </c>
      <c r="O9" s="323">
        <f>'Section 11 chart data'!$G$134</f>
        <v>6.2389999999999999</v>
      </c>
      <c r="P9" s="323">
        <f>'Section 11 chart data'!$K$148</f>
        <v>27.427</v>
      </c>
      <c r="Q9" s="127">
        <f>'Section 11 chart data'!$L$148</f>
        <v>10.3</v>
      </c>
      <c r="R9" s="323">
        <f>'Section 11 chart data'!$H$134</f>
        <v>7.1079999999999997</v>
      </c>
      <c r="S9" s="323">
        <f>'Section 11 chart data'!$M$148</f>
        <v>30.088000000000001</v>
      </c>
      <c r="T9" s="127">
        <f>'Section 11 chart data'!$N$148</f>
        <v>10.6</v>
      </c>
      <c r="U9" s="323">
        <f>'Section 11 chart data'!$I$134</f>
        <v>12.218999999999999</v>
      </c>
      <c r="V9" s="323">
        <f>'Section 11 chart data'!$O$148</f>
        <v>35.226999999999997</v>
      </c>
      <c r="W9" s="127">
        <f>'Section 11 chart data'!$P$148</f>
        <v>11.25</v>
      </c>
      <c r="X9" s="323">
        <f>'Section 11 chart data'!$J$134</f>
        <v>9.27</v>
      </c>
      <c r="Y9" s="323">
        <f>'Section 11 chart data'!$Q$148</f>
        <v>33.844999999999999</v>
      </c>
      <c r="Z9" s="127">
        <f>'Section 11 chart data'!$R$148</f>
        <v>12.56</v>
      </c>
      <c r="AA9" s="323">
        <f>'Section 11 chart data'!$K$134</f>
        <v>10.743</v>
      </c>
      <c r="AB9" s="323">
        <f>'Section 11 chart data'!$S$148</f>
        <v>30.251999999999999</v>
      </c>
      <c r="AC9" s="127">
        <f>'Section 11 chart data'!$T$148</f>
        <v>11.94</v>
      </c>
      <c r="AD9" s="323">
        <f>'Section 11 chart data'!$L$134</f>
        <v>9.657</v>
      </c>
      <c r="AE9" s="323">
        <f>'Section 11 chart data'!$U$148</f>
        <v>29.721</v>
      </c>
      <c r="AF9" s="127">
        <f>'Section 11 chart data'!$V$148</f>
        <v>12.45</v>
      </c>
      <c r="AG9" s="323">
        <f>'Section 11 chart data'!$M$134</f>
        <v>11.461</v>
      </c>
      <c r="AH9" s="323">
        <f>'Section 11 chart data'!$W$148</f>
        <v>19.172000000000001</v>
      </c>
      <c r="AI9" s="127">
        <f>'Section 11 chart data'!$X$148</f>
        <v>17.07</v>
      </c>
    </row>
    <row r="10" spans="2:35" ht="15" customHeight="1" x14ac:dyDescent="0.2">
      <c r="B10" s="109" t="s">
        <v>215</v>
      </c>
      <c r="C10" s="323">
        <f>'Section 11 chart data'!$C$135</f>
        <v>1.5629999999999999</v>
      </c>
      <c r="D10" s="323">
        <f>'Section 11 chart data'!$C$149</f>
        <v>7.7960000000000003</v>
      </c>
      <c r="E10" s="127">
        <f>'Section 11 chart data'!$D$149</f>
        <v>18.600000000000001</v>
      </c>
      <c r="F10" s="323">
        <f>'Section 11 chart data'!$D$135</f>
        <v>0.85899999999999999</v>
      </c>
      <c r="G10" s="323">
        <f>'Section 11 chart data'!$E$149</f>
        <v>6.4589999999999996</v>
      </c>
      <c r="H10" s="127">
        <f>'Section 11 chart data'!$F$149</f>
        <v>18.8</v>
      </c>
      <c r="I10" s="323">
        <f>'Section 11 chart data'!$E$135</f>
        <v>2.0390000000000001</v>
      </c>
      <c r="J10" s="323">
        <f>'Section 11 chart data'!$G$149</f>
        <v>3.6840000000000002</v>
      </c>
      <c r="K10" s="127">
        <f>'Section 11 chart data'!$H$149</f>
        <v>16.41</v>
      </c>
      <c r="L10" s="323">
        <f>'Section 11 chart data'!$F$135</f>
        <v>1.075</v>
      </c>
      <c r="M10" s="323">
        <f>'Section 11 chart data'!$I$149</f>
        <v>3.57</v>
      </c>
      <c r="N10" s="127">
        <f>'Section 11 chart data'!$J$149</f>
        <v>20.48</v>
      </c>
      <c r="O10" s="323">
        <f>'Section 11 chart data'!$G$135</f>
        <v>1.141</v>
      </c>
      <c r="P10" s="323">
        <f>'Section 11 chart data'!$K$149</f>
        <v>3.0539999999999998</v>
      </c>
      <c r="Q10" s="127">
        <f>'Section 11 chart data'!$L$149</f>
        <v>12.69</v>
      </c>
      <c r="R10" s="323">
        <f>'Section 11 chart data'!$H$135</f>
        <v>1.27</v>
      </c>
      <c r="S10" s="323">
        <f>'Section 11 chart data'!$M$149</f>
        <v>4.032</v>
      </c>
      <c r="T10" s="127">
        <f>'Section 11 chart data'!$N$149</f>
        <v>10.85</v>
      </c>
      <c r="U10" s="323">
        <f>'Section 11 chart data'!$I$135</f>
        <v>2.9590000000000001</v>
      </c>
      <c r="V10" s="323">
        <f>'Section 11 chart data'!$O$149</f>
        <v>6.3849999999999998</v>
      </c>
      <c r="W10" s="127">
        <f>'Section 11 chart data'!$P$149</f>
        <v>9.77</v>
      </c>
      <c r="X10" s="323">
        <f>'Section 11 chart data'!$J$135</f>
        <v>2.2450000000000001</v>
      </c>
      <c r="Y10" s="323">
        <f>'Section 11 chart data'!$Q$149</f>
        <v>7.4240000000000004</v>
      </c>
      <c r="Z10" s="127">
        <f>'Section 11 chart data'!$R$149</f>
        <v>16.059999999999999</v>
      </c>
      <c r="AA10" s="323">
        <f>'Section 11 chart data'!$K$135</f>
        <v>2.4969999999999999</v>
      </c>
      <c r="AB10" s="323">
        <f>'Section 11 chart data'!$S$149</f>
        <v>6.5890000000000004</v>
      </c>
      <c r="AC10" s="127">
        <f>'Section 11 chart data'!$T$149</f>
        <v>12.34</v>
      </c>
      <c r="AD10" s="323">
        <f>'Section 11 chart data'!$L$135</f>
        <v>2.3130000000000002</v>
      </c>
      <c r="AE10" s="323">
        <f>'Section 11 chart data'!$U$149</f>
        <v>7.024</v>
      </c>
      <c r="AF10" s="127">
        <f>'Section 11 chart data'!$V$149</f>
        <v>16.38</v>
      </c>
      <c r="AG10" s="323">
        <f>'Section 11 chart data'!$M$135</f>
        <v>2.8140000000000001</v>
      </c>
      <c r="AH10" s="323">
        <f>'Section 11 chart data'!$W$149</f>
        <v>7.7960000000000003</v>
      </c>
      <c r="AI10" s="127">
        <f>'Section 11 chart data'!$X$149</f>
        <v>18.600000000000001</v>
      </c>
    </row>
    <row r="11" spans="2:35" ht="15" customHeight="1" x14ac:dyDescent="0.2">
      <c r="B11" s="109" t="s">
        <v>216</v>
      </c>
      <c r="C11" s="323">
        <f>'Section 11 chart data'!$C$136</f>
        <v>1.5669999999999999</v>
      </c>
      <c r="D11" s="323">
        <f>'Section 11 chart data'!$C$150</f>
        <v>9.41</v>
      </c>
      <c r="E11" s="127">
        <f>'Section 11 chart data'!$D$150</f>
        <v>19.25</v>
      </c>
      <c r="F11" s="323">
        <f>'Section 11 chart data'!$D$136</f>
        <v>0.91400000000000003</v>
      </c>
      <c r="G11" s="323">
        <f>'Section 11 chart data'!$E$150</f>
        <v>7.8040000000000003</v>
      </c>
      <c r="H11" s="127">
        <f>'Section 11 chart data'!$F$150</f>
        <v>19.23</v>
      </c>
      <c r="I11" s="323">
        <f>'Section 11 chart data'!$E$136</f>
        <v>2.1829999999999998</v>
      </c>
      <c r="J11" s="323">
        <f>'Section 11 chart data'!$G$150</f>
        <v>4.3710000000000004</v>
      </c>
      <c r="K11" s="127">
        <f>'Section 11 chart data'!$H$150</f>
        <v>17.82</v>
      </c>
      <c r="L11" s="323">
        <f>'Section 11 chart data'!$F$136</f>
        <v>1.089</v>
      </c>
      <c r="M11" s="323">
        <f>'Section 11 chart data'!$I$150</f>
        <v>4.1440000000000001</v>
      </c>
      <c r="N11" s="127">
        <f>'Section 11 chart data'!$J$150</f>
        <v>24.63</v>
      </c>
      <c r="O11" s="323">
        <f>'Section 11 chart data'!$G$136</f>
        <v>1.079</v>
      </c>
      <c r="P11" s="323">
        <f>'Section 11 chart data'!$K$150</f>
        <v>2.9430000000000001</v>
      </c>
      <c r="Q11" s="127">
        <f>'Section 11 chart data'!$L$150</f>
        <v>17.78</v>
      </c>
      <c r="R11" s="323">
        <f>'Section 11 chart data'!$H$136</f>
        <v>1.17</v>
      </c>
      <c r="S11" s="323">
        <f>'Section 11 chart data'!$M$150</f>
        <v>3.44</v>
      </c>
      <c r="T11" s="127">
        <f>'Section 11 chart data'!$N$150</f>
        <v>11.91</v>
      </c>
      <c r="U11" s="323">
        <f>'Section 11 chart data'!$I$136</f>
        <v>2.718</v>
      </c>
      <c r="V11" s="323">
        <f>'Section 11 chart data'!$O$150</f>
        <v>6.4610000000000003</v>
      </c>
      <c r="W11" s="127">
        <f>'Section 11 chart data'!$P$150</f>
        <v>10.43</v>
      </c>
      <c r="X11" s="323">
        <f>'Section 11 chart data'!$J$136</f>
        <v>2.1749999999999998</v>
      </c>
      <c r="Y11" s="323">
        <f>'Section 11 chart data'!$Q$150</f>
        <v>7.5830000000000002</v>
      </c>
      <c r="Z11" s="127">
        <f>'Section 11 chart data'!$R$150</f>
        <v>20.010000000000002</v>
      </c>
      <c r="AA11" s="323">
        <f>'Section 11 chart data'!$K$136</f>
        <v>2.1880000000000002</v>
      </c>
      <c r="AB11" s="323">
        <f>'Section 11 chart data'!$S$150</f>
        <v>7.0439999999999996</v>
      </c>
      <c r="AC11" s="127">
        <f>'Section 11 chart data'!$T$150</f>
        <v>13.22</v>
      </c>
      <c r="AD11" s="323">
        <f>'Section 11 chart data'!$L$136</f>
        <v>2.2389999999999999</v>
      </c>
      <c r="AE11" s="323">
        <f>'Section 11 chart data'!$U$150</f>
        <v>7.6390000000000002</v>
      </c>
      <c r="AF11" s="127">
        <f>'Section 11 chart data'!$V$150</f>
        <v>17.37</v>
      </c>
      <c r="AG11" s="323">
        <f>'Section 11 chart data'!$M$136</f>
        <v>2.6179999999999999</v>
      </c>
      <c r="AH11" s="323">
        <f>'Section 11 chart data'!$W$150</f>
        <v>9.41</v>
      </c>
      <c r="AI11" s="127">
        <f>'Section 11 chart data'!$X$150</f>
        <v>19.25</v>
      </c>
    </row>
    <row r="12" spans="2:35" ht="15" customHeight="1" x14ac:dyDescent="0.2">
      <c r="B12" s="109" t="s">
        <v>217</v>
      </c>
      <c r="C12" s="323">
        <f>'Section 11 chart data'!$C$137</f>
        <v>4.5510000000000002</v>
      </c>
      <c r="D12" s="323">
        <f>'Section 11 chart data'!$C$151</f>
        <v>38.161999999999999</v>
      </c>
      <c r="E12" s="127">
        <f>'Section 11 chart data'!$D$151</f>
        <v>17.07</v>
      </c>
      <c r="F12" s="323">
        <f>'Section 11 chart data'!$D$137</f>
        <v>3.0369999999999999</v>
      </c>
      <c r="G12" s="323">
        <f>'Section 11 chart data'!$E$151</f>
        <v>33.979999999999997</v>
      </c>
      <c r="H12" s="127">
        <f>'Section 11 chart data'!$F$151</f>
        <v>15.58</v>
      </c>
      <c r="I12" s="323">
        <f>'Section 11 chart data'!$E$137</f>
        <v>7.0540000000000003</v>
      </c>
      <c r="J12" s="323">
        <f>'Section 11 chart data'!$G$151</f>
        <v>21.984000000000002</v>
      </c>
      <c r="K12" s="127">
        <f>'Section 11 chart data'!$H$151</f>
        <v>20.079999999999998</v>
      </c>
      <c r="L12" s="323">
        <f>'Section 11 chart data'!$F$137</f>
        <v>3.7189999999999999</v>
      </c>
      <c r="M12" s="323">
        <f>'Section 11 chart data'!$I$151</f>
        <v>19.492000000000001</v>
      </c>
      <c r="N12" s="127">
        <f>'Section 11 chart data'!$J$151</f>
        <v>25.3</v>
      </c>
      <c r="O12" s="323">
        <f>'Section 11 chart data'!$G$137</f>
        <v>3.226</v>
      </c>
      <c r="P12" s="323">
        <f>'Section 11 chart data'!$K$151</f>
        <v>13.436999999999999</v>
      </c>
      <c r="Q12" s="127">
        <f>'Section 11 chart data'!$L$151</f>
        <v>24</v>
      </c>
      <c r="R12" s="323">
        <f>'Section 11 chart data'!$H$137</f>
        <v>2.7789999999999999</v>
      </c>
      <c r="S12" s="323">
        <f>'Section 11 chart data'!$M$151</f>
        <v>10.361000000000001</v>
      </c>
      <c r="T12" s="127">
        <f>'Section 11 chart data'!$N$151</f>
        <v>15.14</v>
      </c>
      <c r="U12" s="323">
        <f>'Section 11 chart data'!$I$137</f>
        <v>7.7270000000000003</v>
      </c>
      <c r="V12" s="323">
        <f>'Section 11 chart data'!$O$151</f>
        <v>18.826000000000001</v>
      </c>
      <c r="W12" s="127">
        <f>'Section 11 chart data'!$P$151</f>
        <v>15.71</v>
      </c>
      <c r="X12" s="323">
        <f>'Section 11 chart data'!$J$137</f>
        <v>5.7480000000000002</v>
      </c>
      <c r="Y12" s="323">
        <f>'Section 11 chart data'!$Q$151</f>
        <v>24.052</v>
      </c>
      <c r="Z12" s="127">
        <f>'Section 11 chart data'!$R$151</f>
        <v>22.3</v>
      </c>
      <c r="AA12" s="323">
        <f>'Section 11 chart data'!$K$137</f>
        <v>5.024</v>
      </c>
      <c r="AB12" s="323">
        <f>'Section 11 chart data'!$S$151</f>
        <v>21.05</v>
      </c>
      <c r="AC12" s="127">
        <f>'Section 11 chart data'!$T$151</f>
        <v>14.44</v>
      </c>
      <c r="AD12" s="323">
        <f>'Section 11 chart data'!$L$137</f>
        <v>6.1310000000000002</v>
      </c>
      <c r="AE12" s="323">
        <f>'Section 11 chart data'!$U$151</f>
        <v>22.113</v>
      </c>
      <c r="AF12" s="127">
        <f>'Section 11 chart data'!$V$151</f>
        <v>16.93</v>
      </c>
      <c r="AG12" s="323">
        <f>'Section 11 chart data'!$M$137</f>
        <v>6.7850000000000001</v>
      </c>
      <c r="AH12" s="323">
        <f>'Section 11 chart data'!$W$151</f>
        <v>38.161999999999999</v>
      </c>
      <c r="AI12" s="127">
        <f>'Section 11 chart data'!$X$151</f>
        <v>17.07</v>
      </c>
    </row>
    <row r="13" spans="2:35" ht="15" customHeight="1" x14ac:dyDescent="0.2">
      <c r="B13" s="109" t="s">
        <v>218</v>
      </c>
      <c r="C13" s="323">
        <f>'Section 11 chart data'!$C$138</f>
        <v>4.4400000000000004</v>
      </c>
      <c r="D13" s="323">
        <f>'Section 11 chart data'!$C$152</f>
        <v>74.994</v>
      </c>
      <c r="E13" s="127">
        <f>'Section 11 chart data'!$D$152</f>
        <v>16.84</v>
      </c>
      <c r="F13" s="323">
        <f>'Section 11 chart data'!$D$138</f>
        <v>3.508</v>
      </c>
      <c r="G13" s="323">
        <f>'Section 11 chart data'!$E$152</f>
        <v>77.332999999999998</v>
      </c>
      <c r="H13" s="127">
        <f>'Section 11 chart data'!$F$152</f>
        <v>15.61</v>
      </c>
      <c r="I13" s="323">
        <f>'Section 11 chart data'!$E$138</f>
        <v>7.4509999999999996</v>
      </c>
      <c r="J13" s="323">
        <f>'Section 11 chart data'!$G$152</f>
        <v>49.148000000000003</v>
      </c>
      <c r="K13" s="127">
        <f>'Section 11 chart data'!$H$152</f>
        <v>21.02</v>
      </c>
      <c r="L13" s="323">
        <f>'Section 11 chart data'!$F$138</f>
        <v>4.2649999999999997</v>
      </c>
      <c r="M13" s="323">
        <f>'Section 11 chart data'!$I$152</f>
        <v>45.378999999999998</v>
      </c>
      <c r="N13" s="127">
        <f>'Section 11 chart data'!$J$152</f>
        <v>22.86</v>
      </c>
      <c r="O13" s="323">
        <f>'Section 11 chart data'!$G$138</f>
        <v>3.891</v>
      </c>
      <c r="P13" s="323">
        <f>'Section 11 chart data'!$K$152</f>
        <v>35.003999999999998</v>
      </c>
      <c r="Q13" s="127">
        <f>'Section 11 chart data'!$L$152</f>
        <v>28.38</v>
      </c>
      <c r="R13" s="323">
        <f>'Section 11 chart data'!$H$138</f>
        <v>2.8780000000000001</v>
      </c>
      <c r="S13" s="323">
        <f>'Section 11 chart data'!$M$152</f>
        <v>16.981000000000002</v>
      </c>
      <c r="T13" s="127">
        <f>'Section 11 chart data'!$N$152</f>
        <v>18.16</v>
      </c>
      <c r="U13" s="323">
        <f>'Section 11 chart data'!$I$138</f>
        <v>9.4480000000000004</v>
      </c>
      <c r="V13" s="323">
        <f>'Section 11 chart data'!$O$152</f>
        <v>22.585000000000001</v>
      </c>
      <c r="W13" s="127">
        <f>'Section 11 chart data'!$P$152</f>
        <v>39</v>
      </c>
      <c r="X13" s="323">
        <f>'Section 11 chart data'!$J$138</f>
        <v>5.3220000000000001</v>
      </c>
      <c r="Y13" s="323">
        <f>'Section 11 chart data'!$Q$152</f>
        <v>27.780999999999999</v>
      </c>
      <c r="Z13" s="127">
        <f>'Section 11 chart data'!$R$152</f>
        <v>31.97</v>
      </c>
      <c r="AA13" s="323">
        <f>'Section 11 chart data'!$K$138</f>
        <v>4.4619999999999997</v>
      </c>
      <c r="AB13" s="323">
        <f>'Section 11 chart data'!$S$152</f>
        <v>26.120999999999999</v>
      </c>
      <c r="AC13" s="127">
        <f>'Section 11 chart data'!$T$152</f>
        <v>16.899999999999999</v>
      </c>
      <c r="AD13" s="323">
        <f>'Section 11 chart data'!$L$138</f>
        <v>5.891</v>
      </c>
      <c r="AE13" s="323">
        <f>'Section 11 chart data'!$U$152</f>
        <v>28.282</v>
      </c>
      <c r="AF13" s="127">
        <f>'Section 11 chart data'!$V$152</f>
        <v>21.54</v>
      </c>
      <c r="AG13" s="323">
        <f>'Section 11 chart data'!$M$138</f>
        <v>7.6559999999999997</v>
      </c>
      <c r="AH13" s="323">
        <f>'Section 11 chart data'!$W$152</f>
        <v>74.994</v>
      </c>
      <c r="AI13" s="127">
        <f>'Section 11 chart data'!$X$152</f>
        <v>16.84</v>
      </c>
    </row>
    <row r="14" spans="2:35" ht="15" customHeight="1" x14ac:dyDescent="0.2">
      <c r="B14" s="109" t="s">
        <v>219</v>
      </c>
      <c r="C14" s="323">
        <f>'Section 11 chart data'!$C$139</f>
        <v>1.7609999999999999</v>
      </c>
      <c r="D14" s="323">
        <f>'Section 11 chart data'!$C$153</f>
        <v>62.933999999999997</v>
      </c>
      <c r="E14" s="127">
        <f>'Section 11 chart data'!$D$153</f>
        <v>22.77</v>
      </c>
      <c r="F14" s="323">
        <f>'Section 11 chart data'!$D$139</f>
        <v>1.278</v>
      </c>
      <c r="G14" s="323">
        <f>'Section 11 chart data'!$E$153</f>
        <v>60.820999999999998</v>
      </c>
      <c r="H14" s="127">
        <f>'Section 11 chart data'!$F$153</f>
        <v>19.37</v>
      </c>
      <c r="I14" s="323">
        <f>'Section 11 chart data'!$E$139</f>
        <v>2.4020000000000001</v>
      </c>
      <c r="J14" s="323">
        <f>'Section 11 chart data'!$G$153</f>
        <v>31.347999999999999</v>
      </c>
      <c r="K14" s="127">
        <f>'Section 11 chart data'!$H$153</f>
        <v>20.36</v>
      </c>
      <c r="L14" s="323">
        <f>'Section 11 chart data'!$F$139</f>
        <v>1.464</v>
      </c>
      <c r="M14" s="323">
        <f>'Section 11 chart data'!$I$153</f>
        <v>31.734999999999999</v>
      </c>
      <c r="N14" s="127">
        <f>'Section 11 chart data'!$J$153</f>
        <v>22.66</v>
      </c>
      <c r="O14" s="323">
        <f>'Section 11 chart data'!$G$139</f>
        <v>1.591</v>
      </c>
      <c r="P14" s="323">
        <f>'Section 11 chart data'!$K$153</f>
        <v>25.742999999999999</v>
      </c>
      <c r="Q14" s="127">
        <f>'Section 11 chart data'!$L$153</f>
        <v>32.42</v>
      </c>
      <c r="R14" s="323">
        <f>'Section 11 chart data'!$H$139</f>
        <v>1.4610000000000001</v>
      </c>
      <c r="S14" s="323">
        <f>'Section 11 chart data'!$M$153</f>
        <v>10.93</v>
      </c>
      <c r="T14" s="127">
        <f>'Section 11 chart data'!$N$153</f>
        <v>18.760000000000002</v>
      </c>
      <c r="U14" s="323">
        <f>'Section 11 chart data'!$I$139</f>
        <v>4.5919999999999996</v>
      </c>
      <c r="V14" s="323">
        <f>'Section 11 chart data'!$O$153</f>
        <v>14.314</v>
      </c>
      <c r="W14" s="127">
        <f>'Section 11 chart data'!$P$153</f>
        <v>52.46</v>
      </c>
      <c r="X14" s="323">
        <f>'Section 11 chart data'!$J$139</f>
        <v>2.0110000000000001</v>
      </c>
      <c r="Y14" s="323">
        <f>'Section 11 chart data'!$Q$153</f>
        <v>20.091000000000001</v>
      </c>
      <c r="Z14" s="127">
        <f>'Section 11 chart data'!$R$153</f>
        <v>41.87</v>
      </c>
      <c r="AA14" s="323">
        <f>'Section 11 chart data'!$K$139</f>
        <v>1.8520000000000001</v>
      </c>
      <c r="AB14" s="323">
        <f>'Section 11 chart data'!$S$153</f>
        <v>17.835999999999999</v>
      </c>
      <c r="AC14" s="127">
        <f>'Section 11 chart data'!$T$153</f>
        <v>19.649999999999999</v>
      </c>
      <c r="AD14" s="323">
        <f>'Section 11 chart data'!$L$139</f>
        <v>1.9750000000000001</v>
      </c>
      <c r="AE14" s="323">
        <f>'Section 11 chart data'!$U$153</f>
        <v>20.152000000000001</v>
      </c>
      <c r="AF14" s="127">
        <f>'Section 11 chart data'!$V$153</f>
        <v>29.54</v>
      </c>
      <c r="AG14" s="323">
        <f>'Section 11 chart data'!$M$139</f>
        <v>3.1829999999999998</v>
      </c>
      <c r="AH14" s="323">
        <f>'Section 11 chart data'!$W$153</f>
        <v>62.933999999999997</v>
      </c>
      <c r="AI14" s="127">
        <f>'Section 11 chart data'!$X$153</f>
        <v>22.77</v>
      </c>
    </row>
    <row r="15" spans="2:35" ht="15" customHeight="1" x14ac:dyDescent="0.2">
      <c r="B15" s="109" t="s">
        <v>220</v>
      </c>
      <c r="C15" s="323">
        <f>'Section 11 chart data'!$C$140</f>
        <v>0.78800000000000003</v>
      </c>
      <c r="D15" s="323">
        <f>'Section 11 chart data'!$C$154</f>
        <v>36.186</v>
      </c>
      <c r="E15" s="127">
        <f>'Section 11 chart data'!$D$154</f>
        <v>23.56</v>
      </c>
      <c r="F15" s="323">
        <f>'Section 11 chart data'!$D$140</f>
        <v>0.49099999999999999</v>
      </c>
      <c r="G15" s="323">
        <f>'Section 11 chart data'!$E$154</f>
        <v>36.268999999999998</v>
      </c>
      <c r="H15" s="127">
        <f>'Section 11 chart data'!$F$154</f>
        <v>20.97</v>
      </c>
      <c r="I15" s="323">
        <f>'Section 11 chart data'!$E$140</f>
        <v>0.82</v>
      </c>
      <c r="J15" s="323">
        <f>'Section 11 chart data'!$G$154</f>
        <v>15.617000000000001</v>
      </c>
      <c r="K15" s="127">
        <f>'Section 11 chart data'!$H$154</f>
        <v>22.83</v>
      </c>
      <c r="L15" s="323">
        <f>'Section 11 chart data'!$F$140</f>
        <v>0.59699999999999998</v>
      </c>
      <c r="M15" s="323">
        <f>'Section 11 chart data'!$I$154</f>
        <v>17.099</v>
      </c>
      <c r="N15" s="127">
        <f>'Section 11 chart data'!$J$154</f>
        <v>24.44</v>
      </c>
      <c r="O15" s="323">
        <f>'Section 11 chart data'!$G$140</f>
        <v>0.72199999999999998</v>
      </c>
      <c r="P15" s="323">
        <f>'Section 11 chart data'!$K$154</f>
        <v>15.121</v>
      </c>
      <c r="Q15" s="127">
        <f>'Section 11 chart data'!$L$154</f>
        <v>36.25</v>
      </c>
      <c r="R15" s="323">
        <f>'Section 11 chart data'!$H$140</f>
        <v>0.75800000000000001</v>
      </c>
      <c r="S15" s="323">
        <f>'Section 11 chart data'!$M$154</f>
        <v>5.7830000000000004</v>
      </c>
      <c r="T15" s="127">
        <f>'Section 11 chart data'!$N$154</f>
        <v>20.34</v>
      </c>
      <c r="U15" s="323">
        <f>'Section 11 chart data'!$I$140</f>
        <v>2.4159999999999999</v>
      </c>
      <c r="V15" s="323">
        <f>'Section 11 chart data'!$O$154</f>
        <v>8.3930000000000007</v>
      </c>
      <c r="W15" s="127">
        <f>'Section 11 chart data'!$P$154</f>
        <v>56.33</v>
      </c>
      <c r="X15" s="323">
        <f>'Section 11 chart data'!$J$140</f>
        <v>0.83799999999999997</v>
      </c>
      <c r="Y15" s="323">
        <f>'Section 11 chart data'!$Q$154</f>
        <v>12.811</v>
      </c>
      <c r="Z15" s="127">
        <f>'Section 11 chart data'!$R$154</f>
        <v>43.82</v>
      </c>
      <c r="AA15" s="323">
        <f>'Section 11 chart data'!$K$140</f>
        <v>0.94899999999999995</v>
      </c>
      <c r="AB15" s="323">
        <f>'Section 11 chart data'!$S$154</f>
        <v>10.252000000000001</v>
      </c>
      <c r="AC15" s="127">
        <f>'Section 11 chart data'!$T$154</f>
        <v>20.63</v>
      </c>
      <c r="AD15" s="323">
        <f>'Section 11 chart data'!$L$140</f>
        <v>0.89600000000000002</v>
      </c>
      <c r="AE15" s="323">
        <f>'Section 11 chart data'!$U$154</f>
        <v>11.54</v>
      </c>
      <c r="AF15" s="127">
        <f>'Section 11 chart data'!$V$154</f>
        <v>33.61</v>
      </c>
      <c r="AG15" s="323">
        <f>'Section 11 chart data'!$M$140</f>
        <v>1.5049999999999999</v>
      </c>
      <c r="AH15" s="323">
        <f>'Section 11 chart data'!$W$154</f>
        <v>36.186</v>
      </c>
      <c r="AI15" s="127">
        <f>'Section 11 chart data'!$X$154</f>
        <v>23.56</v>
      </c>
    </row>
    <row r="16" spans="2:35" ht="15" customHeight="1" x14ac:dyDescent="0.2">
      <c r="B16" s="113" t="s">
        <v>221</v>
      </c>
      <c r="C16" s="324">
        <f>'Section 11 chart data'!$C$141</f>
        <v>0.65600000000000003</v>
      </c>
      <c r="D16" s="324">
        <f>'Section 11 chart data'!$C$155</f>
        <v>110.581</v>
      </c>
      <c r="E16" s="128">
        <f>'Section 11 chart data'!$D$155</f>
        <v>34.979999999999997</v>
      </c>
      <c r="F16" s="324">
        <f>'Section 11 chart data'!$D$141</f>
        <v>0.53600000000000003</v>
      </c>
      <c r="G16" s="324">
        <f>'Section 11 chart data'!$E$155</f>
        <v>85.042000000000002</v>
      </c>
      <c r="H16" s="128">
        <f>'Section 11 chart data'!$F$155</f>
        <v>27.86</v>
      </c>
      <c r="I16" s="324">
        <f>'Section 11 chart data'!$E$141</f>
        <v>0.435</v>
      </c>
      <c r="J16" s="324">
        <f>'Section 11 chart data'!$G$155</f>
        <v>41.381999999999998</v>
      </c>
      <c r="K16" s="128">
        <f>'Section 11 chart data'!$H$155</f>
        <v>31.78</v>
      </c>
      <c r="L16" s="324">
        <f>'Section 11 chart data'!$F$141</f>
        <v>0.42299999999999999</v>
      </c>
      <c r="M16" s="324">
        <f>'Section 11 chart data'!$I$155</f>
        <v>31.91</v>
      </c>
      <c r="N16" s="128">
        <f>'Section 11 chart data'!$J$155</f>
        <v>32.409999999999997</v>
      </c>
      <c r="O16" s="324">
        <f>'Section 11 chart data'!$G$141</f>
        <v>0.52400000000000002</v>
      </c>
      <c r="P16" s="324">
        <f>'Section 11 chart data'!$K$155</f>
        <v>22.664999999999999</v>
      </c>
      <c r="Q16" s="128">
        <f>'Section 11 chart data'!$L$155</f>
        <v>30.68</v>
      </c>
      <c r="R16" s="324">
        <f>'Section 11 chart data'!$H$141</f>
        <v>0.63400000000000001</v>
      </c>
      <c r="S16" s="324">
        <f>'Section 11 chart data'!$M$155</f>
        <v>11.428000000000001</v>
      </c>
      <c r="T16" s="128">
        <f>'Section 11 chart data'!$N$155</f>
        <v>29.57</v>
      </c>
      <c r="U16" s="324">
        <f>'Section 11 chart data'!$I$141</f>
        <v>3.0339999999999998</v>
      </c>
      <c r="V16" s="324">
        <f>'Section 11 chart data'!$O$155</f>
        <v>11.101000000000001</v>
      </c>
      <c r="W16" s="128">
        <f>'Section 11 chart data'!$P$155</f>
        <v>37.409999999999997</v>
      </c>
      <c r="X16" s="324">
        <f>'Section 11 chart data'!$J$141</f>
        <v>0.69499999999999995</v>
      </c>
      <c r="Y16" s="324">
        <f>'Section 11 chart data'!$Q$155</f>
        <v>24.018000000000001</v>
      </c>
      <c r="Z16" s="128">
        <f>'Section 11 chart data'!$R$155</f>
        <v>47.95</v>
      </c>
      <c r="AA16" s="324">
        <f>'Section 11 chart data'!$K$141</f>
        <v>0.85199999999999998</v>
      </c>
      <c r="AB16" s="324">
        <f>'Section 11 chart data'!$S$155</f>
        <v>19.353999999999999</v>
      </c>
      <c r="AC16" s="128">
        <f>'Section 11 chart data'!$T$155</f>
        <v>23.55</v>
      </c>
      <c r="AD16" s="324">
        <f>'Section 11 chart data'!$L$141</f>
        <v>0.501</v>
      </c>
      <c r="AE16" s="324">
        <f>'Section 11 chart data'!$U$155</f>
        <v>22.082000000000001</v>
      </c>
      <c r="AF16" s="128">
        <f>'Section 11 chart data'!$V$155</f>
        <v>34.74</v>
      </c>
      <c r="AG16" s="324">
        <f>'Section 11 chart data'!$M$141</f>
        <v>0.77400000000000002</v>
      </c>
      <c r="AH16" s="324">
        <f>'Section 11 chart data'!$W$155</f>
        <v>110.581</v>
      </c>
      <c r="AI16" s="128">
        <f>'Section 11 chart data'!$X$155</f>
        <v>34.979999999999997</v>
      </c>
    </row>
    <row r="17" spans="2:35" ht="15" customHeight="1" x14ac:dyDescent="0.2">
      <c r="B17" s="118" t="s">
        <v>80</v>
      </c>
      <c r="C17" s="125">
        <f>'Section 11 chart data'!$C$142</f>
        <v>23.013000000000002</v>
      </c>
      <c r="D17" s="125">
        <f>'Section 11 chart data'!$C$156</f>
        <v>359.38200000000001</v>
      </c>
      <c r="E17" s="126">
        <f>'Section 11 chart data'!$D$156</f>
        <v>20.96</v>
      </c>
      <c r="F17" s="125">
        <f>'Section 11 chart data'!$D$142</f>
        <v>15.759</v>
      </c>
      <c r="G17" s="125">
        <f>'Section 11 chart data'!$E$156</f>
        <v>325.99099999999999</v>
      </c>
      <c r="H17" s="126">
        <f>'Section 11 chart data'!$F$156</f>
        <v>16.95</v>
      </c>
      <c r="I17" s="125">
        <f>'Section 11 chart data'!$E$142</f>
        <v>29.61</v>
      </c>
      <c r="J17" s="125">
        <f>'Section 11 chart data'!$G$156</f>
        <v>184.98400000000001</v>
      </c>
      <c r="K17" s="126">
        <f>'Section 11 chart data'!$H$156</f>
        <v>17.79</v>
      </c>
      <c r="L17" s="125">
        <f>'Section 11 chart data'!$F$142</f>
        <v>18.113</v>
      </c>
      <c r="M17" s="125">
        <f>'Section 11 chart data'!$I$156</f>
        <v>176.03299999999999</v>
      </c>
      <c r="N17" s="126">
        <f>'Section 11 chart data'!$J$156</f>
        <v>18.670000000000002</v>
      </c>
      <c r="O17" s="125">
        <f>'Section 11 chart data'!$G$142</f>
        <v>18.414000000000001</v>
      </c>
      <c r="P17" s="125">
        <f>'Section 11 chart data'!$K$156</f>
        <v>145.39400000000001</v>
      </c>
      <c r="Q17" s="126">
        <f>'Section 11 chart data'!$L$156</f>
        <v>22.95</v>
      </c>
      <c r="R17" s="125">
        <f>'Section 11 chart data'!$H$142</f>
        <v>18.056999999999999</v>
      </c>
      <c r="S17" s="125">
        <f>'Section 11 chart data'!$M$156</f>
        <v>93.040999999999997</v>
      </c>
      <c r="T17" s="126">
        <f>'Section 11 chart data'!$N$156</f>
        <v>11.7</v>
      </c>
      <c r="U17" s="125">
        <f>'Section 11 chart data'!$I$142</f>
        <v>45.112000000000002</v>
      </c>
      <c r="V17" s="125">
        <f>'Section 11 chart data'!$O$156</f>
        <v>123.294</v>
      </c>
      <c r="W17" s="126">
        <f>'Section 11 chart data'!$P$156</f>
        <v>23.08</v>
      </c>
      <c r="X17" s="125">
        <f>'Section 11 chart data'!$J$142</f>
        <v>28.303999999999998</v>
      </c>
      <c r="Y17" s="125">
        <f>'Section 11 chart data'!$Q$156</f>
        <v>157.60499999999999</v>
      </c>
      <c r="Z17" s="126">
        <f>'Section 11 chart data'!$R$156</f>
        <v>23.49</v>
      </c>
      <c r="AA17" s="125">
        <f>'Section 11 chart data'!$K$142</f>
        <v>28.565999999999999</v>
      </c>
      <c r="AB17" s="125">
        <f>'Section 11 chart data'!$S$156</f>
        <v>138.49700000000001</v>
      </c>
      <c r="AC17" s="126">
        <f>'Section 11 chart data'!$T$156</f>
        <v>12.36</v>
      </c>
      <c r="AD17" s="125">
        <f>'Section 11 chart data'!$L$142</f>
        <v>29.603000000000002</v>
      </c>
      <c r="AE17" s="125">
        <f>'Section 11 chart data'!$U$156</f>
        <v>148.553</v>
      </c>
      <c r="AF17" s="126">
        <f>'Section 11 chart data'!$V$156</f>
        <v>17.54</v>
      </c>
      <c r="AG17" s="125">
        <f>'Section 11 chart data'!$M$142</f>
        <v>36.796999999999997</v>
      </c>
      <c r="AH17" s="125">
        <f>'Section 11 chart data'!$W$156</f>
        <v>359.38200000000001</v>
      </c>
      <c r="AI17" s="126">
        <f>'Section 11 chart data'!$X$156</f>
        <v>20.96</v>
      </c>
    </row>
    <row r="20" spans="2:35" ht="15" customHeight="1" x14ac:dyDescent="0.2">
      <c r="B20" s="908" t="s">
        <v>357</v>
      </c>
      <c r="C20" s="910" t="s">
        <v>331</v>
      </c>
      <c r="D20" s="910"/>
      <c r="E20" s="910"/>
      <c r="F20" s="910" t="s">
        <v>222</v>
      </c>
      <c r="G20" s="910"/>
      <c r="H20" s="902"/>
    </row>
    <row r="21" spans="2:35" ht="15" customHeight="1" x14ac:dyDescent="0.2">
      <c r="B21" s="909"/>
      <c r="C21" s="318" t="s">
        <v>78</v>
      </c>
      <c r="D21" s="906" t="s">
        <v>79</v>
      </c>
      <c r="E21" s="906"/>
      <c r="F21" s="318" t="s">
        <v>78</v>
      </c>
      <c r="G21" s="906" t="s">
        <v>79</v>
      </c>
      <c r="H21" s="896"/>
    </row>
    <row r="22" spans="2:35" ht="30" customHeight="1" x14ac:dyDescent="0.2">
      <c r="B22" s="909"/>
      <c r="C22" s="907" t="s">
        <v>325</v>
      </c>
      <c r="D22" s="907"/>
      <c r="E22" s="16" t="s">
        <v>82</v>
      </c>
      <c r="F22" s="907" t="s">
        <v>325</v>
      </c>
      <c r="G22" s="907"/>
      <c r="H22" s="17" t="s">
        <v>82</v>
      </c>
    </row>
    <row r="23" spans="2:35" ht="15" customHeight="1" x14ac:dyDescent="0.2">
      <c r="B23" s="143" t="str">
        <f>Index!$B$4</f>
        <v>West Midlands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3">
        <f>$C$9</f>
        <v>7.6870000000000003</v>
      </c>
      <c r="D24" s="323">
        <f>$D$9</f>
        <v>19.172000000000001</v>
      </c>
      <c r="E24" s="127">
        <f>$E$9</f>
        <v>17.07</v>
      </c>
      <c r="F24" s="323">
        <f>$F$9</f>
        <v>5.1349999999999998</v>
      </c>
      <c r="G24" s="323">
        <f>$G$9</f>
        <v>18.149000000000001</v>
      </c>
      <c r="H24" s="692">
        <f>$H$9</f>
        <v>13.65</v>
      </c>
    </row>
    <row r="25" spans="2:35" ht="15" customHeight="1" x14ac:dyDescent="0.2">
      <c r="B25" s="109" t="s">
        <v>215</v>
      </c>
      <c r="C25" s="323">
        <f>$C$10</f>
        <v>1.5629999999999999</v>
      </c>
      <c r="D25" s="323">
        <f>$D$10</f>
        <v>7.7960000000000003</v>
      </c>
      <c r="E25" s="127">
        <f>$E$10</f>
        <v>18.600000000000001</v>
      </c>
      <c r="F25" s="323">
        <f>$F$10</f>
        <v>0.85899999999999999</v>
      </c>
      <c r="G25" s="323">
        <f>$G$10</f>
        <v>6.4589999999999996</v>
      </c>
      <c r="H25" s="692">
        <f>$H$10</f>
        <v>18.8</v>
      </c>
    </row>
    <row r="26" spans="2:35" ht="15" customHeight="1" x14ac:dyDescent="0.2">
      <c r="B26" s="109" t="s">
        <v>216</v>
      </c>
      <c r="C26" s="323">
        <f>$C$11</f>
        <v>1.5669999999999999</v>
      </c>
      <c r="D26" s="323">
        <f>$D$11</f>
        <v>9.41</v>
      </c>
      <c r="E26" s="127">
        <f>$E$11</f>
        <v>19.25</v>
      </c>
      <c r="F26" s="323">
        <f>$F$11</f>
        <v>0.91400000000000003</v>
      </c>
      <c r="G26" s="323">
        <f>$G$11</f>
        <v>7.8040000000000003</v>
      </c>
      <c r="H26" s="692">
        <f>$H$11</f>
        <v>19.23</v>
      </c>
    </row>
    <row r="27" spans="2:35" ht="15" customHeight="1" x14ac:dyDescent="0.2">
      <c r="B27" s="109" t="s">
        <v>217</v>
      </c>
      <c r="C27" s="323">
        <f>$C$12</f>
        <v>4.5510000000000002</v>
      </c>
      <c r="D27" s="323">
        <f>$D$12</f>
        <v>38.161999999999999</v>
      </c>
      <c r="E27" s="127">
        <f>$E$12</f>
        <v>17.07</v>
      </c>
      <c r="F27" s="323">
        <f>$F$12</f>
        <v>3.0369999999999999</v>
      </c>
      <c r="G27" s="323">
        <f>$G$12</f>
        <v>33.979999999999997</v>
      </c>
      <c r="H27" s="692">
        <f>$H$12</f>
        <v>15.58</v>
      </c>
    </row>
    <row r="28" spans="2:35" ht="15" customHeight="1" x14ac:dyDescent="0.2">
      <c r="B28" s="109" t="s">
        <v>218</v>
      </c>
      <c r="C28" s="323">
        <f>$C$13</f>
        <v>4.4400000000000004</v>
      </c>
      <c r="D28" s="323">
        <f>$D$13</f>
        <v>74.994</v>
      </c>
      <c r="E28" s="127">
        <f>$E$13</f>
        <v>16.84</v>
      </c>
      <c r="F28" s="323">
        <f>$F$13</f>
        <v>3.508</v>
      </c>
      <c r="G28" s="323">
        <f>$G$13</f>
        <v>77.332999999999998</v>
      </c>
      <c r="H28" s="692">
        <f>$H$13</f>
        <v>15.61</v>
      </c>
    </row>
    <row r="29" spans="2:35" ht="15" customHeight="1" x14ac:dyDescent="0.2">
      <c r="B29" s="109" t="s">
        <v>219</v>
      </c>
      <c r="C29" s="323">
        <f>$C$14</f>
        <v>1.7609999999999999</v>
      </c>
      <c r="D29" s="323">
        <f>$D$14</f>
        <v>62.933999999999997</v>
      </c>
      <c r="E29" s="127">
        <f>$E$14</f>
        <v>22.77</v>
      </c>
      <c r="F29" s="323">
        <f>$F$14</f>
        <v>1.278</v>
      </c>
      <c r="G29" s="323">
        <f>$G$14</f>
        <v>60.820999999999998</v>
      </c>
      <c r="H29" s="692">
        <f>$H$14</f>
        <v>19.37</v>
      </c>
    </row>
    <row r="30" spans="2:35" ht="15" customHeight="1" x14ac:dyDescent="0.2">
      <c r="B30" s="109" t="s">
        <v>220</v>
      </c>
      <c r="C30" s="323">
        <f>$C$15</f>
        <v>0.78800000000000003</v>
      </c>
      <c r="D30" s="323">
        <f>$D$15</f>
        <v>36.186</v>
      </c>
      <c r="E30" s="127">
        <f>$E$15</f>
        <v>23.56</v>
      </c>
      <c r="F30" s="323">
        <f>$F$15</f>
        <v>0.49099999999999999</v>
      </c>
      <c r="G30" s="323">
        <f>$G$15</f>
        <v>36.268999999999998</v>
      </c>
      <c r="H30" s="692">
        <f>$H$15</f>
        <v>20.97</v>
      </c>
    </row>
    <row r="31" spans="2:35" ht="15" customHeight="1" x14ac:dyDescent="0.2">
      <c r="B31" s="113" t="s">
        <v>221</v>
      </c>
      <c r="C31" s="324">
        <f>$C$16</f>
        <v>0.65600000000000003</v>
      </c>
      <c r="D31" s="324">
        <f>$D$16</f>
        <v>110.581</v>
      </c>
      <c r="E31" s="128">
        <f>$E$16</f>
        <v>34.979999999999997</v>
      </c>
      <c r="F31" s="324">
        <f>$F$16</f>
        <v>0.53600000000000003</v>
      </c>
      <c r="G31" s="324">
        <f>$G$16</f>
        <v>85.042000000000002</v>
      </c>
      <c r="H31" s="693">
        <f>$H$16</f>
        <v>27.86</v>
      </c>
    </row>
    <row r="32" spans="2:35" ht="15" customHeight="1" x14ac:dyDescent="0.2">
      <c r="B32" s="118" t="s">
        <v>80</v>
      </c>
      <c r="C32" s="125">
        <f>$C$17</f>
        <v>23.013000000000002</v>
      </c>
      <c r="D32" s="125">
        <f>$D$17</f>
        <v>359.38200000000001</v>
      </c>
      <c r="E32" s="126">
        <f>$E$17</f>
        <v>20.96</v>
      </c>
      <c r="F32" s="125">
        <f>$F$17</f>
        <v>15.759</v>
      </c>
      <c r="G32" s="125">
        <f>$G$17</f>
        <v>325.99099999999999</v>
      </c>
      <c r="H32" s="694">
        <f>$H$17</f>
        <v>16.95</v>
      </c>
    </row>
    <row r="35" spans="2:8" ht="15" customHeight="1" x14ac:dyDescent="0.2">
      <c r="B35" s="908" t="s">
        <v>357</v>
      </c>
      <c r="C35" s="910" t="s">
        <v>225</v>
      </c>
      <c r="D35" s="910"/>
      <c r="E35" s="910"/>
      <c r="F35" s="910" t="s">
        <v>226</v>
      </c>
      <c r="G35" s="910"/>
      <c r="H35" s="902"/>
    </row>
    <row r="36" spans="2:8" ht="15" customHeight="1" x14ac:dyDescent="0.2">
      <c r="B36" s="909"/>
      <c r="C36" s="318" t="s">
        <v>78</v>
      </c>
      <c r="D36" s="906" t="s">
        <v>79</v>
      </c>
      <c r="E36" s="906"/>
      <c r="F36" s="318" t="s">
        <v>78</v>
      </c>
      <c r="G36" s="906" t="s">
        <v>79</v>
      </c>
      <c r="H36" s="896"/>
    </row>
    <row r="37" spans="2:8" ht="30" customHeight="1" x14ac:dyDescent="0.2">
      <c r="B37" s="909"/>
      <c r="C37" s="907" t="s">
        <v>325</v>
      </c>
      <c r="D37" s="907"/>
      <c r="E37" s="16" t="s">
        <v>82</v>
      </c>
      <c r="F37" s="907" t="s">
        <v>325</v>
      </c>
      <c r="G37" s="907"/>
      <c r="H37" s="17" t="s">
        <v>82</v>
      </c>
    </row>
    <row r="38" spans="2:8" ht="15" customHeight="1" x14ac:dyDescent="0.2">
      <c r="B38" s="143" t="str">
        <f>Index!$B$4</f>
        <v>West Midlands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3">
        <f>$I$9</f>
        <v>7.2290000000000001</v>
      </c>
      <c r="D39" s="323">
        <f>$J$9</f>
        <v>17.358000000000001</v>
      </c>
      <c r="E39" s="127">
        <f>$K$9</f>
        <v>11.24</v>
      </c>
      <c r="F39" s="323">
        <f>$L$9</f>
        <v>5.4809999999999999</v>
      </c>
      <c r="G39" s="323">
        <f>$M$9</f>
        <v>22.696999999999999</v>
      </c>
      <c r="H39" s="692">
        <f>$N$9</f>
        <v>10.16</v>
      </c>
    </row>
    <row r="40" spans="2:8" ht="15" customHeight="1" x14ac:dyDescent="0.2">
      <c r="B40" s="109" t="s">
        <v>215</v>
      </c>
      <c r="C40" s="323">
        <f>$I$10</f>
        <v>2.0390000000000001</v>
      </c>
      <c r="D40" s="323">
        <f>$J$10</f>
        <v>3.6840000000000002</v>
      </c>
      <c r="E40" s="127">
        <f>$K$10</f>
        <v>16.41</v>
      </c>
      <c r="F40" s="323">
        <f>$L$10</f>
        <v>1.075</v>
      </c>
      <c r="G40" s="323">
        <f>$M$10</f>
        <v>3.57</v>
      </c>
      <c r="H40" s="692">
        <f>$N$10</f>
        <v>20.48</v>
      </c>
    </row>
    <row r="41" spans="2:8" ht="15" customHeight="1" x14ac:dyDescent="0.2">
      <c r="B41" s="109" t="s">
        <v>216</v>
      </c>
      <c r="C41" s="323">
        <f>$I$11</f>
        <v>2.1829999999999998</v>
      </c>
      <c r="D41" s="323">
        <f>$J$11</f>
        <v>4.3710000000000004</v>
      </c>
      <c r="E41" s="127">
        <f>$K$11</f>
        <v>17.82</v>
      </c>
      <c r="F41" s="323">
        <f>$L$11</f>
        <v>1.089</v>
      </c>
      <c r="G41" s="323">
        <f>$M$11</f>
        <v>4.1440000000000001</v>
      </c>
      <c r="H41" s="692">
        <f>$N$11</f>
        <v>24.63</v>
      </c>
    </row>
    <row r="42" spans="2:8" ht="15" customHeight="1" x14ac:dyDescent="0.2">
      <c r="B42" s="109" t="s">
        <v>217</v>
      </c>
      <c r="C42" s="323">
        <f>$I$12</f>
        <v>7.0540000000000003</v>
      </c>
      <c r="D42" s="323">
        <f>$J$12</f>
        <v>21.984000000000002</v>
      </c>
      <c r="E42" s="127">
        <f>$K$12</f>
        <v>20.079999999999998</v>
      </c>
      <c r="F42" s="323">
        <f>$L$12</f>
        <v>3.7189999999999999</v>
      </c>
      <c r="G42" s="323">
        <f>$M$12</f>
        <v>19.492000000000001</v>
      </c>
      <c r="H42" s="692">
        <f>$N$12</f>
        <v>25.3</v>
      </c>
    </row>
    <row r="43" spans="2:8" ht="15" customHeight="1" x14ac:dyDescent="0.2">
      <c r="B43" s="109" t="s">
        <v>218</v>
      </c>
      <c r="C43" s="323">
        <f>$I$13</f>
        <v>7.4509999999999996</v>
      </c>
      <c r="D43" s="323">
        <f>$J$13</f>
        <v>49.148000000000003</v>
      </c>
      <c r="E43" s="127">
        <f>$K$13</f>
        <v>21.02</v>
      </c>
      <c r="F43" s="323">
        <f>$L$13</f>
        <v>4.2649999999999997</v>
      </c>
      <c r="G43" s="323">
        <f>$M$13</f>
        <v>45.378999999999998</v>
      </c>
      <c r="H43" s="692">
        <f>$N$13</f>
        <v>22.86</v>
      </c>
    </row>
    <row r="44" spans="2:8" ht="15" customHeight="1" x14ac:dyDescent="0.2">
      <c r="B44" s="109" t="s">
        <v>219</v>
      </c>
      <c r="C44" s="323">
        <f>$I$14</f>
        <v>2.4020000000000001</v>
      </c>
      <c r="D44" s="323">
        <f>$J$14</f>
        <v>31.347999999999999</v>
      </c>
      <c r="E44" s="127">
        <f>$K$14</f>
        <v>20.36</v>
      </c>
      <c r="F44" s="323">
        <f>$L$14</f>
        <v>1.464</v>
      </c>
      <c r="G44" s="323">
        <f>$M$14</f>
        <v>31.734999999999999</v>
      </c>
      <c r="H44" s="692">
        <f>$N$14</f>
        <v>22.66</v>
      </c>
    </row>
    <row r="45" spans="2:8" ht="15" customHeight="1" x14ac:dyDescent="0.2">
      <c r="B45" s="109" t="s">
        <v>220</v>
      </c>
      <c r="C45" s="323">
        <f>$I$15</f>
        <v>0.82</v>
      </c>
      <c r="D45" s="323">
        <f>$J$15</f>
        <v>15.617000000000001</v>
      </c>
      <c r="E45" s="127">
        <f>$K$15</f>
        <v>22.83</v>
      </c>
      <c r="F45" s="323">
        <f>$L$15</f>
        <v>0.59699999999999998</v>
      </c>
      <c r="G45" s="323">
        <f>$M$15</f>
        <v>17.099</v>
      </c>
      <c r="H45" s="692">
        <f>$N$15</f>
        <v>24.44</v>
      </c>
    </row>
    <row r="46" spans="2:8" ht="15" customHeight="1" x14ac:dyDescent="0.2">
      <c r="B46" s="113" t="s">
        <v>221</v>
      </c>
      <c r="C46" s="324">
        <f>$I$16</f>
        <v>0.435</v>
      </c>
      <c r="D46" s="324">
        <f>$J$16</f>
        <v>41.381999999999998</v>
      </c>
      <c r="E46" s="128">
        <f>$K$16</f>
        <v>31.78</v>
      </c>
      <c r="F46" s="324">
        <f>$L$16</f>
        <v>0.42299999999999999</v>
      </c>
      <c r="G46" s="324">
        <f>$M$16</f>
        <v>31.91</v>
      </c>
      <c r="H46" s="693">
        <f>$N$16</f>
        <v>32.409999999999997</v>
      </c>
    </row>
    <row r="47" spans="2:8" ht="15" customHeight="1" x14ac:dyDescent="0.2">
      <c r="B47" s="118" t="s">
        <v>80</v>
      </c>
      <c r="C47" s="125">
        <f>$I$17</f>
        <v>29.61</v>
      </c>
      <c r="D47" s="125">
        <f>$J$17</f>
        <v>184.98400000000001</v>
      </c>
      <c r="E47" s="126">
        <f>$K$17</f>
        <v>17.79</v>
      </c>
      <c r="F47" s="125">
        <f>$L$17</f>
        <v>18.113</v>
      </c>
      <c r="G47" s="125">
        <f>$M$17</f>
        <v>176.03299999999999</v>
      </c>
      <c r="H47" s="694">
        <f>$N$17</f>
        <v>18.670000000000002</v>
      </c>
    </row>
    <row r="50" spans="2:8" ht="15" customHeight="1" x14ac:dyDescent="0.2">
      <c r="B50" s="908" t="s">
        <v>357</v>
      </c>
      <c r="C50" s="910" t="s">
        <v>227</v>
      </c>
      <c r="D50" s="910"/>
      <c r="E50" s="910"/>
      <c r="F50" s="910" t="s">
        <v>228</v>
      </c>
      <c r="G50" s="910"/>
      <c r="H50" s="902"/>
    </row>
    <row r="51" spans="2:8" ht="15" customHeight="1" x14ac:dyDescent="0.2">
      <c r="B51" s="909"/>
      <c r="C51" s="318" t="s">
        <v>78</v>
      </c>
      <c r="D51" s="906" t="s">
        <v>79</v>
      </c>
      <c r="E51" s="906"/>
      <c r="F51" s="318" t="s">
        <v>78</v>
      </c>
      <c r="G51" s="906" t="s">
        <v>79</v>
      </c>
      <c r="H51" s="896"/>
    </row>
    <row r="52" spans="2:8" ht="30" customHeight="1" x14ac:dyDescent="0.2">
      <c r="B52" s="909"/>
      <c r="C52" s="907" t="s">
        <v>325</v>
      </c>
      <c r="D52" s="907"/>
      <c r="E52" s="16" t="s">
        <v>82</v>
      </c>
      <c r="F52" s="907" t="s">
        <v>325</v>
      </c>
      <c r="G52" s="907"/>
      <c r="H52" s="17" t="s">
        <v>82</v>
      </c>
    </row>
    <row r="53" spans="2:8" ht="15" customHeight="1" x14ac:dyDescent="0.2">
      <c r="B53" s="143" t="str">
        <f>Index!$B$4</f>
        <v>West Midlands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3">
        <f>$O$9</f>
        <v>6.2389999999999999</v>
      </c>
      <c r="D54" s="323">
        <f>$P$9</f>
        <v>27.427</v>
      </c>
      <c r="E54" s="127">
        <f>$Q$9</f>
        <v>10.3</v>
      </c>
      <c r="F54" s="323">
        <f>$R$9</f>
        <v>7.1079999999999997</v>
      </c>
      <c r="G54" s="323">
        <f>$S$9</f>
        <v>30.088000000000001</v>
      </c>
      <c r="H54" s="692">
        <f>$T$9</f>
        <v>10.6</v>
      </c>
    </row>
    <row r="55" spans="2:8" ht="15" customHeight="1" x14ac:dyDescent="0.2">
      <c r="B55" s="109" t="s">
        <v>215</v>
      </c>
      <c r="C55" s="323">
        <f>$O$10</f>
        <v>1.141</v>
      </c>
      <c r="D55" s="323">
        <f>$P$10</f>
        <v>3.0539999999999998</v>
      </c>
      <c r="E55" s="127">
        <f>$Q$10</f>
        <v>12.69</v>
      </c>
      <c r="F55" s="323">
        <f>$R$10</f>
        <v>1.27</v>
      </c>
      <c r="G55" s="323">
        <f>$S$10</f>
        <v>4.032</v>
      </c>
      <c r="H55" s="692">
        <f>$T$10</f>
        <v>10.85</v>
      </c>
    </row>
    <row r="56" spans="2:8" ht="15" customHeight="1" x14ac:dyDescent="0.2">
      <c r="B56" s="109" t="s">
        <v>216</v>
      </c>
      <c r="C56" s="323">
        <f>$O$11</f>
        <v>1.079</v>
      </c>
      <c r="D56" s="323">
        <f>$P$11</f>
        <v>2.9430000000000001</v>
      </c>
      <c r="E56" s="127">
        <f>$Q$11</f>
        <v>17.78</v>
      </c>
      <c r="F56" s="323">
        <f>$R$11</f>
        <v>1.17</v>
      </c>
      <c r="G56" s="323">
        <f>$S$11</f>
        <v>3.44</v>
      </c>
      <c r="H56" s="692">
        <f>$T$11</f>
        <v>11.91</v>
      </c>
    </row>
    <row r="57" spans="2:8" ht="15" customHeight="1" x14ac:dyDescent="0.2">
      <c r="B57" s="109" t="s">
        <v>217</v>
      </c>
      <c r="C57" s="323">
        <f>$O$12</f>
        <v>3.226</v>
      </c>
      <c r="D57" s="323">
        <f>$P$12</f>
        <v>13.436999999999999</v>
      </c>
      <c r="E57" s="127">
        <f>$Q$12</f>
        <v>24</v>
      </c>
      <c r="F57" s="323">
        <f>$R$12</f>
        <v>2.7789999999999999</v>
      </c>
      <c r="G57" s="323">
        <f>$S$12</f>
        <v>10.361000000000001</v>
      </c>
      <c r="H57" s="692">
        <f>$T$12</f>
        <v>15.14</v>
      </c>
    </row>
    <row r="58" spans="2:8" ht="15" customHeight="1" x14ac:dyDescent="0.2">
      <c r="B58" s="109" t="s">
        <v>218</v>
      </c>
      <c r="C58" s="323">
        <f>$O$13</f>
        <v>3.891</v>
      </c>
      <c r="D58" s="323">
        <f>$P$13</f>
        <v>35.003999999999998</v>
      </c>
      <c r="E58" s="127">
        <f>$Q$13</f>
        <v>28.38</v>
      </c>
      <c r="F58" s="323">
        <f>$R$13</f>
        <v>2.8780000000000001</v>
      </c>
      <c r="G58" s="323">
        <f>$S$13</f>
        <v>16.981000000000002</v>
      </c>
      <c r="H58" s="692">
        <f>$T$13</f>
        <v>18.16</v>
      </c>
    </row>
    <row r="59" spans="2:8" ht="15" customHeight="1" x14ac:dyDescent="0.2">
      <c r="B59" s="109" t="s">
        <v>219</v>
      </c>
      <c r="C59" s="323">
        <f>$O$14</f>
        <v>1.591</v>
      </c>
      <c r="D59" s="323">
        <f>$P$14</f>
        <v>25.742999999999999</v>
      </c>
      <c r="E59" s="127">
        <f>$Q$14</f>
        <v>32.42</v>
      </c>
      <c r="F59" s="323">
        <f>$R$14</f>
        <v>1.4610000000000001</v>
      </c>
      <c r="G59" s="323">
        <f>$S$14</f>
        <v>10.93</v>
      </c>
      <c r="H59" s="692">
        <f>$T$14</f>
        <v>18.760000000000002</v>
      </c>
    </row>
    <row r="60" spans="2:8" ht="15" customHeight="1" x14ac:dyDescent="0.2">
      <c r="B60" s="109" t="s">
        <v>220</v>
      </c>
      <c r="C60" s="323">
        <f>$O$15</f>
        <v>0.72199999999999998</v>
      </c>
      <c r="D60" s="323">
        <f>$P$15</f>
        <v>15.121</v>
      </c>
      <c r="E60" s="127">
        <f>$Q$15</f>
        <v>36.25</v>
      </c>
      <c r="F60" s="323">
        <f>$R$15</f>
        <v>0.75800000000000001</v>
      </c>
      <c r="G60" s="323">
        <f>$S$15</f>
        <v>5.7830000000000004</v>
      </c>
      <c r="H60" s="692">
        <f>$T$15</f>
        <v>20.34</v>
      </c>
    </row>
    <row r="61" spans="2:8" ht="15" customHeight="1" x14ac:dyDescent="0.2">
      <c r="B61" s="113" t="s">
        <v>221</v>
      </c>
      <c r="C61" s="324">
        <f>$O$16</f>
        <v>0.52400000000000002</v>
      </c>
      <c r="D61" s="324">
        <f>$P$16</f>
        <v>22.664999999999999</v>
      </c>
      <c r="E61" s="128">
        <f>$Q$16</f>
        <v>30.68</v>
      </c>
      <c r="F61" s="324">
        <f>$R$16</f>
        <v>0.63400000000000001</v>
      </c>
      <c r="G61" s="324">
        <f>$S$16</f>
        <v>11.428000000000001</v>
      </c>
      <c r="H61" s="693">
        <f>$T$16</f>
        <v>29.57</v>
      </c>
    </row>
    <row r="62" spans="2:8" ht="15" customHeight="1" x14ac:dyDescent="0.2">
      <c r="B62" s="118" t="s">
        <v>80</v>
      </c>
      <c r="C62" s="125">
        <f>$O$17</f>
        <v>18.414000000000001</v>
      </c>
      <c r="D62" s="125">
        <f>$P$17</f>
        <v>145.39400000000001</v>
      </c>
      <c r="E62" s="126">
        <f>$Q$17</f>
        <v>22.95</v>
      </c>
      <c r="F62" s="125">
        <f>$R$17</f>
        <v>18.056999999999999</v>
      </c>
      <c r="G62" s="125">
        <f>$S$17</f>
        <v>93.040999999999997</v>
      </c>
      <c r="H62" s="694">
        <f>$T$17</f>
        <v>11.7</v>
      </c>
    </row>
    <row r="65" spans="2:8" ht="15" customHeight="1" x14ac:dyDescent="0.2">
      <c r="B65" s="908" t="s">
        <v>357</v>
      </c>
      <c r="C65" s="910" t="s">
        <v>332</v>
      </c>
      <c r="D65" s="910"/>
      <c r="E65" s="910"/>
      <c r="F65" s="910" t="s">
        <v>333</v>
      </c>
      <c r="G65" s="910"/>
      <c r="H65" s="902"/>
    </row>
    <row r="66" spans="2:8" ht="15" customHeight="1" x14ac:dyDescent="0.2">
      <c r="B66" s="909"/>
      <c r="C66" s="318" t="s">
        <v>78</v>
      </c>
      <c r="D66" s="906" t="s">
        <v>79</v>
      </c>
      <c r="E66" s="906"/>
      <c r="F66" s="318" t="s">
        <v>78</v>
      </c>
      <c r="G66" s="906" t="s">
        <v>79</v>
      </c>
      <c r="H66" s="896"/>
    </row>
    <row r="67" spans="2:8" ht="30" customHeight="1" x14ac:dyDescent="0.2">
      <c r="B67" s="909"/>
      <c r="C67" s="907" t="s">
        <v>325</v>
      </c>
      <c r="D67" s="907"/>
      <c r="E67" s="16" t="s">
        <v>82</v>
      </c>
      <c r="F67" s="907" t="s">
        <v>325</v>
      </c>
      <c r="G67" s="907"/>
      <c r="H67" s="17" t="s">
        <v>82</v>
      </c>
    </row>
    <row r="68" spans="2:8" ht="15" customHeight="1" x14ac:dyDescent="0.2">
      <c r="B68" s="143" t="str">
        <f>Index!$B$4</f>
        <v>West Midlands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3">
        <f>$U$9</f>
        <v>12.218999999999999</v>
      </c>
      <c r="D69" s="323">
        <f>$V$9</f>
        <v>35.226999999999997</v>
      </c>
      <c r="E69" s="127">
        <f>$W$9</f>
        <v>11.25</v>
      </c>
      <c r="F69" s="323">
        <f>$X$9</f>
        <v>9.27</v>
      </c>
      <c r="G69" s="323">
        <f>$Y$9</f>
        <v>33.844999999999999</v>
      </c>
      <c r="H69" s="692">
        <f>$Z$9</f>
        <v>12.56</v>
      </c>
    </row>
    <row r="70" spans="2:8" ht="15" customHeight="1" x14ac:dyDescent="0.2">
      <c r="B70" s="109" t="s">
        <v>215</v>
      </c>
      <c r="C70" s="323">
        <f>$U$10</f>
        <v>2.9590000000000001</v>
      </c>
      <c r="D70" s="323">
        <f>$V$10</f>
        <v>6.3849999999999998</v>
      </c>
      <c r="E70" s="127">
        <f>$W$10</f>
        <v>9.77</v>
      </c>
      <c r="F70" s="323">
        <f>$X$10</f>
        <v>2.2450000000000001</v>
      </c>
      <c r="G70" s="323">
        <f>$Y$10</f>
        <v>7.4240000000000004</v>
      </c>
      <c r="H70" s="692">
        <f>$Z$10</f>
        <v>16.059999999999999</v>
      </c>
    </row>
    <row r="71" spans="2:8" ht="15" customHeight="1" x14ac:dyDescent="0.2">
      <c r="B71" s="109" t="s">
        <v>216</v>
      </c>
      <c r="C71" s="323">
        <f>$U$11</f>
        <v>2.718</v>
      </c>
      <c r="D71" s="323">
        <f>$V$11</f>
        <v>6.4610000000000003</v>
      </c>
      <c r="E71" s="127">
        <f>$W$11</f>
        <v>10.43</v>
      </c>
      <c r="F71" s="323">
        <f>$X$11</f>
        <v>2.1749999999999998</v>
      </c>
      <c r="G71" s="323">
        <f>$Y$11</f>
        <v>7.5830000000000002</v>
      </c>
      <c r="H71" s="692">
        <f>$Z$11</f>
        <v>20.010000000000002</v>
      </c>
    </row>
    <row r="72" spans="2:8" ht="15" customHeight="1" x14ac:dyDescent="0.2">
      <c r="B72" s="109" t="s">
        <v>217</v>
      </c>
      <c r="C72" s="323">
        <f>$U$12</f>
        <v>7.7270000000000003</v>
      </c>
      <c r="D72" s="323">
        <f>$V$12</f>
        <v>18.826000000000001</v>
      </c>
      <c r="E72" s="127">
        <f>$W$12</f>
        <v>15.71</v>
      </c>
      <c r="F72" s="323">
        <f>$X$12</f>
        <v>5.7480000000000002</v>
      </c>
      <c r="G72" s="323">
        <f>$Y$12</f>
        <v>24.052</v>
      </c>
      <c r="H72" s="692">
        <f>$Z$12</f>
        <v>22.3</v>
      </c>
    </row>
    <row r="73" spans="2:8" ht="15" customHeight="1" x14ac:dyDescent="0.2">
      <c r="B73" s="109" t="s">
        <v>218</v>
      </c>
      <c r="C73" s="323">
        <f>$U$13</f>
        <v>9.4480000000000004</v>
      </c>
      <c r="D73" s="323">
        <f>$V$13</f>
        <v>22.585000000000001</v>
      </c>
      <c r="E73" s="127">
        <f>$W$13</f>
        <v>39</v>
      </c>
      <c r="F73" s="323">
        <f>$X$13</f>
        <v>5.3220000000000001</v>
      </c>
      <c r="G73" s="323">
        <f>$Y$13</f>
        <v>27.780999999999999</v>
      </c>
      <c r="H73" s="692">
        <f>$Z$13</f>
        <v>31.97</v>
      </c>
    </row>
    <row r="74" spans="2:8" ht="15" customHeight="1" x14ac:dyDescent="0.2">
      <c r="B74" s="109" t="s">
        <v>219</v>
      </c>
      <c r="C74" s="323">
        <f>$U$14</f>
        <v>4.5919999999999996</v>
      </c>
      <c r="D74" s="323">
        <f>$V$14</f>
        <v>14.314</v>
      </c>
      <c r="E74" s="127">
        <f>$W$14</f>
        <v>52.46</v>
      </c>
      <c r="F74" s="323">
        <f>$X$14</f>
        <v>2.0110000000000001</v>
      </c>
      <c r="G74" s="323">
        <f>$Y$14</f>
        <v>20.091000000000001</v>
      </c>
      <c r="H74" s="692">
        <f>$Z$14</f>
        <v>41.87</v>
      </c>
    </row>
    <row r="75" spans="2:8" ht="15" customHeight="1" x14ac:dyDescent="0.2">
      <c r="B75" s="109" t="s">
        <v>220</v>
      </c>
      <c r="C75" s="323">
        <f>$U$15</f>
        <v>2.4159999999999999</v>
      </c>
      <c r="D75" s="323">
        <f>$V$15</f>
        <v>8.3930000000000007</v>
      </c>
      <c r="E75" s="127">
        <f>$W$15</f>
        <v>56.33</v>
      </c>
      <c r="F75" s="323">
        <f>$X$15</f>
        <v>0.83799999999999997</v>
      </c>
      <c r="G75" s="323">
        <f>$Y$15</f>
        <v>12.811</v>
      </c>
      <c r="H75" s="692">
        <f>$Z$15</f>
        <v>43.82</v>
      </c>
    </row>
    <row r="76" spans="2:8" ht="15" customHeight="1" x14ac:dyDescent="0.2">
      <c r="B76" s="113" t="s">
        <v>221</v>
      </c>
      <c r="C76" s="324">
        <f>$U$16</f>
        <v>3.0339999999999998</v>
      </c>
      <c r="D76" s="324">
        <f>$V$16</f>
        <v>11.101000000000001</v>
      </c>
      <c r="E76" s="128">
        <f>$W$16</f>
        <v>37.409999999999997</v>
      </c>
      <c r="F76" s="324">
        <f>$X$16</f>
        <v>0.69499999999999995</v>
      </c>
      <c r="G76" s="324">
        <f>$Y$16</f>
        <v>24.018000000000001</v>
      </c>
      <c r="H76" s="693">
        <f>$Z$16</f>
        <v>47.95</v>
      </c>
    </row>
    <row r="77" spans="2:8" ht="15" customHeight="1" x14ac:dyDescent="0.2">
      <c r="B77" s="118" t="s">
        <v>80</v>
      </c>
      <c r="C77" s="125">
        <f>$U$17</f>
        <v>45.112000000000002</v>
      </c>
      <c r="D77" s="125">
        <f>$V$17</f>
        <v>123.294</v>
      </c>
      <c r="E77" s="126">
        <f>$W$17</f>
        <v>23.08</v>
      </c>
      <c r="F77" s="125">
        <f>$X$17</f>
        <v>28.303999999999998</v>
      </c>
      <c r="G77" s="125">
        <f>$Y$17</f>
        <v>157.60499999999999</v>
      </c>
      <c r="H77" s="694">
        <f>$Z$17</f>
        <v>23.49</v>
      </c>
    </row>
    <row r="80" spans="2:8" ht="15" customHeight="1" x14ac:dyDescent="0.2">
      <c r="B80" s="908" t="s">
        <v>357</v>
      </c>
      <c r="C80" s="910" t="s">
        <v>231</v>
      </c>
      <c r="D80" s="910"/>
      <c r="E80" s="910"/>
      <c r="F80" s="910" t="s">
        <v>232</v>
      </c>
      <c r="G80" s="910"/>
      <c r="H80" s="902"/>
    </row>
    <row r="81" spans="2:8" ht="15" customHeight="1" x14ac:dyDescent="0.2">
      <c r="B81" s="909"/>
      <c r="C81" s="318" t="s">
        <v>78</v>
      </c>
      <c r="D81" s="906" t="s">
        <v>79</v>
      </c>
      <c r="E81" s="906"/>
      <c r="F81" s="318" t="s">
        <v>78</v>
      </c>
      <c r="G81" s="906" t="s">
        <v>79</v>
      </c>
      <c r="H81" s="896"/>
    </row>
    <row r="82" spans="2:8" ht="30" customHeight="1" x14ac:dyDescent="0.2">
      <c r="B82" s="909"/>
      <c r="C82" s="907" t="s">
        <v>325</v>
      </c>
      <c r="D82" s="907"/>
      <c r="E82" s="16" t="s">
        <v>82</v>
      </c>
      <c r="F82" s="907" t="s">
        <v>325</v>
      </c>
      <c r="G82" s="907"/>
      <c r="H82" s="17" t="s">
        <v>82</v>
      </c>
    </row>
    <row r="83" spans="2:8" ht="15" customHeight="1" x14ac:dyDescent="0.2">
      <c r="B83" s="143" t="str">
        <f>Index!$B$4</f>
        <v>West Midlands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3">
        <f>$AA$9</f>
        <v>10.743</v>
      </c>
      <c r="D84" s="323">
        <f>$AB$9</f>
        <v>30.251999999999999</v>
      </c>
      <c r="E84" s="127">
        <f>$AC$9</f>
        <v>11.94</v>
      </c>
      <c r="F84" s="323">
        <f>$AD$9</f>
        <v>9.657</v>
      </c>
      <c r="G84" s="323">
        <f>$AE$9</f>
        <v>29.721</v>
      </c>
      <c r="H84" s="692">
        <f>$AF$9</f>
        <v>12.45</v>
      </c>
    </row>
    <row r="85" spans="2:8" ht="15" customHeight="1" x14ac:dyDescent="0.2">
      <c r="B85" s="109" t="s">
        <v>215</v>
      </c>
      <c r="C85" s="323">
        <f>$AA$10</f>
        <v>2.4969999999999999</v>
      </c>
      <c r="D85" s="323">
        <f>$AB$10</f>
        <v>6.5890000000000004</v>
      </c>
      <c r="E85" s="127">
        <f>$AC$10</f>
        <v>12.34</v>
      </c>
      <c r="F85" s="323">
        <f>$AD$10</f>
        <v>2.3130000000000002</v>
      </c>
      <c r="G85" s="323">
        <f>$AE$10</f>
        <v>7.024</v>
      </c>
      <c r="H85" s="692">
        <f>$AF$10</f>
        <v>16.38</v>
      </c>
    </row>
    <row r="86" spans="2:8" ht="15" customHeight="1" x14ac:dyDescent="0.2">
      <c r="B86" s="109" t="s">
        <v>216</v>
      </c>
      <c r="C86" s="323">
        <f>$AA$11</f>
        <v>2.1880000000000002</v>
      </c>
      <c r="D86" s="323">
        <f>$AB$11</f>
        <v>7.0439999999999996</v>
      </c>
      <c r="E86" s="127">
        <f>$AC$11</f>
        <v>13.22</v>
      </c>
      <c r="F86" s="323">
        <f>$AD$11</f>
        <v>2.2389999999999999</v>
      </c>
      <c r="G86" s="323">
        <f>$AE$11</f>
        <v>7.6390000000000002</v>
      </c>
      <c r="H86" s="692">
        <f>$AF$11</f>
        <v>17.37</v>
      </c>
    </row>
    <row r="87" spans="2:8" ht="15" customHeight="1" x14ac:dyDescent="0.2">
      <c r="B87" s="109" t="s">
        <v>217</v>
      </c>
      <c r="C87" s="323">
        <f>$AA$12</f>
        <v>5.024</v>
      </c>
      <c r="D87" s="323">
        <f>$AB$12</f>
        <v>21.05</v>
      </c>
      <c r="E87" s="127">
        <f>$AC$12</f>
        <v>14.44</v>
      </c>
      <c r="F87" s="323">
        <f>$AD$12</f>
        <v>6.1310000000000002</v>
      </c>
      <c r="G87" s="323">
        <f>$AE$12</f>
        <v>22.113</v>
      </c>
      <c r="H87" s="692">
        <f>$AF$12</f>
        <v>16.93</v>
      </c>
    </row>
    <row r="88" spans="2:8" ht="15" customHeight="1" x14ac:dyDescent="0.2">
      <c r="B88" s="109" t="s">
        <v>218</v>
      </c>
      <c r="C88" s="323">
        <f>$AA$13</f>
        <v>4.4619999999999997</v>
      </c>
      <c r="D88" s="323">
        <f>$AB$13</f>
        <v>26.120999999999999</v>
      </c>
      <c r="E88" s="127">
        <f>$AC$13</f>
        <v>16.899999999999999</v>
      </c>
      <c r="F88" s="323">
        <f>$AD$13</f>
        <v>5.891</v>
      </c>
      <c r="G88" s="323">
        <f>$AE$13</f>
        <v>28.282</v>
      </c>
      <c r="H88" s="692">
        <f>$AF$13</f>
        <v>21.54</v>
      </c>
    </row>
    <row r="89" spans="2:8" ht="15" customHeight="1" x14ac:dyDescent="0.2">
      <c r="B89" s="109" t="s">
        <v>219</v>
      </c>
      <c r="C89" s="323">
        <f>$AA$14</f>
        <v>1.8520000000000001</v>
      </c>
      <c r="D89" s="323">
        <f>$AB$14</f>
        <v>17.835999999999999</v>
      </c>
      <c r="E89" s="127">
        <f>$AC$14</f>
        <v>19.649999999999999</v>
      </c>
      <c r="F89" s="323">
        <f>$AD$14</f>
        <v>1.9750000000000001</v>
      </c>
      <c r="G89" s="323">
        <f>$AE$14</f>
        <v>20.152000000000001</v>
      </c>
      <c r="H89" s="692">
        <f>$AF$14</f>
        <v>29.54</v>
      </c>
    </row>
    <row r="90" spans="2:8" ht="15" customHeight="1" x14ac:dyDescent="0.2">
      <c r="B90" s="109" t="s">
        <v>220</v>
      </c>
      <c r="C90" s="323">
        <f>$AA$15</f>
        <v>0.94899999999999995</v>
      </c>
      <c r="D90" s="323">
        <f>$AB$15</f>
        <v>10.252000000000001</v>
      </c>
      <c r="E90" s="127">
        <f>$AC$15</f>
        <v>20.63</v>
      </c>
      <c r="F90" s="323">
        <f>$AD$15</f>
        <v>0.89600000000000002</v>
      </c>
      <c r="G90" s="323">
        <f>$AE$15</f>
        <v>11.54</v>
      </c>
      <c r="H90" s="692">
        <f>$AF$15</f>
        <v>33.61</v>
      </c>
    </row>
    <row r="91" spans="2:8" ht="15" customHeight="1" x14ac:dyDescent="0.2">
      <c r="B91" s="113" t="s">
        <v>221</v>
      </c>
      <c r="C91" s="324">
        <f>$AA$16</f>
        <v>0.85199999999999998</v>
      </c>
      <c r="D91" s="324">
        <f>$AB$16</f>
        <v>19.353999999999999</v>
      </c>
      <c r="E91" s="128">
        <f>$AC$16</f>
        <v>23.55</v>
      </c>
      <c r="F91" s="324">
        <f>$AD$16</f>
        <v>0.501</v>
      </c>
      <c r="G91" s="324">
        <f>$AE$16</f>
        <v>22.082000000000001</v>
      </c>
      <c r="H91" s="693">
        <f>$AF$16</f>
        <v>34.74</v>
      </c>
    </row>
    <row r="92" spans="2:8" ht="15" customHeight="1" x14ac:dyDescent="0.2">
      <c r="B92" s="118" t="s">
        <v>80</v>
      </c>
      <c r="C92" s="125">
        <f>$AA$17</f>
        <v>28.565999999999999</v>
      </c>
      <c r="D92" s="125">
        <f>$AB$17</f>
        <v>138.49700000000001</v>
      </c>
      <c r="E92" s="126">
        <f>$AC$17</f>
        <v>12.36</v>
      </c>
      <c r="F92" s="125">
        <f>$AD$17</f>
        <v>29.603000000000002</v>
      </c>
      <c r="G92" s="125">
        <f>$AE$17</f>
        <v>148.553</v>
      </c>
      <c r="H92" s="694">
        <f>$AF$17</f>
        <v>17.54</v>
      </c>
    </row>
    <row r="95" spans="2:8" ht="15" customHeight="1" x14ac:dyDescent="0.2">
      <c r="B95" s="908" t="s">
        <v>357</v>
      </c>
      <c r="C95" s="910" t="s">
        <v>233</v>
      </c>
      <c r="D95" s="910"/>
      <c r="E95" s="902"/>
    </row>
    <row r="96" spans="2:8" ht="15" customHeight="1" x14ac:dyDescent="0.2">
      <c r="B96" s="909"/>
      <c r="C96" s="318" t="s">
        <v>78</v>
      </c>
      <c r="D96" s="906" t="s">
        <v>79</v>
      </c>
      <c r="E96" s="896"/>
    </row>
    <row r="97" spans="2:5" ht="30" customHeight="1" x14ac:dyDescent="0.2">
      <c r="B97" s="909"/>
      <c r="C97" s="907" t="s">
        <v>325</v>
      </c>
      <c r="D97" s="907"/>
      <c r="E97" s="17" t="s">
        <v>82</v>
      </c>
    </row>
    <row r="98" spans="2:5" ht="15" customHeight="1" x14ac:dyDescent="0.2">
      <c r="B98" s="143" t="str">
        <f>Index!$B$4</f>
        <v>West Midlands</v>
      </c>
      <c r="C98" s="124"/>
      <c r="D98" s="122"/>
      <c r="E98" s="123"/>
    </row>
    <row r="99" spans="2:5" ht="15" customHeight="1" x14ac:dyDescent="0.2">
      <c r="B99" s="109" t="s">
        <v>214</v>
      </c>
      <c r="C99" s="323">
        <f>$AG$9</f>
        <v>11.461</v>
      </c>
      <c r="D99" s="323">
        <f>$AH$9</f>
        <v>19.172000000000001</v>
      </c>
      <c r="E99" s="692">
        <f>$AI$9</f>
        <v>17.07</v>
      </c>
    </row>
    <row r="100" spans="2:5" ht="15" customHeight="1" x14ac:dyDescent="0.2">
      <c r="B100" s="109" t="s">
        <v>215</v>
      </c>
      <c r="C100" s="323">
        <f>$AG$10</f>
        <v>2.8140000000000001</v>
      </c>
      <c r="D100" s="323">
        <f>$AH$10</f>
        <v>7.7960000000000003</v>
      </c>
      <c r="E100" s="692">
        <f>$AI$10</f>
        <v>18.600000000000001</v>
      </c>
    </row>
    <row r="101" spans="2:5" ht="15" customHeight="1" x14ac:dyDescent="0.2">
      <c r="B101" s="109" t="s">
        <v>216</v>
      </c>
      <c r="C101" s="323">
        <f>$AG$11</f>
        <v>2.6179999999999999</v>
      </c>
      <c r="D101" s="323">
        <f>$AH$11</f>
        <v>9.41</v>
      </c>
      <c r="E101" s="692">
        <f>$AI$11</f>
        <v>19.25</v>
      </c>
    </row>
    <row r="102" spans="2:5" ht="15" customHeight="1" x14ac:dyDescent="0.2">
      <c r="B102" s="109" t="s">
        <v>217</v>
      </c>
      <c r="C102" s="323">
        <f>$AG$12</f>
        <v>6.7850000000000001</v>
      </c>
      <c r="D102" s="323">
        <f>$AH$12</f>
        <v>38.161999999999999</v>
      </c>
      <c r="E102" s="692">
        <f>$AI$12</f>
        <v>17.07</v>
      </c>
    </row>
    <row r="103" spans="2:5" ht="15" customHeight="1" x14ac:dyDescent="0.2">
      <c r="B103" s="109" t="s">
        <v>218</v>
      </c>
      <c r="C103" s="323">
        <f>$AG$13</f>
        <v>7.6559999999999997</v>
      </c>
      <c r="D103" s="323">
        <f>$AH$13</f>
        <v>74.994</v>
      </c>
      <c r="E103" s="692">
        <f>$AI$13</f>
        <v>16.84</v>
      </c>
    </row>
    <row r="104" spans="2:5" ht="15" customHeight="1" x14ac:dyDescent="0.2">
      <c r="B104" s="109" t="s">
        <v>219</v>
      </c>
      <c r="C104" s="323">
        <f>$AG$14</f>
        <v>3.1829999999999998</v>
      </c>
      <c r="D104" s="323">
        <f>$AH$14</f>
        <v>62.933999999999997</v>
      </c>
      <c r="E104" s="692">
        <f>$AI$14</f>
        <v>22.77</v>
      </c>
    </row>
    <row r="105" spans="2:5" ht="15" customHeight="1" x14ac:dyDescent="0.2">
      <c r="B105" s="109" t="s">
        <v>220</v>
      </c>
      <c r="C105" s="323">
        <f>$AG$15</f>
        <v>1.5049999999999999</v>
      </c>
      <c r="D105" s="323">
        <f>$AH$15</f>
        <v>36.186</v>
      </c>
      <c r="E105" s="692">
        <f>$AI$15</f>
        <v>23.56</v>
      </c>
    </row>
    <row r="106" spans="2:5" ht="15" customHeight="1" x14ac:dyDescent="0.2">
      <c r="B106" s="113" t="s">
        <v>221</v>
      </c>
      <c r="C106" s="324">
        <f>$AG$16</f>
        <v>0.77400000000000002</v>
      </c>
      <c r="D106" s="324">
        <f>$AH$16</f>
        <v>110.581</v>
      </c>
      <c r="E106" s="693">
        <f>$AI$16</f>
        <v>34.979999999999997</v>
      </c>
    </row>
    <row r="107" spans="2:5" ht="15" customHeight="1" x14ac:dyDescent="0.2">
      <c r="B107" s="118" t="s">
        <v>80</v>
      </c>
      <c r="C107" s="125">
        <f>$AG$17</f>
        <v>36.796999999999997</v>
      </c>
      <c r="D107" s="125">
        <f>$AH$17</f>
        <v>359.38200000000001</v>
      </c>
      <c r="E107" s="694">
        <f>$AI$17</f>
        <v>20.96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G66:H66"/>
    <mergeCell ref="F67:G67"/>
    <mergeCell ref="C67:D67"/>
    <mergeCell ref="D66:E66"/>
    <mergeCell ref="B65:B67"/>
    <mergeCell ref="F65:H65"/>
    <mergeCell ref="C65:E65"/>
    <mergeCell ref="F80:H80"/>
    <mergeCell ref="G81:H81"/>
    <mergeCell ref="D81:E81"/>
    <mergeCell ref="C80:E80"/>
    <mergeCell ref="B80:B82"/>
    <mergeCell ref="D96:E96"/>
    <mergeCell ref="C97:D97"/>
    <mergeCell ref="F82:G82"/>
    <mergeCell ref="B95:B97"/>
    <mergeCell ref="C95:E95"/>
    <mergeCell ref="C82:D8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207</v>
      </c>
      <c r="C3" t="s">
        <v>761</v>
      </c>
    </row>
    <row r="5" spans="2:6" ht="15" customHeight="1" x14ac:dyDescent="0.2">
      <c r="B5" s="856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91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West Midlands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data'!D20</f>
        <v>1106.8620000000001</v>
      </c>
      <c r="D8" s="138">
        <f>'Section 11 chart data'!J20</f>
        <v>21804.108</v>
      </c>
      <c r="E8" s="691">
        <f>'Section 11 chart data'!K20</f>
        <v>5.08</v>
      </c>
      <c r="F8" s="139">
        <f>SUM(C8,D8)</f>
        <v>22910.97</v>
      </c>
    </row>
    <row r="9" spans="2:6" ht="15" customHeight="1" x14ac:dyDescent="0.2">
      <c r="B9" s="141" t="s">
        <v>222</v>
      </c>
      <c r="C9" s="137">
        <f>'Section 11 chart data'!D21</f>
        <v>1195.1569999999999</v>
      </c>
      <c r="D9" s="138">
        <f>'Section 11 chart data'!J21</f>
        <v>22740.701000000001</v>
      </c>
      <c r="E9" s="691">
        <f>'Section 11 chart data'!K21</f>
        <v>4.93</v>
      </c>
      <c r="F9" s="139">
        <f t="shared" ref="F9:F18" si="0">SUM(C9,D9)</f>
        <v>23935.858</v>
      </c>
    </row>
    <row r="10" spans="2:6" ht="15" customHeight="1" x14ac:dyDescent="0.2">
      <c r="B10" s="141" t="s">
        <v>225</v>
      </c>
      <c r="C10" s="137">
        <f>'Section 11 chart data'!D22</f>
        <v>1228.54</v>
      </c>
      <c r="D10" s="138">
        <f>'Section 11 chart data'!J22</f>
        <v>24209.141</v>
      </c>
      <c r="E10" s="691">
        <f>'Section 11 chart data'!K22</f>
        <v>4.84</v>
      </c>
      <c r="F10" s="139">
        <f t="shared" si="0"/>
        <v>25437.681</v>
      </c>
    </row>
    <row r="11" spans="2:6" ht="15" customHeight="1" x14ac:dyDescent="0.2">
      <c r="B11" s="141" t="s">
        <v>226</v>
      </c>
      <c r="C11" s="137">
        <f>'Section 11 chart data'!D23</f>
        <v>1284.076</v>
      </c>
      <c r="D11" s="138">
        <f>'Section 11 chart data'!J23</f>
        <v>26154.248</v>
      </c>
      <c r="E11" s="691">
        <f>'Section 11 chart data'!K23</f>
        <v>4.5999999999999996</v>
      </c>
      <c r="F11" s="139">
        <f t="shared" si="0"/>
        <v>27438.324000000001</v>
      </c>
    </row>
    <row r="12" spans="2:6" ht="15" customHeight="1" x14ac:dyDescent="0.2">
      <c r="B12" s="141" t="s">
        <v>227</v>
      </c>
      <c r="C12" s="137">
        <f>'Section 11 chart data'!D24</f>
        <v>1338.5440000000001</v>
      </c>
      <c r="D12" s="138">
        <f>'Section 11 chart data'!J24</f>
        <v>27871.953000000001</v>
      </c>
      <c r="E12" s="691">
        <f>'Section 11 chart data'!K24</f>
        <v>4.43</v>
      </c>
      <c r="F12" s="139">
        <f t="shared" si="0"/>
        <v>29210.497000000003</v>
      </c>
    </row>
    <row r="13" spans="2:6" ht="15" customHeight="1" x14ac:dyDescent="0.2">
      <c r="B13" s="141" t="s">
        <v>228</v>
      </c>
      <c r="C13" s="137">
        <f>'Section 11 chart data'!D25</f>
        <v>1424.68</v>
      </c>
      <c r="D13" s="138">
        <f>'Section 11 chart data'!J25</f>
        <v>29768.645</v>
      </c>
      <c r="E13" s="691">
        <f>'Section 11 chart data'!K25</f>
        <v>4.25</v>
      </c>
      <c r="F13" s="139">
        <f t="shared" si="0"/>
        <v>31193.325000000001</v>
      </c>
    </row>
    <row r="14" spans="2:6" ht="15" customHeight="1" x14ac:dyDescent="0.2">
      <c r="B14" s="141" t="s">
        <v>332</v>
      </c>
      <c r="C14" s="137">
        <f>'Section 11 chart data'!D26</f>
        <v>1429.5440000000001</v>
      </c>
      <c r="D14" s="138">
        <f>'Section 11 chart data'!J26</f>
        <v>31504.3</v>
      </c>
      <c r="E14" s="691">
        <f>'Section 11 chart data'!K26</f>
        <v>4.0999999999999996</v>
      </c>
      <c r="F14" s="139">
        <f t="shared" si="0"/>
        <v>32933.843999999997</v>
      </c>
    </row>
    <row r="15" spans="2:6" ht="15" customHeight="1" x14ac:dyDescent="0.2">
      <c r="B15" s="141" t="s">
        <v>333</v>
      </c>
      <c r="C15" s="137">
        <f>'Section 11 chart data'!D27</f>
        <v>1414.2460000000001</v>
      </c>
      <c r="D15" s="138">
        <f>'Section 11 chart data'!J27</f>
        <v>32891.919000000002</v>
      </c>
      <c r="E15" s="691">
        <f>'Section 11 chart data'!K27</f>
        <v>4</v>
      </c>
      <c r="F15" s="139">
        <f t="shared" si="0"/>
        <v>34306.165000000001</v>
      </c>
    </row>
    <row r="16" spans="2:6" ht="15" customHeight="1" x14ac:dyDescent="0.2">
      <c r="B16" s="141" t="s">
        <v>231</v>
      </c>
      <c r="C16" s="137">
        <f>'Section 11 chart data'!D28</f>
        <v>1430.078</v>
      </c>
      <c r="D16" s="138">
        <f>'Section 11 chart data'!J28</f>
        <v>34295.298999999999</v>
      </c>
      <c r="E16" s="691">
        <f>'Section 11 chart data'!K28</f>
        <v>3.91</v>
      </c>
      <c r="F16" s="139">
        <f t="shared" si="0"/>
        <v>35725.377</v>
      </c>
    </row>
    <row r="17" spans="2:6" ht="15" customHeight="1" x14ac:dyDescent="0.2">
      <c r="B17" s="141" t="s">
        <v>232</v>
      </c>
      <c r="C17" s="137">
        <f>'Section 11 chart data'!D29</f>
        <v>1468.9159999999999</v>
      </c>
      <c r="D17" s="138">
        <f>'Section 11 chart data'!J29</f>
        <v>35348.815999999999</v>
      </c>
      <c r="E17" s="691">
        <f>'Section 11 chart data'!K29</f>
        <v>3.88</v>
      </c>
      <c r="F17" s="139">
        <f t="shared" si="0"/>
        <v>36817.731999999996</v>
      </c>
    </row>
    <row r="18" spans="2:6" ht="15" customHeight="1" x14ac:dyDescent="0.2">
      <c r="B18" s="142" t="s">
        <v>233</v>
      </c>
      <c r="C18" s="137">
        <f>'Section 11 chart data'!D30</f>
        <v>1464.5229999999999</v>
      </c>
      <c r="D18" s="138">
        <f>'Section 11 chart data'!J30</f>
        <v>36438.580999999998</v>
      </c>
      <c r="E18" s="691">
        <f>'Section 11 chart data'!K30</f>
        <v>3.84</v>
      </c>
      <c r="F18" s="140">
        <f t="shared" si="0"/>
        <v>37903.103999999999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493</v>
      </c>
    </row>
    <row r="5" spans="2:35" ht="15" customHeight="1" x14ac:dyDescent="0.2">
      <c r="B5" s="912" t="s">
        <v>77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09"/>
      <c r="C6" s="103" t="s">
        <v>78</v>
      </c>
      <c r="D6" s="906" t="s">
        <v>79</v>
      </c>
      <c r="E6" s="906"/>
      <c r="F6" s="103" t="s">
        <v>78</v>
      </c>
      <c r="G6" s="906" t="s">
        <v>79</v>
      </c>
      <c r="H6" s="906"/>
      <c r="I6" s="103" t="s">
        <v>78</v>
      </c>
      <c r="J6" s="906" t="s">
        <v>79</v>
      </c>
      <c r="K6" s="906"/>
      <c r="L6" s="103" t="s">
        <v>78</v>
      </c>
      <c r="M6" s="906" t="s">
        <v>79</v>
      </c>
      <c r="N6" s="906"/>
      <c r="O6" s="103" t="s">
        <v>78</v>
      </c>
      <c r="P6" s="906" t="s">
        <v>79</v>
      </c>
      <c r="Q6" s="906"/>
      <c r="R6" s="103" t="s">
        <v>78</v>
      </c>
      <c r="S6" s="906" t="s">
        <v>79</v>
      </c>
      <c r="T6" s="906"/>
      <c r="U6" s="103" t="s">
        <v>78</v>
      </c>
      <c r="V6" s="906" t="s">
        <v>79</v>
      </c>
      <c r="W6" s="906"/>
      <c r="X6" s="103" t="s">
        <v>78</v>
      </c>
      <c r="Y6" s="906" t="s">
        <v>79</v>
      </c>
      <c r="Z6" s="906"/>
      <c r="AA6" s="103" t="s">
        <v>78</v>
      </c>
      <c r="AB6" s="906" t="s">
        <v>79</v>
      </c>
      <c r="AC6" s="906"/>
      <c r="AD6" s="103" t="s">
        <v>78</v>
      </c>
      <c r="AE6" s="906" t="s">
        <v>79</v>
      </c>
      <c r="AF6" s="906"/>
      <c r="AG6" s="103" t="s">
        <v>78</v>
      </c>
      <c r="AH6" s="906" t="s">
        <v>79</v>
      </c>
      <c r="AI6" s="896"/>
    </row>
    <row r="7" spans="2:35" ht="30" customHeight="1" x14ac:dyDescent="0.2">
      <c r="B7" s="909"/>
      <c r="C7" s="907" t="s">
        <v>325</v>
      </c>
      <c r="D7" s="907"/>
      <c r="E7" s="16" t="s">
        <v>82</v>
      </c>
      <c r="F7" s="907" t="s">
        <v>325</v>
      </c>
      <c r="G7" s="907"/>
      <c r="H7" s="16" t="s">
        <v>82</v>
      </c>
      <c r="I7" s="907" t="s">
        <v>325</v>
      </c>
      <c r="J7" s="907"/>
      <c r="K7" s="16" t="s">
        <v>82</v>
      </c>
      <c r="L7" s="907" t="s">
        <v>325</v>
      </c>
      <c r="M7" s="907"/>
      <c r="N7" s="16" t="s">
        <v>82</v>
      </c>
      <c r="O7" s="907" t="s">
        <v>325</v>
      </c>
      <c r="P7" s="907"/>
      <c r="Q7" s="16" t="s">
        <v>82</v>
      </c>
      <c r="R7" s="907" t="s">
        <v>325</v>
      </c>
      <c r="S7" s="907"/>
      <c r="T7" s="16" t="s">
        <v>82</v>
      </c>
      <c r="U7" s="907" t="s">
        <v>325</v>
      </c>
      <c r="V7" s="907"/>
      <c r="W7" s="16" t="s">
        <v>82</v>
      </c>
      <c r="X7" s="907" t="s">
        <v>325</v>
      </c>
      <c r="Y7" s="907"/>
      <c r="Z7" s="16" t="s">
        <v>82</v>
      </c>
      <c r="AA7" s="907" t="s">
        <v>325</v>
      </c>
      <c r="AB7" s="907"/>
      <c r="AC7" s="16" t="s">
        <v>82</v>
      </c>
      <c r="AD7" s="907" t="s">
        <v>325</v>
      </c>
      <c r="AE7" s="907"/>
      <c r="AF7" s="16" t="s">
        <v>82</v>
      </c>
      <c r="AG7" s="907" t="s">
        <v>325</v>
      </c>
      <c r="AH7" s="907"/>
      <c r="AI7" s="17" t="s">
        <v>82</v>
      </c>
    </row>
    <row r="8" spans="2:35" ht="15" customHeight="1" x14ac:dyDescent="0.2">
      <c r="B8" s="143" t="str">
        <f>Index!$B$4</f>
        <v>West Midlands</v>
      </c>
      <c r="C8" s="187"/>
      <c r="D8" s="122"/>
      <c r="E8" s="105"/>
      <c r="F8" s="105"/>
      <c r="G8" s="122"/>
      <c r="H8" s="188"/>
      <c r="I8" s="105"/>
      <c r="J8" s="122"/>
      <c r="K8" s="188"/>
      <c r="L8" s="105"/>
      <c r="M8" s="122"/>
      <c r="N8" s="188"/>
      <c r="O8" s="105"/>
      <c r="P8" s="188"/>
      <c r="Q8" s="188"/>
      <c r="R8" s="187"/>
      <c r="S8" s="122"/>
      <c r="T8" s="105"/>
      <c r="U8" s="105"/>
      <c r="V8" s="122"/>
      <c r="W8" s="188"/>
      <c r="X8" s="105"/>
      <c r="Y8" s="122"/>
      <c r="Z8" s="188"/>
      <c r="AA8" s="105"/>
      <c r="AB8" s="122"/>
      <c r="AC8" s="188"/>
      <c r="AD8" s="105"/>
      <c r="AE8" s="188"/>
      <c r="AF8" s="188"/>
      <c r="AG8" s="105"/>
      <c r="AH8" s="188"/>
      <c r="AI8" s="188"/>
    </row>
    <row r="9" spans="2:35" ht="15" customHeight="1" x14ac:dyDescent="0.2">
      <c r="B9" s="107" t="s">
        <v>105</v>
      </c>
      <c r="C9" s="108">
        <f>'Section 11 chart data'!$C$190</f>
        <v>1106.8620000000001</v>
      </c>
      <c r="D9" s="108">
        <f>'Section 11 chart data'!$C$207</f>
        <v>21804.108</v>
      </c>
      <c r="E9" s="119">
        <f>'Section 11 chart data'!$D$207</f>
        <v>5.08</v>
      </c>
      <c r="F9" s="108">
        <f>'Section 11 chart data'!$D$190</f>
        <v>1195.1569999999999</v>
      </c>
      <c r="G9" s="108">
        <f>'Section 11 chart data'!$E$207</f>
        <v>22740.701000000001</v>
      </c>
      <c r="H9" s="119">
        <f>'Section 11 chart data'!$F$207</f>
        <v>4.93</v>
      </c>
      <c r="I9" s="108">
        <f>'Section 11 chart data'!$E$190</f>
        <v>1228.54</v>
      </c>
      <c r="J9" s="108">
        <f>'Section 11 chart data'!$G$207</f>
        <v>24209.141</v>
      </c>
      <c r="K9" s="119">
        <f>'Section 11 chart data'!$H$207</f>
        <v>4.84</v>
      </c>
      <c r="L9" s="108">
        <f>'Section 11 chart data'!$F$190</f>
        <v>1284.076</v>
      </c>
      <c r="M9" s="108">
        <f>'Section 11 chart data'!$I$207</f>
        <v>26154.248</v>
      </c>
      <c r="N9" s="119">
        <f>'Section 11 chart data'!$J$207</f>
        <v>4.5999999999999996</v>
      </c>
      <c r="O9" s="108">
        <f>'Section 11 chart data'!$G$190</f>
        <v>1338.5440000000001</v>
      </c>
      <c r="P9" s="108">
        <f>'Section 11 chart data'!$K$207</f>
        <v>27871.953000000001</v>
      </c>
      <c r="Q9" s="119">
        <f>'Section 11 chart data'!$L$207</f>
        <v>4.43</v>
      </c>
      <c r="R9" s="108">
        <f>'Section 11 chart data'!$H$190</f>
        <v>1424.68</v>
      </c>
      <c r="S9" s="108">
        <f>'Section 11 chart data'!$M$207</f>
        <v>29768.645</v>
      </c>
      <c r="T9" s="119">
        <f>'Section 11 chart data'!$N$207</f>
        <v>4.25</v>
      </c>
      <c r="U9" s="108">
        <f>'Section 11 chart data'!$I$190</f>
        <v>1429.5440000000001</v>
      </c>
      <c r="V9" s="108">
        <f>'Section 11 chart data'!$O$207</f>
        <v>31504.3</v>
      </c>
      <c r="W9" s="119">
        <f>'Section 11 chart data'!$P$207</f>
        <v>4.0999999999999996</v>
      </c>
      <c r="X9" s="108">
        <f>'Section 11 chart data'!$J$190</f>
        <v>1414.2460000000001</v>
      </c>
      <c r="Y9" s="108">
        <f>'Section 11 chart data'!$Q$207</f>
        <v>32891.919000000002</v>
      </c>
      <c r="Z9" s="119">
        <f>'Section 11 chart data'!$R$207</f>
        <v>4</v>
      </c>
      <c r="AA9" s="108">
        <f>'Section 11 chart data'!$K$190</f>
        <v>1430.078</v>
      </c>
      <c r="AB9" s="108">
        <f>'Section 11 chart data'!$S$207</f>
        <v>34295.298999999999</v>
      </c>
      <c r="AC9" s="119">
        <f>'Section 11 chart data'!$T$207</f>
        <v>3.91</v>
      </c>
      <c r="AD9" s="108">
        <f>'Section 11 chart data'!$L$190</f>
        <v>1468.9159999999999</v>
      </c>
      <c r="AE9" s="108">
        <f>'Section 11 chart data'!$U$207</f>
        <v>35348.815999999999</v>
      </c>
      <c r="AF9" s="119">
        <f>'Section 11 chart data'!$V$207</f>
        <v>3.88</v>
      </c>
      <c r="AG9" s="108">
        <f>'Section 11 chart data'!$M$190</f>
        <v>1464.5229999999999</v>
      </c>
      <c r="AH9" s="108">
        <f>'Section 11 chart data'!$W$207</f>
        <v>36438.580999999998</v>
      </c>
      <c r="AI9" s="120">
        <f>'Section 11 chart data'!$X$207</f>
        <v>3.84</v>
      </c>
    </row>
    <row r="10" spans="2:35" ht="15" customHeight="1" x14ac:dyDescent="0.2">
      <c r="B10" s="109" t="s">
        <v>94</v>
      </c>
      <c r="C10" s="110">
        <f>'Section 11 chart data'!$C$191</f>
        <v>531.04100000000005</v>
      </c>
      <c r="D10" s="110">
        <f>'Section 11 chart data'!$C$208</f>
        <v>7201.0680000000002</v>
      </c>
      <c r="E10" s="111">
        <f>'Section 11 chart data'!$D$208</f>
        <v>11.15</v>
      </c>
      <c r="F10" s="110">
        <f>'Section 11 chart data'!$D$191</f>
        <v>565.88199999999995</v>
      </c>
      <c r="G10" s="110">
        <f>'Section 11 chart data'!$E$208</f>
        <v>7067.1949999999997</v>
      </c>
      <c r="H10" s="111">
        <f>'Section 11 chart data'!$F$208</f>
        <v>11.01</v>
      </c>
      <c r="I10" s="110">
        <f>'Section 11 chart data'!$E$191</f>
        <v>583.96600000000001</v>
      </c>
      <c r="J10" s="110">
        <f>'Section 11 chart data'!$G$208</f>
        <v>7149.7120000000004</v>
      </c>
      <c r="K10" s="111">
        <f>'Section 11 chart data'!$H$208</f>
        <v>10.96</v>
      </c>
      <c r="L10" s="110">
        <f>'Section 11 chart data'!$F$191</f>
        <v>609.28499999999997</v>
      </c>
      <c r="M10" s="110">
        <f>'Section 11 chart data'!$I$208</f>
        <v>7265.9840000000004</v>
      </c>
      <c r="N10" s="111">
        <f>'Section 11 chart data'!$J$208</f>
        <v>10.96</v>
      </c>
      <c r="O10" s="110">
        <f>'Section 11 chart data'!$G$191</f>
        <v>634.255</v>
      </c>
      <c r="P10" s="110">
        <f>'Section 11 chart data'!$K$208</f>
        <v>7456.9359999999997</v>
      </c>
      <c r="Q10" s="111">
        <f>'Section 11 chart data'!$L$208</f>
        <v>10.96</v>
      </c>
      <c r="R10" s="110">
        <f>'Section 11 chart data'!$H$191</f>
        <v>671.11599999999999</v>
      </c>
      <c r="S10" s="110">
        <f>'Section 11 chart data'!$M$208</f>
        <v>7813.2079999999996</v>
      </c>
      <c r="T10" s="111">
        <f>'Section 11 chart data'!$N$208</f>
        <v>10.72</v>
      </c>
      <c r="U10" s="110">
        <f>'Section 11 chart data'!$I$191</f>
        <v>653.51099999999997</v>
      </c>
      <c r="V10" s="110">
        <f>'Section 11 chart data'!$O$208</f>
        <v>8084.8320000000003</v>
      </c>
      <c r="W10" s="111">
        <f>'Section 11 chart data'!$P$208</f>
        <v>10.52</v>
      </c>
      <c r="X10" s="110">
        <f>'Section 11 chart data'!$J$191</f>
        <v>621.47500000000002</v>
      </c>
      <c r="Y10" s="110">
        <f>'Section 11 chart data'!$Q$208</f>
        <v>8439.93</v>
      </c>
      <c r="Z10" s="111">
        <f>'Section 11 chart data'!$R$208</f>
        <v>10.29</v>
      </c>
      <c r="AA10" s="110">
        <f>'Section 11 chart data'!$K$191</f>
        <v>617.971</v>
      </c>
      <c r="AB10" s="110">
        <f>'Section 11 chart data'!$S$208</f>
        <v>8791.0750000000007</v>
      </c>
      <c r="AC10" s="111">
        <f>'Section 11 chart data'!$T$208</f>
        <v>10.08</v>
      </c>
      <c r="AD10" s="110">
        <f>'Section 11 chart data'!$L$191</f>
        <v>627.26800000000003</v>
      </c>
      <c r="AE10" s="110">
        <f>'Section 11 chart data'!$U$208</f>
        <v>9094.848</v>
      </c>
      <c r="AF10" s="111">
        <f>'Section 11 chart data'!$V$208</f>
        <v>9.93</v>
      </c>
      <c r="AG10" s="110">
        <f>'Section 11 chart data'!$M$191</f>
        <v>611.66200000000003</v>
      </c>
      <c r="AH10" s="110">
        <f>'Section 11 chart data'!$W$208</f>
        <v>9396.6</v>
      </c>
      <c r="AI10" s="112">
        <f>'Section 11 chart data'!$X$208</f>
        <v>9.8000000000000007</v>
      </c>
    </row>
    <row r="11" spans="2:35" ht="15" customHeight="1" x14ac:dyDescent="0.2">
      <c r="B11" s="109" t="s">
        <v>95</v>
      </c>
      <c r="C11" s="110">
        <f>'Section 11 chart data'!$C$192</f>
        <v>223.12200000000001</v>
      </c>
      <c r="D11" s="110">
        <f>'Section 11 chart data'!$C$209</f>
        <v>1474.011</v>
      </c>
      <c r="E11" s="111">
        <f>'Section 11 chart data'!$D$209</f>
        <v>19.920000000000002</v>
      </c>
      <c r="F11" s="110">
        <f>'Section 11 chart data'!$D$192</f>
        <v>241.28800000000001</v>
      </c>
      <c r="G11" s="110">
        <f>'Section 11 chart data'!$E$209</f>
        <v>1508.0630000000001</v>
      </c>
      <c r="H11" s="111">
        <f>'Section 11 chart data'!$F$209</f>
        <v>19.62</v>
      </c>
      <c r="I11" s="110">
        <f>'Section 11 chart data'!$E$192</f>
        <v>235.86600000000001</v>
      </c>
      <c r="J11" s="110">
        <f>'Section 11 chart data'!$G$209</f>
        <v>1505.73</v>
      </c>
      <c r="K11" s="111">
        <f>'Section 11 chart data'!$H$209</f>
        <v>20.62</v>
      </c>
      <c r="L11" s="110">
        <f>'Section 11 chart data'!$F$192</f>
        <v>246.11699999999999</v>
      </c>
      <c r="M11" s="110">
        <f>'Section 11 chart data'!$I$209</f>
        <v>1654.242</v>
      </c>
      <c r="N11" s="111">
        <f>'Section 11 chart data'!$J$209</f>
        <v>20.170000000000002</v>
      </c>
      <c r="O11" s="110">
        <f>'Section 11 chart data'!$G$192</f>
        <v>259.37299999999999</v>
      </c>
      <c r="P11" s="110">
        <f>'Section 11 chart data'!$K$209</f>
        <v>1744.809</v>
      </c>
      <c r="Q11" s="111">
        <f>'Section 11 chart data'!$L$209</f>
        <v>19.71</v>
      </c>
      <c r="R11" s="110">
        <f>'Section 11 chart data'!$H$192</f>
        <v>280.49599999999998</v>
      </c>
      <c r="S11" s="110">
        <f>'Section 11 chart data'!$M$209</f>
        <v>1793.7329999999999</v>
      </c>
      <c r="T11" s="111">
        <f>'Section 11 chart data'!$N$209</f>
        <v>19.98</v>
      </c>
      <c r="U11" s="110">
        <f>'Section 11 chart data'!$I$192</f>
        <v>287.459</v>
      </c>
      <c r="V11" s="110">
        <f>'Section 11 chart data'!$O$209</f>
        <v>1900.8389999999999</v>
      </c>
      <c r="W11" s="111">
        <f>'Section 11 chart data'!$P$209</f>
        <v>19.809999999999999</v>
      </c>
      <c r="X11" s="110">
        <f>'Section 11 chart data'!$J$192</f>
        <v>294.85300000000001</v>
      </c>
      <c r="Y11" s="110">
        <f>'Section 11 chart data'!$Q$209</f>
        <v>1748.748</v>
      </c>
      <c r="Z11" s="111">
        <f>'Section 11 chart data'!$R$209</f>
        <v>20.51</v>
      </c>
      <c r="AA11" s="110">
        <f>'Section 11 chart data'!$K$192</f>
        <v>301.15100000000001</v>
      </c>
      <c r="AB11" s="110">
        <f>'Section 11 chart data'!$S$209</f>
        <v>1765.491</v>
      </c>
      <c r="AC11" s="111">
        <f>'Section 11 chart data'!$T$209</f>
        <v>21.13</v>
      </c>
      <c r="AD11" s="110">
        <f>'Section 11 chart data'!$L$192</f>
        <v>314.36900000000003</v>
      </c>
      <c r="AE11" s="110">
        <f>'Section 11 chart data'!$U$209</f>
        <v>1710.604</v>
      </c>
      <c r="AF11" s="111">
        <f>'Section 11 chart data'!$V$209</f>
        <v>22.25</v>
      </c>
      <c r="AG11" s="110">
        <f>'Section 11 chart data'!$M$192</f>
        <v>316.45</v>
      </c>
      <c r="AH11" s="110">
        <f>'Section 11 chart data'!$W$209</f>
        <v>1782.0119999999999</v>
      </c>
      <c r="AI11" s="112">
        <f>'Section 11 chart data'!$X$209</f>
        <v>22.26</v>
      </c>
    </row>
    <row r="12" spans="2:35" ht="15" customHeight="1" x14ac:dyDescent="0.2">
      <c r="B12" s="109" t="s">
        <v>96</v>
      </c>
      <c r="C12" s="110">
        <f>'Section 11 chart data'!$C$193</f>
        <v>10.994999999999999</v>
      </c>
      <c r="D12" s="110">
        <f>'Section 11 chart data'!$C$210</f>
        <v>1374.501</v>
      </c>
      <c r="E12" s="111">
        <f>'Section 11 chart data'!$D$210</f>
        <v>26.63</v>
      </c>
      <c r="F12" s="110">
        <f>'Section 11 chart data'!$D$193</f>
        <v>11.394</v>
      </c>
      <c r="G12" s="110">
        <f>'Section 11 chart data'!$E$210</f>
        <v>1451.653</v>
      </c>
      <c r="H12" s="111">
        <f>'Section 11 chart data'!$F$210</f>
        <v>25.99</v>
      </c>
      <c r="I12" s="110">
        <f>'Section 11 chart data'!$E$193</f>
        <v>11.603</v>
      </c>
      <c r="J12" s="110">
        <f>'Section 11 chart data'!$G$210</f>
        <v>1579.0070000000001</v>
      </c>
      <c r="K12" s="111">
        <f>'Section 11 chart data'!$H$210</f>
        <v>24.87</v>
      </c>
      <c r="L12" s="110">
        <f>'Section 11 chart data'!$F$193</f>
        <v>10.35</v>
      </c>
      <c r="M12" s="110">
        <f>'Section 11 chart data'!$I$210</f>
        <v>1739.86</v>
      </c>
      <c r="N12" s="111">
        <f>'Section 11 chart data'!$J$210</f>
        <v>23.43</v>
      </c>
      <c r="O12" s="110">
        <f>'Section 11 chart data'!$G$193</f>
        <v>10.183</v>
      </c>
      <c r="P12" s="110">
        <f>'Section 11 chart data'!$K$210</f>
        <v>1861.8820000000001</v>
      </c>
      <c r="Q12" s="111">
        <f>'Section 11 chart data'!$L$210</f>
        <v>22.65</v>
      </c>
      <c r="R12" s="110">
        <f>'Section 11 chart data'!$H$193</f>
        <v>10.807</v>
      </c>
      <c r="S12" s="110">
        <f>'Section 11 chart data'!$M$210</f>
        <v>1962.1859999999999</v>
      </c>
      <c r="T12" s="111">
        <f>'Section 11 chart data'!$N$210</f>
        <v>22.13</v>
      </c>
      <c r="U12" s="110">
        <f>'Section 11 chart data'!$I$193</f>
        <v>11.144</v>
      </c>
      <c r="V12" s="110">
        <f>'Section 11 chart data'!$O$210</f>
        <v>2058.268</v>
      </c>
      <c r="W12" s="111">
        <f>'Section 11 chart data'!$P$210</f>
        <v>21.64</v>
      </c>
      <c r="X12" s="110">
        <f>'Section 11 chart data'!$J$193</f>
        <v>11.042999999999999</v>
      </c>
      <c r="Y12" s="110">
        <f>'Section 11 chart data'!$Q$210</f>
        <v>2105.1039999999998</v>
      </c>
      <c r="Z12" s="111">
        <f>'Section 11 chart data'!$R$210</f>
        <v>21.51</v>
      </c>
      <c r="AA12" s="110">
        <f>'Section 11 chart data'!$K$193</f>
        <v>11.827999999999999</v>
      </c>
      <c r="AB12" s="110">
        <f>'Section 11 chart data'!$S$210</f>
        <v>2150.951</v>
      </c>
      <c r="AC12" s="111">
        <f>'Section 11 chart data'!$T$210</f>
        <v>21.4</v>
      </c>
      <c r="AD12" s="110">
        <f>'Section 11 chart data'!$L$193</f>
        <v>12.576000000000001</v>
      </c>
      <c r="AE12" s="110">
        <f>'Section 11 chart data'!$U$210</f>
        <v>2202.9870000000001</v>
      </c>
      <c r="AF12" s="111">
        <f>'Section 11 chart data'!$V$210</f>
        <v>21.18</v>
      </c>
      <c r="AG12" s="110">
        <f>'Section 11 chart data'!$M$193</f>
        <v>13.13</v>
      </c>
      <c r="AH12" s="110">
        <f>'Section 11 chart data'!$W$210</f>
        <v>2256.7570000000001</v>
      </c>
      <c r="AI12" s="112">
        <f>'Section 11 chart data'!$X$210</f>
        <v>20.95</v>
      </c>
    </row>
    <row r="13" spans="2:35" ht="15" customHeight="1" x14ac:dyDescent="0.2">
      <c r="B13" s="109" t="s">
        <v>97</v>
      </c>
      <c r="C13" s="110">
        <f>'Section 11 chart data'!$C$194</f>
        <v>54.831000000000003</v>
      </c>
      <c r="D13" s="110">
        <f>'Section 11 chart data'!$C$211</f>
        <v>5004.5339999999997</v>
      </c>
      <c r="E13" s="111">
        <f>'Section 11 chart data'!$D$211</f>
        <v>12.84</v>
      </c>
      <c r="F13" s="110">
        <f>'Section 11 chart data'!$D$194</f>
        <v>58.133000000000003</v>
      </c>
      <c r="G13" s="110">
        <f>'Section 11 chart data'!$E$211</f>
        <v>5187.7330000000002</v>
      </c>
      <c r="H13" s="111">
        <f>'Section 11 chart data'!$F$211</f>
        <v>12.75</v>
      </c>
      <c r="I13" s="110">
        <f>'Section 11 chart data'!$E$194</f>
        <v>58.936</v>
      </c>
      <c r="J13" s="110">
        <f>'Section 11 chart data'!$G$211</f>
        <v>5460.0020000000004</v>
      </c>
      <c r="K13" s="111">
        <f>'Section 11 chart data'!$H$211</f>
        <v>12.56</v>
      </c>
      <c r="L13" s="110">
        <f>'Section 11 chart data'!$F$194</f>
        <v>61.735999999999997</v>
      </c>
      <c r="M13" s="110">
        <f>'Section 11 chart data'!$I$211</f>
        <v>5852.5060000000003</v>
      </c>
      <c r="N13" s="111">
        <f>'Section 11 chart data'!$J$211</f>
        <v>12.1</v>
      </c>
      <c r="O13" s="110">
        <f>'Section 11 chart data'!$G$194</f>
        <v>63.738</v>
      </c>
      <c r="P13" s="110">
        <f>'Section 11 chart data'!$K$211</f>
        <v>6234.4920000000002</v>
      </c>
      <c r="Q13" s="111">
        <f>'Section 11 chart data'!$L$211</f>
        <v>11.68</v>
      </c>
      <c r="R13" s="110">
        <f>'Section 11 chart data'!$H$194</f>
        <v>68.260999999999996</v>
      </c>
      <c r="S13" s="110">
        <f>'Section 11 chart data'!$M$211</f>
        <v>6591.3819999999996</v>
      </c>
      <c r="T13" s="111">
        <f>'Section 11 chart data'!$N$211</f>
        <v>11.33</v>
      </c>
      <c r="U13" s="110">
        <f>'Section 11 chart data'!$I$194</f>
        <v>71.125</v>
      </c>
      <c r="V13" s="110">
        <f>'Section 11 chart data'!$O$211</f>
        <v>6899.3159999999998</v>
      </c>
      <c r="W13" s="111">
        <f>'Section 11 chart data'!$P$211</f>
        <v>11.05</v>
      </c>
      <c r="X13" s="110">
        <f>'Section 11 chart data'!$J$194</f>
        <v>71.614999999999995</v>
      </c>
      <c r="Y13" s="110">
        <f>'Section 11 chart data'!$Q$211</f>
        <v>7163.098</v>
      </c>
      <c r="Z13" s="111">
        <f>'Section 11 chart data'!$R$211</f>
        <v>10.83</v>
      </c>
      <c r="AA13" s="110">
        <f>'Section 11 chart data'!$K$194</f>
        <v>71.861000000000004</v>
      </c>
      <c r="AB13" s="110">
        <f>'Section 11 chart data'!$S$211</f>
        <v>7367.7830000000004</v>
      </c>
      <c r="AC13" s="111">
        <f>'Section 11 chart data'!$T$211</f>
        <v>10.69</v>
      </c>
      <c r="AD13" s="110">
        <f>'Section 11 chart data'!$L$194</f>
        <v>73.228999999999999</v>
      </c>
      <c r="AE13" s="110">
        <f>'Section 11 chart data'!$U$211</f>
        <v>7455.0150000000003</v>
      </c>
      <c r="AF13" s="111">
        <f>'Section 11 chart data'!$V$211</f>
        <v>10.71</v>
      </c>
      <c r="AG13" s="110">
        <f>'Section 11 chart data'!$M$194</f>
        <v>74.646000000000001</v>
      </c>
      <c r="AH13" s="110">
        <f>'Section 11 chart data'!$W$211</f>
        <v>7516.0609999999997</v>
      </c>
      <c r="AI13" s="112">
        <f>'Section 11 chart data'!$X$211</f>
        <v>10.75</v>
      </c>
    </row>
    <row r="14" spans="2:35" ht="15" customHeight="1" x14ac:dyDescent="0.2">
      <c r="B14" s="109" t="s">
        <v>98</v>
      </c>
      <c r="C14" s="110">
        <f>'Section 11 chart data'!$C$195</f>
        <v>71.174999999999997</v>
      </c>
      <c r="D14" s="110">
        <f>'Section 11 chart data'!$C$212</f>
        <v>1472.6690000000001</v>
      </c>
      <c r="E14" s="111">
        <f>'Section 11 chart data'!$D$212</f>
        <v>12.81</v>
      </c>
      <c r="F14" s="110">
        <f>'Section 11 chart data'!$D$195</f>
        <v>78.938999999999993</v>
      </c>
      <c r="G14" s="110">
        <f>'Section 11 chart data'!$E$212</f>
        <v>1651.3140000000001</v>
      </c>
      <c r="H14" s="111">
        <f>'Section 11 chart data'!$F$212</f>
        <v>13.12</v>
      </c>
      <c r="I14" s="110">
        <f>'Section 11 chart data'!$E$195</f>
        <v>85.906000000000006</v>
      </c>
      <c r="J14" s="110">
        <f>'Section 11 chart data'!$G$212</f>
        <v>1891.633</v>
      </c>
      <c r="K14" s="111">
        <f>'Section 11 chart data'!$H$212</f>
        <v>13.42</v>
      </c>
      <c r="L14" s="110">
        <f>'Section 11 chart data'!$F$195</f>
        <v>94.061000000000007</v>
      </c>
      <c r="M14" s="110">
        <f>'Section 11 chart data'!$I$212</f>
        <v>2178.8960000000002</v>
      </c>
      <c r="N14" s="111">
        <f>'Section 11 chart data'!$J$212</f>
        <v>13.23</v>
      </c>
      <c r="O14" s="110">
        <f>'Section 11 chart data'!$G$195</f>
        <v>100.18300000000001</v>
      </c>
      <c r="P14" s="110">
        <f>'Section 11 chart data'!$K$212</f>
        <v>2433.1680000000001</v>
      </c>
      <c r="Q14" s="111">
        <f>'Section 11 chart data'!$L$212</f>
        <v>13.08</v>
      </c>
      <c r="R14" s="110">
        <f>'Section 11 chart data'!$H$195</f>
        <v>107.92700000000001</v>
      </c>
      <c r="S14" s="110">
        <f>'Section 11 chart data'!$M$212</f>
        <v>2666.1030000000001</v>
      </c>
      <c r="T14" s="111">
        <f>'Section 11 chart data'!$N$212</f>
        <v>12.91</v>
      </c>
      <c r="U14" s="110">
        <f>'Section 11 chart data'!$I$195</f>
        <v>113.205</v>
      </c>
      <c r="V14" s="110">
        <f>'Section 11 chart data'!$O$212</f>
        <v>2858.038</v>
      </c>
      <c r="W14" s="111">
        <f>'Section 11 chart data'!$P$212</f>
        <v>12.78</v>
      </c>
      <c r="X14" s="110">
        <f>'Section 11 chart data'!$J$195</f>
        <v>117.108</v>
      </c>
      <c r="Y14" s="110">
        <f>'Section 11 chart data'!$Q$212</f>
        <v>3018.6010000000001</v>
      </c>
      <c r="Z14" s="111">
        <f>'Section 11 chart data'!$R$212</f>
        <v>12.69</v>
      </c>
      <c r="AA14" s="110">
        <f>'Section 11 chart data'!$K$195</f>
        <v>121.572</v>
      </c>
      <c r="AB14" s="110">
        <f>'Section 11 chart data'!$S$212</f>
        <v>3146.0250000000001</v>
      </c>
      <c r="AC14" s="111">
        <f>'Section 11 chart data'!$T$212</f>
        <v>12.66</v>
      </c>
      <c r="AD14" s="110">
        <f>'Section 11 chart data'!$L$195</f>
        <v>124.80200000000001</v>
      </c>
      <c r="AE14" s="110">
        <f>'Section 11 chart data'!$U$212</f>
        <v>3261.2559999999999</v>
      </c>
      <c r="AF14" s="111">
        <f>'Section 11 chart data'!$V$212</f>
        <v>12.65</v>
      </c>
      <c r="AG14" s="110">
        <f>'Section 11 chart data'!$M$195</f>
        <v>125.43899999999999</v>
      </c>
      <c r="AH14" s="110">
        <f>'Section 11 chart data'!$W$212</f>
        <v>3317.5720000000001</v>
      </c>
      <c r="AI14" s="112">
        <f>'Section 11 chart data'!$X$212</f>
        <v>12.76</v>
      </c>
    </row>
    <row r="15" spans="2:35" ht="15" customHeight="1" x14ac:dyDescent="0.2">
      <c r="B15" s="109" t="s">
        <v>248</v>
      </c>
      <c r="C15" s="110">
        <f>'Section 11 chart data'!$C$196</f>
        <v>42.366999999999997</v>
      </c>
      <c r="D15" s="110">
        <f>'Section 11 chart data'!$C$213</f>
        <v>810.74300000000005</v>
      </c>
      <c r="E15" s="111">
        <f>'Section 11 chart data'!$D$213</f>
        <v>28.13</v>
      </c>
      <c r="F15" s="110">
        <f>'Section 11 chart data'!$D$196</f>
        <v>47.988</v>
      </c>
      <c r="G15" s="110">
        <f>'Section 11 chart data'!$E$213</f>
        <v>883.69600000000003</v>
      </c>
      <c r="H15" s="111">
        <f>'Section 11 chart data'!$F$213</f>
        <v>27.29</v>
      </c>
      <c r="I15" s="110">
        <f>'Section 11 chart data'!$E$196</f>
        <v>50.499000000000002</v>
      </c>
      <c r="J15" s="110">
        <f>'Section 11 chart data'!$G$213</f>
        <v>925.05499999999995</v>
      </c>
      <c r="K15" s="111">
        <f>'Section 11 chart data'!$H$213</f>
        <v>27.71</v>
      </c>
      <c r="L15" s="110">
        <f>'Section 11 chart data'!$F$196</f>
        <v>54.213999999999999</v>
      </c>
      <c r="M15" s="110">
        <f>'Section 11 chart data'!$I$213</f>
        <v>959.63900000000001</v>
      </c>
      <c r="N15" s="111">
        <f>'Section 11 chart data'!$J$213</f>
        <v>27.56</v>
      </c>
      <c r="O15" s="110">
        <f>'Section 11 chart data'!$G$196</f>
        <v>54.180999999999997</v>
      </c>
      <c r="P15" s="110">
        <f>'Section 11 chart data'!$K$213</f>
        <v>882.47799999999995</v>
      </c>
      <c r="Q15" s="111">
        <f>'Section 11 chart data'!$L$213</f>
        <v>25.35</v>
      </c>
      <c r="R15" s="110">
        <f>'Section 11 chart data'!$H$196</f>
        <v>56.622999999999998</v>
      </c>
      <c r="S15" s="110">
        <f>'Section 11 chart data'!$M$213</f>
        <v>934.15800000000002</v>
      </c>
      <c r="T15" s="111">
        <f>'Section 11 chart data'!$N$213</f>
        <v>25.51</v>
      </c>
      <c r="U15" s="110">
        <f>'Section 11 chart data'!$I$196</f>
        <v>56.210999999999999</v>
      </c>
      <c r="V15" s="110">
        <f>'Section 11 chart data'!$O$213</f>
        <v>1007.1660000000001</v>
      </c>
      <c r="W15" s="111">
        <f>'Section 11 chart data'!$P$213</f>
        <v>25.21</v>
      </c>
      <c r="X15" s="110">
        <f>'Section 11 chart data'!$J$196</f>
        <v>56.042000000000002</v>
      </c>
      <c r="Y15" s="110">
        <f>'Section 11 chart data'!$Q$213</f>
        <v>1085.287</v>
      </c>
      <c r="Z15" s="111">
        <f>'Section 11 chart data'!$R$213</f>
        <v>24.84</v>
      </c>
      <c r="AA15" s="110">
        <f>'Section 11 chart data'!$K$196</f>
        <v>58.648000000000003</v>
      </c>
      <c r="AB15" s="110">
        <f>'Section 11 chart data'!$S$213</f>
        <v>1153.415</v>
      </c>
      <c r="AC15" s="111">
        <f>'Section 11 chart data'!$T$213</f>
        <v>24.7</v>
      </c>
      <c r="AD15" s="110">
        <f>'Section 11 chart data'!$L$196</f>
        <v>62.372999999999998</v>
      </c>
      <c r="AE15" s="110">
        <f>'Section 11 chart data'!$U$213</f>
        <v>1213.701</v>
      </c>
      <c r="AF15" s="111">
        <f>'Section 11 chart data'!$V$213</f>
        <v>24.69</v>
      </c>
      <c r="AG15" s="110">
        <f>'Section 11 chart data'!$M$196</f>
        <v>64.19</v>
      </c>
      <c r="AH15" s="110">
        <f>'Section 11 chart data'!$W$213</f>
        <v>1279.79</v>
      </c>
      <c r="AI15" s="112">
        <f>'Section 11 chart data'!$X$213</f>
        <v>24.55</v>
      </c>
    </row>
    <row r="16" spans="2:35" ht="15" customHeight="1" x14ac:dyDescent="0.2">
      <c r="B16" s="109" t="s">
        <v>100</v>
      </c>
      <c r="C16" s="110">
        <f>'Section 11 chart data'!$C$197</f>
        <v>8.0519999999999996</v>
      </c>
      <c r="D16" s="110">
        <f>'Section 11 chart data'!$C$214</f>
        <v>892.69200000000001</v>
      </c>
      <c r="E16" s="111">
        <f>'Section 11 chart data'!$D$214</f>
        <v>16.73</v>
      </c>
      <c r="F16" s="110">
        <f>'Section 11 chart data'!$D$197</f>
        <v>9.3089999999999993</v>
      </c>
      <c r="G16" s="110">
        <f>'Section 11 chart data'!$E$214</f>
        <v>1011.226</v>
      </c>
      <c r="H16" s="111">
        <f>'Section 11 chart data'!$F$214</f>
        <v>15.91</v>
      </c>
      <c r="I16" s="110">
        <f>'Section 11 chart data'!$E$197</f>
        <v>10.628</v>
      </c>
      <c r="J16" s="110">
        <f>'Section 11 chart data'!$G$214</f>
        <v>1147.835</v>
      </c>
      <c r="K16" s="111">
        <f>'Section 11 chart data'!$H$214</f>
        <v>15.07</v>
      </c>
      <c r="L16" s="110">
        <f>'Section 11 chart data'!$F$197</f>
        <v>11.768000000000001</v>
      </c>
      <c r="M16" s="110">
        <f>'Section 11 chart data'!$I$214</f>
        <v>1278.9870000000001</v>
      </c>
      <c r="N16" s="111">
        <f>'Section 11 chart data'!$J$214</f>
        <v>14.37</v>
      </c>
      <c r="O16" s="110">
        <f>'Section 11 chart data'!$G$197</f>
        <v>12.765000000000001</v>
      </c>
      <c r="P16" s="110">
        <f>'Section 11 chart data'!$K$214</f>
        <v>1401.816</v>
      </c>
      <c r="Q16" s="111">
        <f>'Section 11 chart data'!$L$214</f>
        <v>13.82</v>
      </c>
      <c r="R16" s="110">
        <f>'Section 11 chart data'!$H$197</f>
        <v>13.573</v>
      </c>
      <c r="S16" s="110">
        <f>'Section 11 chart data'!$M$214</f>
        <v>1506.385</v>
      </c>
      <c r="T16" s="111">
        <f>'Section 11 chart data'!$N$214</f>
        <v>13.45</v>
      </c>
      <c r="U16" s="110">
        <f>'Section 11 chart data'!$I$197</f>
        <v>14.084</v>
      </c>
      <c r="V16" s="110">
        <f>'Section 11 chart data'!$O$214</f>
        <v>1594.672</v>
      </c>
      <c r="W16" s="111">
        <f>'Section 11 chart data'!$P$214</f>
        <v>13.21</v>
      </c>
      <c r="X16" s="110">
        <f>'Section 11 chart data'!$J$197</f>
        <v>14.62</v>
      </c>
      <c r="Y16" s="110">
        <f>'Section 11 chart data'!$Q$214</f>
        <v>1661.7170000000001</v>
      </c>
      <c r="Z16" s="111">
        <f>'Section 11 chart data'!$R$214</f>
        <v>13.07</v>
      </c>
      <c r="AA16" s="110">
        <f>'Section 11 chart data'!$K$197</f>
        <v>14.949</v>
      </c>
      <c r="AB16" s="110">
        <f>'Section 11 chart data'!$S$214</f>
        <v>1719.1659999999999</v>
      </c>
      <c r="AC16" s="111">
        <f>'Section 11 chart data'!$T$214</f>
        <v>12.97</v>
      </c>
      <c r="AD16" s="110">
        <f>'Section 11 chart data'!$L$197</f>
        <v>15.17</v>
      </c>
      <c r="AE16" s="110">
        <f>'Section 11 chart data'!$U$214</f>
        <v>1729.0229999999999</v>
      </c>
      <c r="AF16" s="111">
        <f>'Section 11 chart data'!$V$214</f>
        <v>13.04</v>
      </c>
      <c r="AG16" s="110">
        <f>'Section 11 chart data'!$M$197</f>
        <v>13.744999999999999</v>
      </c>
      <c r="AH16" s="110">
        <f>'Section 11 chart data'!$W$214</f>
        <v>1762.623</v>
      </c>
      <c r="AI16" s="112">
        <f>'Section 11 chart data'!$X$214</f>
        <v>13.04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553.26300000000003</v>
      </c>
      <c r="E17" s="111">
        <f>'Section 11 chart data'!$D$215</f>
        <v>16.510000000000002</v>
      </c>
      <c r="F17" s="110">
        <f>'Section 11 chart data'!$D$198</f>
        <v>0</v>
      </c>
      <c r="G17" s="110">
        <f>'Section 11 chart data'!$E$215</f>
        <v>668.17399999999998</v>
      </c>
      <c r="H17" s="111">
        <f>'Section 11 chart data'!$F$215</f>
        <v>16.02</v>
      </c>
      <c r="I17" s="110">
        <f>'Section 11 chart data'!$E$198</f>
        <v>0</v>
      </c>
      <c r="J17" s="110">
        <f>'Section 11 chart data'!$G$215</f>
        <v>814.62300000000005</v>
      </c>
      <c r="K17" s="111">
        <f>'Section 11 chart data'!$H$215</f>
        <v>15.43</v>
      </c>
      <c r="L17" s="110">
        <f>'Section 11 chart data'!$F$198</f>
        <v>0</v>
      </c>
      <c r="M17" s="110">
        <f>'Section 11 chart data'!$I$215</f>
        <v>976.86300000000006</v>
      </c>
      <c r="N17" s="111">
        <f>'Section 11 chart data'!$J$215</f>
        <v>14.83</v>
      </c>
      <c r="O17" s="110">
        <f>'Section 11 chart data'!$G$198</f>
        <v>0</v>
      </c>
      <c r="P17" s="110">
        <f>'Section 11 chart data'!$K$215</f>
        <v>1144.999</v>
      </c>
      <c r="Q17" s="111">
        <f>'Section 11 chart data'!$L$215</f>
        <v>14.34</v>
      </c>
      <c r="R17" s="110">
        <f>'Section 11 chart data'!$H$198</f>
        <v>0</v>
      </c>
      <c r="S17" s="110">
        <f>'Section 11 chart data'!$M$215</f>
        <v>1314.433</v>
      </c>
      <c r="T17" s="111">
        <f>'Section 11 chart data'!$N$215</f>
        <v>13.95</v>
      </c>
      <c r="U17" s="110">
        <f>'Section 11 chart data'!$I$198</f>
        <v>0</v>
      </c>
      <c r="V17" s="110">
        <f>'Section 11 chart data'!$O$215</f>
        <v>1478.923</v>
      </c>
      <c r="W17" s="111">
        <f>'Section 11 chart data'!$P$215</f>
        <v>13.66</v>
      </c>
      <c r="X17" s="110">
        <f>'Section 11 chart data'!$J$198</f>
        <v>0</v>
      </c>
      <c r="Y17" s="110">
        <f>'Section 11 chart data'!$Q$215</f>
        <v>1635.787</v>
      </c>
      <c r="Z17" s="111">
        <f>'Section 11 chart data'!$R$215</f>
        <v>13.44</v>
      </c>
      <c r="AA17" s="110">
        <f>'Section 11 chart data'!$K$198</f>
        <v>0</v>
      </c>
      <c r="AB17" s="110">
        <f>'Section 11 chart data'!$S$215</f>
        <v>1784.634</v>
      </c>
      <c r="AC17" s="111">
        <f>'Section 11 chart data'!$T$215</f>
        <v>13.27</v>
      </c>
      <c r="AD17" s="110">
        <f>'Section 11 chart data'!$L$198</f>
        <v>0</v>
      </c>
      <c r="AE17" s="110">
        <f>'Section 11 chart data'!$U$215</f>
        <v>1924.6790000000001</v>
      </c>
      <c r="AF17" s="111">
        <f>'Section 11 chart data'!$V$215</f>
        <v>13.12</v>
      </c>
      <c r="AG17" s="110">
        <f>'Section 11 chart data'!$M$198</f>
        <v>0</v>
      </c>
      <c r="AH17" s="110">
        <f>'Section 11 chart data'!$W$215</f>
        <v>2054.8530000000001</v>
      </c>
      <c r="AI17" s="112">
        <f>'Section 11 chart data'!$X$215</f>
        <v>13</v>
      </c>
    </row>
    <row r="18" spans="2:35" ht="15" customHeight="1" x14ac:dyDescent="0.2">
      <c r="B18" s="109" t="s">
        <v>102</v>
      </c>
      <c r="C18" s="110">
        <f>'Section 11 chart data'!$C$199</f>
        <v>13.052</v>
      </c>
      <c r="D18" s="110">
        <f>'Section 11 chart data'!$C$216</f>
        <v>707.67899999999997</v>
      </c>
      <c r="E18" s="111">
        <f>'Section 11 chart data'!$D$216</f>
        <v>22.09</v>
      </c>
      <c r="F18" s="110">
        <f>'Section 11 chart data'!$D$199</f>
        <v>14.417999999999999</v>
      </c>
      <c r="G18" s="110">
        <f>'Section 11 chart data'!$E$216</f>
        <v>762.22799999999995</v>
      </c>
      <c r="H18" s="111">
        <f>'Section 11 chart data'!$F$216</f>
        <v>21.63</v>
      </c>
      <c r="I18" s="110">
        <f>'Section 11 chart data'!$E$199</f>
        <v>15.034000000000001</v>
      </c>
      <c r="J18" s="110">
        <f>'Section 11 chart data'!$G$216</f>
        <v>820.93799999999999</v>
      </c>
      <c r="K18" s="111">
        <f>'Section 11 chart data'!$H$216</f>
        <v>21.2</v>
      </c>
      <c r="L18" s="110">
        <f>'Section 11 chart data'!$F$199</f>
        <v>15.621</v>
      </c>
      <c r="M18" s="110">
        <f>'Section 11 chart data'!$I$216</f>
        <v>876.68600000000004</v>
      </c>
      <c r="N18" s="111">
        <f>'Section 11 chart data'!$J$216</f>
        <v>20.81</v>
      </c>
      <c r="O18" s="110">
        <f>'Section 11 chart data'!$G$199</f>
        <v>15.935</v>
      </c>
      <c r="P18" s="110">
        <f>'Section 11 chart data'!$K$216</f>
        <v>923.25</v>
      </c>
      <c r="Q18" s="111">
        <f>'Section 11 chart data'!$L$216</f>
        <v>20.57</v>
      </c>
      <c r="R18" s="110">
        <f>'Section 11 chart data'!$H$199</f>
        <v>16.664999999999999</v>
      </c>
      <c r="S18" s="110">
        <f>'Section 11 chart data'!$M$216</f>
        <v>962.61300000000006</v>
      </c>
      <c r="T18" s="111">
        <f>'Section 11 chart data'!$N$216</f>
        <v>20.399999999999999</v>
      </c>
      <c r="U18" s="110">
        <f>'Section 11 chart data'!$I$199</f>
        <v>16.835999999999999</v>
      </c>
      <c r="V18" s="110">
        <f>'Section 11 chart data'!$O$216</f>
        <v>995.46100000000001</v>
      </c>
      <c r="W18" s="111">
        <f>'Section 11 chart data'!$P$216</f>
        <v>20.28</v>
      </c>
      <c r="X18" s="110">
        <f>'Section 11 chart data'!$J$199</f>
        <v>16.975999999999999</v>
      </c>
      <c r="Y18" s="110">
        <f>'Section 11 chart data'!$Q$216</f>
        <v>1024.529</v>
      </c>
      <c r="Z18" s="111">
        <f>'Section 11 chart data'!$R$216</f>
        <v>20.18</v>
      </c>
      <c r="AA18" s="110">
        <f>'Section 11 chart data'!$K$199</f>
        <v>16.762</v>
      </c>
      <c r="AB18" s="110">
        <f>'Section 11 chart data'!$S$216</f>
        <v>1050.0050000000001</v>
      </c>
      <c r="AC18" s="111">
        <f>'Section 11 chart data'!$T$216</f>
        <v>20.09</v>
      </c>
      <c r="AD18" s="110">
        <f>'Section 11 chart data'!$L$199</f>
        <v>17.407</v>
      </c>
      <c r="AE18" s="110">
        <f>'Section 11 chart data'!$U$216</f>
        <v>1074.1489999999999</v>
      </c>
      <c r="AF18" s="111">
        <f>'Section 11 chart data'!$V$216</f>
        <v>19.989999999999998</v>
      </c>
      <c r="AG18" s="110">
        <f>'Section 11 chart data'!$M$199</f>
        <v>17.242999999999999</v>
      </c>
      <c r="AH18" s="110">
        <f>'Section 11 chart data'!$W$216</f>
        <v>1096.22</v>
      </c>
      <c r="AI18" s="112">
        <f>'Section 11 chart data'!$X$216</f>
        <v>19.91</v>
      </c>
    </row>
    <row r="19" spans="2:35" ht="15" customHeight="1" x14ac:dyDescent="0.2">
      <c r="B19" s="109" t="s">
        <v>103</v>
      </c>
      <c r="C19" s="110">
        <f>'Section 11 chart data'!$C$200</f>
        <v>3.0000000000000001E-3</v>
      </c>
      <c r="D19" s="110">
        <f>'Section 11 chart data'!$C$217</f>
        <v>523.88199999999995</v>
      </c>
      <c r="E19" s="111">
        <f>'Section 11 chart data'!$D$217</f>
        <v>24.48</v>
      </c>
      <c r="F19" s="110">
        <f>'Section 11 chart data'!$D$200</f>
        <v>2.1000000000000001E-2</v>
      </c>
      <c r="G19" s="110">
        <f>'Section 11 chart data'!$E$217</f>
        <v>586.91200000000003</v>
      </c>
      <c r="H19" s="111">
        <f>'Section 11 chart data'!$F$217</f>
        <v>23.64</v>
      </c>
      <c r="I19" s="110">
        <f>'Section 11 chart data'!$E$200</f>
        <v>4.5999999999999999E-2</v>
      </c>
      <c r="J19" s="110">
        <f>'Section 11 chart data'!$G$217</f>
        <v>663.84400000000005</v>
      </c>
      <c r="K19" s="111">
        <f>'Section 11 chart data'!$H$217</f>
        <v>22.71</v>
      </c>
      <c r="L19" s="110">
        <f>'Section 11 chart data'!$F$200</f>
        <v>6.0999999999999999E-2</v>
      </c>
      <c r="M19" s="110">
        <f>'Section 11 chart data'!$I$217</f>
        <v>742.976</v>
      </c>
      <c r="N19" s="111">
        <f>'Section 11 chart data'!$J$217</f>
        <v>21.92</v>
      </c>
      <c r="O19" s="110">
        <f>'Section 11 chart data'!$G$200</f>
        <v>6.9000000000000006E-2</v>
      </c>
      <c r="P19" s="110">
        <f>'Section 11 chart data'!$K$217</f>
        <v>821.21299999999997</v>
      </c>
      <c r="Q19" s="111">
        <f>'Section 11 chart data'!$L$217</f>
        <v>21.29</v>
      </c>
      <c r="R19" s="110">
        <f>'Section 11 chart data'!$H$200</f>
        <v>7.0999999999999994E-2</v>
      </c>
      <c r="S19" s="110">
        <f>'Section 11 chart data'!$M$217</f>
        <v>897.08699999999999</v>
      </c>
      <c r="T19" s="111">
        <f>'Section 11 chart data'!$N$217</f>
        <v>20.79</v>
      </c>
      <c r="U19" s="110">
        <f>'Section 11 chart data'!$I$200</f>
        <v>6.2E-2</v>
      </c>
      <c r="V19" s="110">
        <f>'Section 11 chart data'!$O$217</f>
        <v>970.89200000000005</v>
      </c>
      <c r="W19" s="111">
        <f>'Section 11 chart data'!$P$217</f>
        <v>20.39</v>
      </c>
      <c r="X19" s="110">
        <f>'Section 11 chart data'!$J$200</f>
        <v>5.1999999999999998E-2</v>
      </c>
      <c r="Y19" s="110">
        <f>'Section 11 chart data'!$Q$217</f>
        <v>1041.3620000000001</v>
      </c>
      <c r="Z19" s="111">
        <f>'Section 11 chart data'!$R$217</f>
        <v>20.059999999999999</v>
      </c>
      <c r="AA19" s="110">
        <f>'Section 11 chart data'!$K$200</f>
        <v>2.4E-2</v>
      </c>
      <c r="AB19" s="110">
        <f>'Section 11 chart data'!$S$217</f>
        <v>1107.8430000000001</v>
      </c>
      <c r="AC19" s="111">
        <f>'Section 11 chart data'!$T$217</f>
        <v>19.79</v>
      </c>
      <c r="AD19" s="110">
        <f>'Section 11 chart data'!$L$200</f>
        <v>0.03</v>
      </c>
      <c r="AE19" s="110">
        <f>'Section 11 chart data'!$U$217</f>
        <v>1169.866</v>
      </c>
      <c r="AF19" s="111">
        <f>'Section 11 chart data'!$V$217</f>
        <v>19.579999999999998</v>
      </c>
      <c r="AG19" s="110">
        <f>'Section 11 chart data'!$M$200</f>
        <v>3.7999999999999999E-2</v>
      </c>
      <c r="AH19" s="110">
        <f>'Section 11 chart data'!$W$217</f>
        <v>1226.7929999999999</v>
      </c>
      <c r="AI19" s="112">
        <f>'Section 11 chart data'!$X$217</f>
        <v>19.420000000000002</v>
      </c>
    </row>
    <row r="20" spans="2:35" ht="15" customHeight="1" x14ac:dyDescent="0.2">
      <c r="B20" s="113" t="s">
        <v>104</v>
      </c>
      <c r="C20" s="114">
        <f>'Section 11 chart data'!$C$201</f>
        <v>152.22300000000001</v>
      </c>
      <c r="D20" s="114">
        <f>'Section 11 chart data'!$C$218</f>
        <v>1717.68</v>
      </c>
      <c r="E20" s="115">
        <f>'Section 11 chart data'!$D$218</f>
        <v>16.3</v>
      </c>
      <c r="F20" s="114">
        <f>'Section 11 chart data'!$D$201</f>
        <v>167.785</v>
      </c>
      <c r="G20" s="114">
        <f>'Section 11 chart data'!$E$218</f>
        <v>1887.481</v>
      </c>
      <c r="H20" s="115">
        <f>'Section 11 chart data'!$F$218</f>
        <v>14.46</v>
      </c>
      <c r="I20" s="114">
        <f>'Section 11 chart data'!$E$201</f>
        <v>176.05500000000001</v>
      </c>
      <c r="J20" s="114">
        <f>'Section 11 chart data'!$G$218</f>
        <v>2170.7829999999999</v>
      </c>
      <c r="K20" s="115">
        <f>'Section 11 chart data'!$H$218</f>
        <v>13.56</v>
      </c>
      <c r="L20" s="114">
        <f>'Section 11 chart data'!$F$201</f>
        <v>180.864</v>
      </c>
      <c r="M20" s="114">
        <f>'Section 11 chart data'!$I$218</f>
        <v>2539.7919999999999</v>
      </c>
      <c r="N20" s="115">
        <f>'Section 11 chart data'!$J$218</f>
        <v>12.55</v>
      </c>
      <c r="O20" s="114">
        <f>'Section 11 chart data'!$G$201</f>
        <v>187.86199999999999</v>
      </c>
      <c r="P20" s="114">
        <f>'Section 11 chart data'!$K$218</f>
        <v>2872.5770000000002</v>
      </c>
      <c r="Q20" s="115">
        <f>'Section 11 chart data'!$L$218</f>
        <v>11.9</v>
      </c>
      <c r="R20" s="114">
        <f>'Section 11 chart data'!$H$201</f>
        <v>199.142</v>
      </c>
      <c r="S20" s="114">
        <f>'Section 11 chart data'!$M$218</f>
        <v>3225.627</v>
      </c>
      <c r="T20" s="115">
        <f>'Section 11 chart data'!$N$218</f>
        <v>11.32</v>
      </c>
      <c r="U20" s="114">
        <f>'Section 11 chart data'!$I$201</f>
        <v>205.90799999999999</v>
      </c>
      <c r="V20" s="114">
        <f>'Section 11 chart data'!$O$218</f>
        <v>3542.886</v>
      </c>
      <c r="W20" s="115">
        <f>'Section 11 chart data'!$P$218</f>
        <v>10.91</v>
      </c>
      <c r="X20" s="114">
        <f>'Section 11 chart data'!$J$201</f>
        <v>210.46100000000001</v>
      </c>
      <c r="Y20" s="114">
        <f>'Section 11 chart data'!$Q$218</f>
        <v>3843.4290000000001</v>
      </c>
      <c r="Z20" s="115">
        <f>'Section 11 chart data'!$R$218</f>
        <v>10.57</v>
      </c>
      <c r="AA20" s="114">
        <f>'Section 11 chart data'!$K$201</f>
        <v>215.31100000000001</v>
      </c>
      <c r="AB20" s="114">
        <f>'Section 11 chart data'!$S$218</f>
        <v>4106.3549999999996</v>
      </c>
      <c r="AC20" s="115">
        <f>'Section 11 chart data'!$T$218</f>
        <v>10.32</v>
      </c>
      <c r="AD20" s="114">
        <f>'Section 11 chart data'!$L$201</f>
        <v>221.69200000000001</v>
      </c>
      <c r="AE20" s="114">
        <f>'Section 11 chart data'!$U$218</f>
        <v>4355.1090000000004</v>
      </c>
      <c r="AF20" s="115">
        <f>'Section 11 chart data'!$V$218</f>
        <v>10.119999999999999</v>
      </c>
      <c r="AG20" s="114">
        <f>'Section 11 chart data'!$M$201</f>
        <v>227.98</v>
      </c>
      <c r="AH20" s="114">
        <f>'Section 11 chart data'!$W$218</f>
        <v>4588.1139999999996</v>
      </c>
      <c r="AI20" s="116">
        <f>'Section 11 chart data'!$X$218</f>
        <v>9.9499999999999993</v>
      </c>
    </row>
    <row r="23" spans="2:35" ht="15" customHeight="1" x14ac:dyDescent="0.2">
      <c r="B23" s="912" t="s">
        <v>77</v>
      </c>
      <c r="C23" s="910" t="s">
        <v>331</v>
      </c>
      <c r="D23" s="910"/>
      <c r="E23" s="910"/>
      <c r="F23" s="910" t="s">
        <v>222</v>
      </c>
      <c r="G23" s="910"/>
      <c r="H23" s="902"/>
    </row>
    <row r="24" spans="2:35" ht="15" customHeight="1" x14ac:dyDescent="0.2">
      <c r="B24" s="909"/>
      <c r="C24" s="318" t="s">
        <v>78</v>
      </c>
      <c r="D24" s="906" t="s">
        <v>79</v>
      </c>
      <c r="E24" s="906"/>
      <c r="F24" s="318" t="s">
        <v>78</v>
      </c>
      <c r="G24" s="906" t="s">
        <v>79</v>
      </c>
      <c r="H24" s="896"/>
    </row>
    <row r="25" spans="2:35" ht="30" customHeight="1" x14ac:dyDescent="0.2">
      <c r="B25" s="909"/>
      <c r="C25" s="907" t="s">
        <v>325</v>
      </c>
      <c r="D25" s="907"/>
      <c r="E25" s="16" t="s">
        <v>82</v>
      </c>
      <c r="F25" s="907" t="s">
        <v>325</v>
      </c>
      <c r="G25" s="907"/>
      <c r="H25" s="17" t="s">
        <v>82</v>
      </c>
    </row>
    <row r="26" spans="2:35" ht="15" customHeight="1" x14ac:dyDescent="0.2">
      <c r="B26" s="143" t="str">
        <f>Index!$B$4</f>
        <v>West Midlands</v>
      </c>
      <c r="C26" s="187"/>
      <c r="D26" s="122"/>
      <c r="E26" s="105"/>
      <c r="F26" s="105"/>
      <c r="G26" s="188"/>
      <c r="H26" s="188"/>
    </row>
    <row r="27" spans="2:35" ht="15" customHeight="1" x14ac:dyDescent="0.2">
      <c r="B27" s="118" t="s">
        <v>105</v>
      </c>
      <c r="C27" s="108">
        <f>$C$9</f>
        <v>1106.8620000000001</v>
      </c>
      <c r="D27" s="108">
        <f>$D$9</f>
        <v>21804.108</v>
      </c>
      <c r="E27" s="119">
        <f>$E$9</f>
        <v>5.08</v>
      </c>
      <c r="F27" s="108">
        <f>$F$9</f>
        <v>1195.1569999999999</v>
      </c>
      <c r="G27" s="108">
        <f>$G$9</f>
        <v>22740.701000000001</v>
      </c>
      <c r="H27" s="120">
        <f>$H$9</f>
        <v>4.93</v>
      </c>
    </row>
    <row r="28" spans="2:35" ht="15" customHeight="1" x14ac:dyDescent="0.2">
      <c r="B28" s="28" t="s">
        <v>94</v>
      </c>
      <c r="C28" s="110">
        <f>$C$10</f>
        <v>531.04100000000005</v>
      </c>
      <c r="D28" s="110">
        <f>$D$10</f>
        <v>7201.0680000000002</v>
      </c>
      <c r="E28" s="111">
        <f>$E$10</f>
        <v>11.15</v>
      </c>
      <c r="F28" s="110">
        <f>$F$10</f>
        <v>565.88199999999995</v>
      </c>
      <c r="G28" s="110">
        <f>$G$10</f>
        <v>7067.1949999999997</v>
      </c>
      <c r="H28" s="112">
        <f>$H$10</f>
        <v>11.01</v>
      </c>
    </row>
    <row r="29" spans="2:35" ht="15" customHeight="1" x14ac:dyDescent="0.2">
      <c r="B29" s="28" t="s">
        <v>95</v>
      </c>
      <c r="C29" s="110">
        <f>$C$11</f>
        <v>223.12200000000001</v>
      </c>
      <c r="D29" s="110">
        <f>$D$11</f>
        <v>1474.011</v>
      </c>
      <c r="E29" s="111">
        <f>$E$11</f>
        <v>19.920000000000002</v>
      </c>
      <c r="F29" s="110">
        <f>$F$11</f>
        <v>241.28800000000001</v>
      </c>
      <c r="G29" s="110">
        <f>$G$11</f>
        <v>1508.0630000000001</v>
      </c>
      <c r="H29" s="112">
        <f>$H$11</f>
        <v>19.62</v>
      </c>
    </row>
    <row r="30" spans="2:35" ht="15" customHeight="1" x14ac:dyDescent="0.2">
      <c r="B30" s="28" t="s">
        <v>96</v>
      </c>
      <c r="C30" s="110">
        <f>$C$12</f>
        <v>10.994999999999999</v>
      </c>
      <c r="D30" s="110">
        <f>$D$12</f>
        <v>1374.501</v>
      </c>
      <c r="E30" s="111">
        <f>$E$12</f>
        <v>26.63</v>
      </c>
      <c r="F30" s="110">
        <f>$F$12</f>
        <v>11.394</v>
      </c>
      <c r="G30" s="110">
        <f>$G$12</f>
        <v>1451.653</v>
      </c>
      <c r="H30" s="112">
        <f>$H$12</f>
        <v>25.99</v>
      </c>
    </row>
    <row r="31" spans="2:35" ht="15" customHeight="1" x14ac:dyDescent="0.2">
      <c r="B31" s="28" t="s">
        <v>97</v>
      </c>
      <c r="C31" s="110">
        <f>$C$13</f>
        <v>54.831000000000003</v>
      </c>
      <c r="D31" s="110">
        <f>$D$13</f>
        <v>5004.5339999999997</v>
      </c>
      <c r="E31" s="111">
        <f>$E$13</f>
        <v>12.84</v>
      </c>
      <c r="F31" s="110">
        <f>$F$13</f>
        <v>58.133000000000003</v>
      </c>
      <c r="G31" s="110">
        <f>$G$13</f>
        <v>5187.7330000000002</v>
      </c>
      <c r="H31" s="112">
        <f>$H$13</f>
        <v>12.75</v>
      </c>
    </row>
    <row r="32" spans="2:35" ht="15" customHeight="1" x14ac:dyDescent="0.2">
      <c r="B32" s="28" t="s">
        <v>98</v>
      </c>
      <c r="C32" s="110">
        <f>$C$14</f>
        <v>71.174999999999997</v>
      </c>
      <c r="D32" s="110">
        <f>$D$14</f>
        <v>1472.6690000000001</v>
      </c>
      <c r="E32" s="111">
        <f>$E$14</f>
        <v>12.81</v>
      </c>
      <c r="F32" s="110">
        <f>$F$14</f>
        <v>78.938999999999993</v>
      </c>
      <c r="G32" s="110">
        <f>$G$14</f>
        <v>1651.3140000000001</v>
      </c>
      <c r="H32" s="112">
        <f>$H$14</f>
        <v>13.12</v>
      </c>
    </row>
    <row r="33" spans="2:8" ht="15" customHeight="1" x14ac:dyDescent="0.2">
      <c r="B33" s="28" t="s">
        <v>248</v>
      </c>
      <c r="C33" s="110">
        <f>$C$15</f>
        <v>42.366999999999997</v>
      </c>
      <c r="D33" s="110">
        <f>$D$15</f>
        <v>810.74300000000005</v>
      </c>
      <c r="E33" s="111">
        <f>$E$15</f>
        <v>28.13</v>
      </c>
      <c r="F33" s="110">
        <f>$F$15</f>
        <v>47.988</v>
      </c>
      <c r="G33" s="110">
        <f>$G$15</f>
        <v>883.69600000000003</v>
      </c>
      <c r="H33" s="112">
        <f>$H$15</f>
        <v>27.29</v>
      </c>
    </row>
    <row r="34" spans="2:8" ht="15" customHeight="1" x14ac:dyDescent="0.2">
      <c r="B34" s="28" t="s">
        <v>100</v>
      </c>
      <c r="C34" s="110">
        <f>$C$16</f>
        <v>8.0519999999999996</v>
      </c>
      <c r="D34" s="110">
        <f>$D$16</f>
        <v>892.69200000000001</v>
      </c>
      <c r="E34" s="111">
        <f>$E$16</f>
        <v>16.73</v>
      </c>
      <c r="F34" s="110">
        <f>$F$16</f>
        <v>9.3089999999999993</v>
      </c>
      <c r="G34" s="110">
        <f>$G$16</f>
        <v>1011.226</v>
      </c>
      <c r="H34" s="112">
        <f>$H$16</f>
        <v>15.91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553.26300000000003</v>
      </c>
      <c r="E35" s="111">
        <f>$E$17</f>
        <v>16.510000000000002</v>
      </c>
      <c r="F35" s="110">
        <f>$F$17</f>
        <v>0</v>
      </c>
      <c r="G35" s="110">
        <f>$G$17</f>
        <v>668.17399999999998</v>
      </c>
      <c r="H35" s="112">
        <f>$H$17</f>
        <v>16.02</v>
      </c>
    </row>
    <row r="36" spans="2:8" ht="15" customHeight="1" x14ac:dyDescent="0.2">
      <c r="B36" s="28" t="s">
        <v>102</v>
      </c>
      <c r="C36" s="110">
        <f>$C$18</f>
        <v>13.052</v>
      </c>
      <c r="D36" s="110">
        <f>$D$18</f>
        <v>707.67899999999997</v>
      </c>
      <c r="E36" s="111">
        <f>$E$18</f>
        <v>22.09</v>
      </c>
      <c r="F36" s="110">
        <f>$F$18</f>
        <v>14.417999999999999</v>
      </c>
      <c r="G36" s="110">
        <f>$G$18</f>
        <v>762.22799999999995</v>
      </c>
      <c r="H36" s="112">
        <f>$H$18</f>
        <v>21.63</v>
      </c>
    </row>
    <row r="37" spans="2:8" ht="15" customHeight="1" x14ac:dyDescent="0.2">
      <c r="B37" s="28" t="s">
        <v>103</v>
      </c>
      <c r="C37" s="110">
        <f>$C$19</f>
        <v>3.0000000000000001E-3</v>
      </c>
      <c r="D37" s="110">
        <f>$D$19</f>
        <v>523.88199999999995</v>
      </c>
      <c r="E37" s="111">
        <f>$E$19</f>
        <v>24.48</v>
      </c>
      <c r="F37" s="110">
        <f>$F$19</f>
        <v>2.1000000000000001E-2</v>
      </c>
      <c r="G37" s="110">
        <f>$G$19</f>
        <v>586.91200000000003</v>
      </c>
      <c r="H37" s="112">
        <f>$H$19</f>
        <v>23.64</v>
      </c>
    </row>
    <row r="38" spans="2:8" ht="15" customHeight="1" x14ac:dyDescent="0.2">
      <c r="B38" s="29" t="s">
        <v>104</v>
      </c>
      <c r="C38" s="114">
        <f>$C$20</f>
        <v>152.22300000000001</v>
      </c>
      <c r="D38" s="114">
        <f>$D$20</f>
        <v>1717.68</v>
      </c>
      <c r="E38" s="115">
        <f>$E$20</f>
        <v>16.3</v>
      </c>
      <c r="F38" s="114">
        <f>$F$20</f>
        <v>167.785</v>
      </c>
      <c r="G38" s="114">
        <f>$G$20</f>
        <v>1887.481</v>
      </c>
      <c r="H38" s="116">
        <f>$H$20</f>
        <v>14.46</v>
      </c>
    </row>
    <row r="41" spans="2:8" ht="15" customHeight="1" x14ac:dyDescent="0.2">
      <c r="B41" s="912" t="s">
        <v>77</v>
      </c>
      <c r="C41" s="910" t="s">
        <v>225</v>
      </c>
      <c r="D41" s="910"/>
      <c r="E41" s="910"/>
      <c r="F41" s="910" t="s">
        <v>226</v>
      </c>
      <c r="G41" s="910"/>
      <c r="H41" s="902"/>
    </row>
    <row r="42" spans="2:8" ht="15" customHeight="1" x14ac:dyDescent="0.2">
      <c r="B42" s="909"/>
      <c r="C42" s="318" t="s">
        <v>78</v>
      </c>
      <c r="D42" s="906" t="s">
        <v>79</v>
      </c>
      <c r="E42" s="906"/>
      <c r="F42" s="318" t="s">
        <v>78</v>
      </c>
      <c r="G42" s="906" t="s">
        <v>79</v>
      </c>
      <c r="H42" s="896"/>
    </row>
    <row r="43" spans="2:8" ht="30" customHeight="1" x14ac:dyDescent="0.2">
      <c r="B43" s="909"/>
      <c r="C43" s="907" t="s">
        <v>325</v>
      </c>
      <c r="D43" s="907"/>
      <c r="E43" s="16" t="s">
        <v>82</v>
      </c>
      <c r="F43" s="907" t="s">
        <v>325</v>
      </c>
      <c r="G43" s="907"/>
      <c r="H43" s="17" t="s">
        <v>82</v>
      </c>
    </row>
    <row r="44" spans="2:8" ht="15" customHeight="1" x14ac:dyDescent="0.2">
      <c r="B44" s="143" t="str">
        <f>Index!$B$4</f>
        <v>West Midlands</v>
      </c>
      <c r="C44" s="105"/>
      <c r="D44" s="122"/>
      <c r="E44" s="188"/>
      <c r="F44" s="105"/>
      <c r="G44" s="188"/>
      <c r="H44" s="188"/>
    </row>
    <row r="45" spans="2:8" ht="15" customHeight="1" x14ac:dyDescent="0.2">
      <c r="B45" s="118" t="s">
        <v>105</v>
      </c>
      <c r="C45" s="108">
        <f>$I$9</f>
        <v>1228.54</v>
      </c>
      <c r="D45" s="108">
        <f>$J$9</f>
        <v>24209.141</v>
      </c>
      <c r="E45" s="119">
        <f>$K$9</f>
        <v>4.84</v>
      </c>
      <c r="F45" s="108">
        <f>$L$9</f>
        <v>1284.076</v>
      </c>
      <c r="G45" s="108">
        <f>$M$9</f>
        <v>26154.248</v>
      </c>
      <c r="H45" s="120">
        <f>$N$9</f>
        <v>4.5999999999999996</v>
      </c>
    </row>
    <row r="46" spans="2:8" ht="15" customHeight="1" x14ac:dyDescent="0.2">
      <c r="B46" s="28" t="s">
        <v>94</v>
      </c>
      <c r="C46" s="110">
        <f>$I$10</f>
        <v>583.96600000000001</v>
      </c>
      <c r="D46" s="110">
        <f>$J$10</f>
        <v>7149.7120000000004</v>
      </c>
      <c r="E46" s="111">
        <f>$K$10</f>
        <v>10.96</v>
      </c>
      <c r="F46" s="110">
        <f>$L$10</f>
        <v>609.28499999999997</v>
      </c>
      <c r="G46" s="110">
        <f>$M$10</f>
        <v>7265.9840000000004</v>
      </c>
      <c r="H46" s="112">
        <f>$N$10</f>
        <v>10.96</v>
      </c>
    </row>
    <row r="47" spans="2:8" ht="15" customHeight="1" x14ac:dyDescent="0.2">
      <c r="B47" s="28" t="s">
        <v>95</v>
      </c>
      <c r="C47" s="110">
        <f>$I$11</f>
        <v>235.86600000000001</v>
      </c>
      <c r="D47" s="110">
        <f>$J$11</f>
        <v>1505.73</v>
      </c>
      <c r="E47" s="111">
        <f>$K$11</f>
        <v>20.62</v>
      </c>
      <c r="F47" s="110">
        <f>$L$11</f>
        <v>246.11699999999999</v>
      </c>
      <c r="G47" s="110">
        <f>$M$11</f>
        <v>1654.242</v>
      </c>
      <c r="H47" s="112">
        <f>$N$11</f>
        <v>20.170000000000002</v>
      </c>
    </row>
    <row r="48" spans="2:8" ht="15" customHeight="1" x14ac:dyDescent="0.2">
      <c r="B48" s="28" t="s">
        <v>96</v>
      </c>
      <c r="C48" s="110">
        <f>$I$12</f>
        <v>11.603</v>
      </c>
      <c r="D48" s="110">
        <f>$J$12</f>
        <v>1579.0070000000001</v>
      </c>
      <c r="E48" s="111">
        <f>$K$12</f>
        <v>24.87</v>
      </c>
      <c r="F48" s="110">
        <f>$L$12</f>
        <v>10.35</v>
      </c>
      <c r="G48" s="110">
        <f>$M$12</f>
        <v>1739.86</v>
      </c>
      <c r="H48" s="112">
        <f>$N$12</f>
        <v>23.43</v>
      </c>
    </row>
    <row r="49" spans="2:8" ht="15" customHeight="1" x14ac:dyDescent="0.2">
      <c r="B49" s="28" t="s">
        <v>97</v>
      </c>
      <c r="C49" s="110">
        <f>$I$13</f>
        <v>58.936</v>
      </c>
      <c r="D49" s="110">
        <f>$J$13</f>
        <v>5460.0020000000004</v>
      </c>
      <c r="E49" s="111">
        <f>$K$13</f>
        <v>12.56</v>
      </c>
      <c r="F49" s="110">
        <f>$L$13</f>
        <v>61.735999999999997</v>
      </c>
      <c r="G49" s="110">
        <f>$M$13</f>
        <v>5852.5060000000003</v>
      </c>
      <c r="H49" s="112">
        <f>$N$13</f>
        <v>12.1</v>
      </c>
    </row>
    <row r="50" spans="2:8" ht="15" customHeight="1" x14ac:dyDescent="0.2">
      <c r="B50" s="28" t="s">
        <v>98</v>
      </c>
      <c r="C50" s="110">
        <f>$I$14</f>
        <v>85.906000000000006</v>
      </c>
      <c r="D50" s="110">
        <f>$J$14</f>
        <v>1891.633</v>
      </c>
      <c r="E50" s="111">
        <f>$K$14</f>
        <v>13.42</v>
      </c>
      <c r="F50" s="110">
        <f>$L$14</f>
        <v>94.061000000000007</v>
      </c>
      <c r="G50" s="110">
        <f>$M$14</f>
        <v>2178.8960000000002</v>
      </c>
      <c r="H50" s="112">
        <f>$N$14</f>
        <v>13.23</v>
      </c>
    </row>
    <row r="51" spans="2:8" ht="15" customHeight="1" x14ac:dyDescent="0.2">
      <c r="B51" s="28" t="s">
        <v>248</v>
      </c>
      <c r="C51" s="110">
        <f>$I$15</f>
        <v>50.499000000000002</v>
      </c>
      <c r="D51" s="110">
        <f>$J$15</f>
        <v>925.05499999999995</v>
      </c>
      <c r="E51" s="111">
        <f>$K$15</f>
        <v>27.71</v>
      </c>
      <c r="F51" s="110">
        <f>$L$15</f>
        <v>54.213999999999999</v>
      </c>
      <c r="G51" s="110">
        <f>$M$15</f>
        <v>959.63900000000001</v>
      </c>
      <c r="H51" s="112">
        <f>$N$15</f>
        <v>27.56</v>
      </c>
    </row>
    <row r="52" spans="2:8" ht="15" customHeight="1" x14ac:dyDescent="0.2">
      <c r="B52" s="28" t="s">
        <v>100</v>
      </c>
      <c r="C52" s="110">
        <f>$I$16</f>
        <v>10.628</v>
      </c>
      <c r="D52" s="110">
        <f>$J$16</f>
        <v>1147.835</v>
      </c>
      <c r="E52" s="111">
        <f>$K$16</f>
        <v>15.07</v>
      </c>
      <c r="F52" s="110">
        <f>$L$16</f>
        <v>11.768000000000001</v>
      </c>
      <c r="G52" s="110">
        <f>$M$16</f>
        <v>1278.9870000000001</v>
      </c>
      <c r="H52" s="112">
        <f>$N$16</f>
        <v>14.37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814.62300000000005</v>
      </c>
      <c r="E53" s="111">
        <f>$K$17</f>
        <v>15.43</v>
      </c>
      <c r="F53" s="110">
        <f>$L$17</f>
        <v>0</v>
      </c>
      <c r="G53" s="110">
        <f>$M$17</f>
        <v>976.86300000000006</v>
      </c>
      <c r="H53" s="112">
        <f>$N$17</f>
        <v>14.83</v>
      </c>
    </row>
    <row r="54" spans="2:8" ht="15" customHeight="1" x14ac:dyDescent="0.2">
      <c r="B54" s="28" t="s">
        <v>102</v>
      </c>
      <c r="C54" s="110">
        <f>$I$18</f>
        <v>15.034000000000001</v>
      </c>
      <c r="D54" s="110">
        <f>$J$18</f>
        <v>820.93799999999999</v>
      </c>
      <c r="E54" s="111">
        <f>$K$18</f>
        <v>21.2</v>
      </c>
      <c r="F54" s="110">
        <f>$L$18</f>
        <v>15.621</v>
      </c>
      <c r="G54" s="110">
        <f>$M$18</f>
        <v>876.68600000000004</v>
      </c>
      <c r="H54" s="112">
        <f>$N$18</f>
        <v>20.81</v>
      </c>
    </row>
    <row r="55" spans="2:8" ht="15" customHeight="1" x14ac:dyDescent="0.2">
      <c r="B55" s="28" t="s">
        <v>103</v>
      </c>
      <c r="C55" s="110">
        <f>$I$19</f>
        <v>4.5999999999999999E-2</v>
      </c>
      <c r="D55" s="110">
        <f>$J$19</f>
        <v>663.84400000000005</v>
      </c>
      <c r="E55" s="111">
        <f>$K$19</f>
        <v>22.71</v>
      </c>
      <c r="F55" s="110">
        <f>$L$19</f>
        <v>6.0999999999999999E-2</v>
      </c>
      <c r="G55" s="110">
        <f>$M$19</f>
        <v>742.976</v>
      </c>
      <c r="H55" s="112">
        <f>$N$19</f>
        <v>21.92</v>
      </c>
    </row>
    <row r="56" spans="2:8" ht="15" customHeight="1" x14ac:dyDescent="0.2">
      <c r="B56" s="29" t="s">
        <v>104</v>
      </c>
      <c r="C56" s="114">
        <f>$I$20</f>
        <v>176.05500000000001</v>
      </c>
      <c r="D56" s="114">
        <f>$J$20</f>
        <v>2170.7829999999999</v>
      </c>
      <c r="E56" s="115">
        <f>$K$20</f>
        <v>13.56</v>
      </c>
      <c r="F56" s="114">
        <f>$L$20</f>
        <v>180.864</v>
      </c>
      <c r="G56" s="114">
        <f>$M$20</f>
        <v>2539.7919999999999</v>
      </c>
      <c r="H56" s="116">
        <f>$N$20</f>
        <v>12.55</v>
      </c>
    </row>
    <row r="59" spans="2:8" ht="15" customHeight="1" x14ac:dyDescent="0.2">
      <c r="B59" s="912" t="s">
        <v>77</v>
      </c>
      <c r="C59" s="910" t="s">
        <v>227</v>
      </c>
      <c r="D59" s="910"/>
      <c r="E59" s="910"/>
      <c r="F59" s="910" t="s">
        <v>228</v>
      </c>
      <c r="G59" s="910"/>
      <c r="H59" s="902"/>
    </row>
    <row r="60" spans="2:8" ht="15" customHeight="1" x14ac:dyDescent="0.2">
      <c r="B60" s="909"/>
      <c r="C60" s="318" t="s">
        <v>78</v>
      </c>
      <c r="D60" s="906" t="s">
        <v>79</v>
      </c>
      <c r="E60" s="906"/>
      <c r="F60" s="318" t="s">
        <v>78</v>
      </c>
      <c r="G60" s="906" t="s">
        <v>79</v>
      </c>
      <c r="H60" s="896"/>
    </row>
    <row r="61" spans="2:8" ht="30" customHeight="1" x14ac:dyDescent="0.2">
      <c r="B61" s="909"/>
      <c r="C61" s="907" t="s">
        <v>325</v>
      </c>
      <c r="D61" s="907"/>
      <c r="E61" s="16" t="s">
        <v>82</v>
      </c>
      <c r="F61" s="907" t="s">
        <v>325</v>
      </c>
      <c r="G61" s="907"/>
      <c r="H61" s="17" t="s">
        <v>82</v>
      </c>
    </row>
    <row r="62" spans="2:8" ht="15" customHeight="1" x14ac:dyDescent="0.2">
      <c r="B62" s="143" t="str">
        <f>Index!$B$4</f>
        <v>West Midlands</v>
      </c>
      <c r="C62" s="105"/>
      <c r="D62" s="188"/>
      <c r="E62" s="188"/>
      <c r="F62" s="105"/>
      <c r="G62" s="188"/>
      <c r="H62" s="188"/>
    </row>
    <row r="63" spans="2:8" ht="15" customHeight="1" x14ac:dyDescent="0.2">
      <c r="B63" s="118" t="s">
        <v>105</v>
      </c>
      <c r="C63" s="108">
        <f>$O$9</f>
        <v>1338.5440000000001</v>
      </c>
      <c r="D63" s="108">
        <f>$P$9</f>
        <v>27871.953000000001</v>
      </c>
      <c r="E63" s="119">
        <f>$Q$9</f>
        <v>4.43</v>
      </c>
      <c r="F63" s="108">
        <f>$R$9</f>
        <v>1424.68</v>
      </c>
      <c r="G63" s="108">
        <f>$S$9</f>
        <v>29768.645</v>
      </c>
      <c r="H63" s="120">
        <f>$T$9</f>
        <v>4.25</v>
      </c>
    </row>
    <row r="64" spans="2:8" ht="15" customHeight="1" x14ac:dyDescent="0.2">
      <c r="B64" s="28" t="s">
        <v>94</v>
      </c>
      <c r="C64" s="110">
        <f>$O$10</f>
        <v>634.255</v>
      </c>
      <c r="D64" s="110">
        <f>$P$10</f>
        <v>7456.9359999999997</v>
      </c>
      <c r="E64" s="111">
        <f>$Q$10</f>
        <v>10.96</v>
      </c>
      <c r="F64" s="110">
        <f>$R$10</f>
        <v>671.11599999999999</v>
      </c>
      <c r="G64" s="110">
        <f>$S$10</f>
        <v>7813.2079999999996</v>
      </c>
      <c r="H64" s="112">
        <f>$T$10</f>
        <v>10.72</v>
      </c>
    </row>
    <row r="65" spans="2:8" ht="15" customHeight="1" x14ac:dyDescent="0.2">
      <c r="B65" s="28" t="s">
        <v>95</v>
      </c>
      <c r="C65" s="110">
        <f>$O$11</f>
        <v>259.37299999999999</v>
      </c>
      <c r="D65" s="110">
        <f>$P$11</f>
        <v>1744.809</v>
      </c>
      <c r="E65" s="111">
        <f>$Q$11</f>
        <v>19.71</v>
      </c>
      <c r="F65" s="110">
        <f>$R$11</f>
        <v>280.49599999999998</v>
      </c>
      <c r="G65" s="110">
        <f>$S$11</f>
        <v>1793.7329999999999</v>
      </c>
      <c r="H65" s="112">
        <f>$T$11</f>
        <v>19.98</v>
      </c>
    </row>
    <row r="66" spans="2:8" ht="15" customHeight="1" x14ac:dyDescent="0.2">
      <c r="B66" s="28" t="s">
        <v>96</v>
      </c>
      <c r="C66" s="110">
        <f>$O$12</f>
        <v>10.183</v>
      </c>
      <c r="D66" s="110">
        <f>$P$12</f>
        <v>1861.8820000000001</v>
      </c>
      <c r="E66" s="111">
        <f>$Q$12</f>
        <v>22.65</v>
      </c>
      <c r="F66" s="110">
        <f>$R$12</f>
        <v>10.807</v>
      </c>
      <c r="G66" s="110">
        <f>$S$12</f>
        <v>1962.1859999999999</v>
      </c>
      <c r="H66" s="112">
        <f>$T$12</f>
        <v>22.13</v>
      </c>
    </row>
    <row r="67" spans="2:8" ht="15" customHeight="1" x14ac:dyDescent="0.2">
      <c r="B67" s="28" t="s">
        <v>97</v>
      </c>
      <c r="C67" s="110">
        <f>$O$13</f>
        <v>63.738</v>
      </c>
      <c r="D67" s="110">
        <f>$P$13</f>
        <v>6234.4920000000002</v>
      </c>
      <c r="E67" s="111">
        <f>$Q$13</f>
        <v>11.68</v>
      </c>
      <c r="F67" s="110">
        <f>$R$13</f>
        <v>68.260999999999996</v>
      </c>
      <c r="G67" s="110">
        <f>$S$13</f>
        <v>6591.3819999999996</v>
      </c>
      <c r="H67" s="112">
        <f>$T$13</f>
        <v>11.33</v>
      </c>
    </row>
    <row r="68" spans="2:8" ht="15" customHeight="1" x14ac:dyDescent="0.2">
      <c r="B68" s="28" t="s">
        <v>98</v>
      </c>
      <c r="C68" s="110">
        <f>$O$14</f>
        <v>100.18300000000001</v>
      </c>
      <c r="D68" s="110">
        <f>$P$14</f>
        <v>2433.1680000000001</v>
      </c>
      <c r="E68" s="111">
        <f>$Q$14</f>
        <v>13.08</v>
      </c>
      <c r="F68" s="110">
        <f>$R$14</f>
        <v>107.92700000000001</v>
      </c>
      <c r="G68" s="110">
        <f>$S$14</f>
        <v>2666.1030000000001</v>
      </c>
      <c r="H68" s="112">
        <f>$T$14</f>
        <v>12.91</v>
      </c>
    </row>
    <row r="69" spans="2:8" ht="15" customHeight="1" x14ac:dyDescent="0.2">
      <c r="B69" s="28" t="s">
        <v>248</v>
      </c>
      <c r="C69" s="110">
        <f>$O$15</f>
        <v>54.180999999999997</v>
      </c>
      <c r="D69" s="110">
        <f>$P$15</f>
        <v>882.47799999999995</v>
      </c>
      <c r="E69" s="111">
        <f>$Q$15</f>
        <v>25.35</v>
      </c>
      <c r="F69" s="110">
        <f>$R$15</f>
        <v>56.622999999999998</v>
      </c>
      <c r="G69" s="110">
        <f>$S$15</f>
        <v>934.15800000000002</v>
      </c>
      <c r="H69" s="112">
        <f>$T$15</f>
        <v>25.51</v>
      </c>
    </row>
    <row r="70" spans="2:8" ht="15" customHeight="1" x14ac:dyDescent="0.2">
      <c r="B70" s="28" t="s">
        <v>100</v>
      </c>
      <c r="C70" s="110">
        <f>$O$16</f>
        <v>12.765000000000001</v>
      </c>
      <c r="D70" s="110">
        <f>$P$16</f>
        <v>1401.816</v>
      </c>
      <c r="E70" s="111">
        <f>$Q$16</f>
        <v>13.82</v>
      </c>
      <c r="F70" s="110">
        <f>$R$16</f>
        <v>13.573</v>
      </c>
      <c r="G70" s="110">
        <f>$S$16</f>
        <v>1506.385</v>
      </c>
      <c r="H70" s="112">
        <f>$T$16</f>
        <v>13.45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1144.999</v>
      </c>
      <c r="E71" s="111">
        <f>$Q$17</f>
        <v>14.34</v>
      </c>
      <c r="F71" s="110">
        <f>$R$17</f>
        <v>0</v>
      </c>
      <c r="G71" s="110">
        <f>$S$17</f>
        <v>1314.433</v>
      </c>
      <c r="H71" s="112">
        <f>$T$17</f>
        <v>13.95</v>
      </c>
    </row>
    <row r="72" spans="2:8" ht="15" customHeight="1" x14ac:dyDescent="0.2">
      <c r="B72" s="28" t="s">
        <v>102</v>
      </c>
      <c r="C72" s="110">
        <f>$O$18</f>
        <v>15.935</v>
      </c>
      <c r="D72" s="110">
        <f>$P$18</f>
        <v>923.25</v>
      </c>
      <c r="E72" s="111">
        <f>$Q$18</f>
        <v>20.57</v>
      </c>
      <c r="F72" s="110">
        <f>$R$18</f>
        <v>16.664999999999999</v>
      </c>
      <c r="G72" s="110">
        <f>$S$18</f>
        <v>962.61300000000006</v>
      </c>
      <c r="H72" s="112">
        <f>$T$18</f>
        <v>20.399999999999999</v>
      </c>
    </row>
    <row r="73" spans="2:8" ht="15" customHeight="1" x14ac:dyDescent="0.2">
      <c r="B73" s="28" t="s">
        <v>103</v>
      </c>
      <c r="C73" s="110">
        <f>$O$19</f>
        <v>6.9000000000000006E-2</v>
      </c>
      <c r="D73" s="110">
        <f>$P$19</f>
        <v>821.21299999999997</v>
      </c>
      <c r="E73" s="111">
        <f>$Q$19</f>
        <v>21.29</v>
      </c>
      <c r="F73" s="110">
        <f>$R$19</f>
        <v>7.0999999999999994E-2</v>
      </c>
      <c r="G73" s="110">
        <f>$S$19</f>
        <v>897.08699999999999</v>
      </c>
      <c r="H73" s="112">
        <f>$T$19</f>
        <v>20.79</v>
      </c>
    </row>
    <row r="74" spans="2:8" ht="15" customHeight="1" x14ac:dyDescent="0.2">
      <c r="B74" s="29" t="s">
        <v>104</v>
      </c>
      <c r="C74" s="114">
        <f>$O$20</f>
        <v>187.86199999999999</v>
      </c>
      <c r="D74" s="114">
        <f>$P$20</f>
        <v>2872.5770000000002</v>
      </c>
      <c r="E74" s="115">
        <f>$Q$20</f>
        <v>11.9</v>
      </c>
      <c r="F74" s="114">
        <f>$R$20</f>
        <v>199.142</v>
      </c>
      <c r="G74" s="114">
        <f>$S$20</f>
        <v>3225.627</v>
      </c>
      <c r="H74" s="116">
        <f>$T$20</f>
        <v>11.32</v>
      </c>
    </row>
    <row r="77" spans="2:8" ht="15" customHeight="1" x14ac:dyDescent="0.2">
      <c r="B77" s="912" t="s">
        <v>77</v>
      </c>
      <c r="C77" s="910" t="s">
        <v>332</v>
      </c>
      <c r="D77" s="910"/>
      <c r="E77" s="910"/>
      <c r="F77" s="910" t="s">
        <v>333</v>
      </c>
      <c r="G77" s="910"/>
      <c r="H77" s="902"/>
    </row>
    <row r="78" spans="2:8" ht="15" customHeight="1" x14ac:dyDescent="0.2">
      <c r="B78" s="909"/>
      <c r="C78" s="318" t="s">
        <v>78</v>
      </c>
      <c r="D78" s="906" t="s">
        <v>79</v>
      </c>
      <c r="E78" s="906"/>
      <c r="F78" s="318" t="s">
        <v>78</v>
      </c>
      <c r="G78" s="906" t="s">
        <v>79</v>
      </c>
      <c r="H78" s="896"/>
    </row>
    <row r="79" spans="2:8" ht="30" customHeight="1" x14ac:dyDescent="0.2">
      <c r="B79" s="909"/>
      <c r="C79" s="907" t="s">
        <v>325</v>
      </c>
      <c r="D79" s="907"/>
      <c r="E79" s="16" t="s">
        <v>82</v>
      </c>
      <c r="F79" s="907" t="s">
        <v>325</v>
      </c>
      <c r="G79" s="907"/>
      <c r="H79" s="17" t="s">
        <v>82</v>
      </c>
    </row>
    <row r="80" spans="2:8" ht="15" customHeight="1" x14ac:dyDescent="0.2">
      <c r="B80" s="143" t="str">
        <f>Index!$B$4</f>
        <v>West Midlands</v>
      </c>
      <c r="C80" s="105"/>
      <c r="D80" s="122"/>
      <c r="E80" s="188"/>
      <c r="F80" s="105"/>
      <c r="G80" s="188"/>
      <c r="H80" s="188"/>
    </row>
    <row r="81" spans="2:8" ht="15" customHeight="1" x14ac:dyDescent="0.2">
      <c r="B81" s="118" t="s">
        <v>105</v>
      </c>
      <c r="C81" s="108">
        <f>$U$9</f>
        <v>1429.5440000000001</v>
      </c>
      <c r="D81" s="108">
        <f>$V$9</f>
        <v>31504.3</v>
      </c>
      <c r="E81" s="119">
        <f>$W$9</f>
        <v>4.0999999999999996</v>
      </c>
      <c r="F81" s="108">
        <f>$X$9</f>
        <v>1414.2460000000001</v>
      </c>
      <c r="G81" s="108">
        <f>$Y$9</f>
        <v>32891.919000000002</v>
      </c>
      <c r="H81" s="120">
        <f>$Z$9</f>
        <v>4</v>
      </c>
    </row>
    <row r="82" spans="2:8" ht="15" customHeight="1" x14ac:dyDescent="0.2">
      <c r="B82" s="28" t="s">
        <v>94</v>
      </c>
      <c r="C82" s="110">
        <f>$U$10</f>
        <v>653.51099999999997</v>
      </c>
      <c r="D82" s="110">
        <f>$V$10</f>
        <v>8084.8320000000003</v>
      </c>
      <c r="E82" s="111">
        <f>$W$10</f>
        <v>10.52</v>
      </c>
      <c r="F82" s="110">
        <f>$X$10</f>
        <v>621.47500000000002</v>
      </c>
      <c r="G82" s="110">
        <f>$Y$10</f>
        <v>8439.93</v>
      </c>
      <c r="H82" s="112">
        <f>$Z$10</f>
        <v>10.29</v>
      </c>
    </row>
    <row r="83" spans="2:8" ht="15" customHeight="1" x14ac:dyDescent="0.2">
      <c r="B83" s="28" t="s">
        <v>95</v>
      </c>
      <c r="C83" s="110">
        <f>$U$11</f>
        <v>287.459</v>
      </c>
      <c r="D83" s="110">
        <f>$V$11</f>
        <v>1900.8389999999999</v>
      </c>
      <c r="E83" s="111">
        <f>$W$11</f>
        <v>19.809999999999999</v>
      </c>
      <c r="F83" s="110">
        <f>$X$11</f>
        <v>294.85300000000001</v>
      </c>
      <c r="G83" s="110">
        <f>$Y$11</f>
        <v>1748.748</v>
      </c>
      <c r="H83" s="112">
        <f>$Z$11</f>
        <v>20.51</v>
      </c>
    </row>
    <row r="84" spans="2:8" ht="15" customHeight="1" x14ac:dyDescent="0.2">
      <c r="B84" s="28" t="s">
        <v>96</v>
      </c>
      <c r="C84" s="110">
        <f>$U$12</f>
        <v>11.144</v>
      </c>
      <c r="D84" s="110">
        <f>$V$12</f>
        <v>2058.268</v>
      </c>
      <c r="E84" s="111">
        <f>$W$12</f>
        <v>21.64</v>
      </c>
      <c r="F84" s="110">
        <f>$X$12</f>
        <v>11.042999999999999</v>
      </c>
      <c r="G84" s="110">
        <f>$Y$12</f>
        <v>2105.1039999999998</v>
      </c>
      <c r="H84" s="112">
        <f>$Z$12</f>
        <v>21.51</v>
      </c>
    </row>
    <row r="85" spans="2:8" ht="15" customHeight="1" x14ac:dyDescent="0.2">
      <c r="B85" s="28" t="s">
        <v>97</v>
      </c>
      <c r="C85" s="110">
        <f>$U$13</f>
        <v>71.125</v>
      </c>
      <c r="D85" s="110">
        <f>$V$13</f>
        <v>6899.3159999999998</v>
      </c>
      <c r="E85" s="111">
        <f>$W$13</f>
        <v>11.05</v>
      </c>
      <c r="F85" s="110">
        <f>$X$13</f>
        <v>71.614999999999995</v>
      </c>
      <c r="G85" s="110">
        <f>$Y$13</f>
        <v>7163.098</v>
      </c>
      <c r="H85" s="112">
        <f>$Z$13</f>
        <v>10.83</v>
      </c>
    </row>
    <row r="86" spans="2:8" ht="15" customHeight="1" x14ac:dyDescent="0.2">
      <c r="B86" s="28" t="s">
        <v>98</v>
      </c>
      <c r="C86" s="110">
        <f>$U$14</f>
        <v>113.205</v>
      </c>
      <c r="D86" s="110">
        <f>$V$14</f>
        <v>2858.038</v>
      </c>
      <c r="E86" s="111">
        <f>$W$14</f>
        <v>12.78</v>
      </c>
      <c r="F86" s="110">
        <f>$X$14</f>
        <v>117.108</v>
      </c>
      <c r="G86" s="110">
        <f>$Y$14</f>
        <v>3018.6010000000001</v>
      </c>
      <c r="H86" s="112">
        <f>$Z$14</f>
        <v>12.69</v>
      </c>
    </row>
    <row r="87" spans="2:8" ht="15" customHeight="1" x14ac:dyDescent="0.2">
      <c r="B87" s="28" t="s">
        <v>248</v>
      </c>
      <c r="C87" s="110">
        <f>$U$15</f>
        <v>56.210999999999999</v>
      </c>
      <c r="D87" s="110">
        <f>$V$15</f>
        <v>1007.1660000000001</v>
      </c>
      <c r="E87" s="111">
        <f>$W$15</f>
        <v>25.21</v>
      </c>
      <c r="F87" s="110">
        <f>$X$15</f>
        <v>56.042000000000002</v>
      </c>
      <c r="G87" s="110">
        <f>$Y$15</f>
        <v>1085.287</v>
      </c>
      <c r="H87" s="112">
        <f>$Z$15</f>
        <v>24.84</v>
      </c>
    </row>
    <row r="88" spans="2:8" ht="15" customHeight="1" x14ac:dyDescent="0.2">
      <c r="B88" s="28" t="s">
        <v>100</v>
      </c>
      <c r="C88" s="110">
        <f>$U$16</f>
        <v>14.084</v>
      </c>
      <c r="D88" s="110">
        <f>$V$16</f>
        <v>1594.672</v>
      </c>
      <c r="E88" s="111">
        <f>$W$16</f>
        <v>13.21</v>
      </c>
      <c r="F88" s="110">
        <f>$X$16</f>
        <v>14.62</v>
      </c>
      <c r="G88" s="110">
        <f>$Y$16</f>
        <v>1661.7170000000001</v>
      </c>
      <c r="H88" s="112">
        <f>$Z$16</f>
        <v>13.07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1478.923</v>
      </c>
      <c r="E89" s="111">
        <f>$W$17</f>
        <v>13.66</v>
      </c>
      <c r="F89" s="110">
        <f>$X$17</f>
        <v>0</v>
      </c>
      <c r="G89" s="110">
        <f>$Y$17</f>
        <v>1635.787</v>
      </c>
      <c r="H89" s="112">
        <f>$Z$17</f>
        <v>13.44</v>
      </c>
    </row>
    <row r="90" spans="2:8" ht="15" customHeight="1" x14ac:dyDescent="0.2">
      <c r="B90" s="28" t="s">
        <v>102</v>
      </c>
      <c r="C90" s="110">
        <f>$U$18</f>
        <v>16.835999999999999</v>
      </c>
      <c r="D90" s="110">
        <f>$V$18</f>
        <v>995.46100000000001</v>
      </c>
      <c r="E90" s="111">
        <f>$W$18</f>
        <v>20.28</v>
      </c>
      <c r="F90" s="110">
        <f>$X$18</f>
        <v>16.975999999999999</v>
      </c>
      <c r="G90" s="110">
        <f>$Y$18</f>
        <v>1024.529</v>
      </c>
      <c r="H90" s="112">
        <f>$Z$18</f>
        <v>20.18</v>
      </c>
    </row>
    <row r="91" spans="2:8" ht="15" customHeight="1" x14ac:dyDescent="0.2">
      <c r="B91" s="28" t="s">
        <v>103</v>
      </c>
      <c r="C91" s="110">
        <f>$U$19</f>
        <v>6.2E-2</v>
      </c>
      <c r="D91" s="110">
        <f>$V$19</f>
        <v>970.89200000000005</v>
      </c>
      <c r="E91" s="111">
        <f>$W$19</f>
        <v>20.39</v>
      </c>
      <c r="F91" s="110">
        <f>$X$19</f>
        <v>5.1999999999999998E-2</v>
      </c>
      <c r="G91" s="110">
        <f>$Y$19</f>
        <v>1041.3620000000001</v>
      </c>
      <c r="H91" s="112">
        <f>$Z$19</f>
        <v>20.059999999999999</v>
      </c>
    </row>
    <row r="92" spans="2:8" ht="15" customHeight="1" x14ac:dyDescent="0.2">
      <c r="B92" s="29" t="s">
        <v>104</v>
      </c>
      <c r="C92" s="114">
        <f>$U$20</f>
        <v>205.90799999999999</v>
      </c>
      <c r="D92" s="114">
        <f>$V$20</f>
        <v>3542.886</v>
      </c>
      <c r="E92" s="115">
        <f>$W$20</f>
        <v>10.91</v>
      </c>
      <c r="F92" s="114">
        <f>$X$20</f>
        <v>210.46100000000001</v>
      </c>
      <c r="G92" s="114">
        <f>$Y$20</f>
        <v>3843.4290000000001</v>
      </c>
      <c r="H92" s="116">
        <f>$Z$20</f>
        <v>10.57</v>
      </c>
    </row>
    <row r="95" spans="2:8" ht="15" customHeight="1" x14ac:dyDescent="0.2">
      <c r="B95" s="912" t="s">
        <v>77</v>
      </c>
      <c r="C95" s="910" t="s">
        <v>231</v>
      </c>
      <c r="D95" s="910"/>
      <c r="E95" s="910"/>
      <c r="F95" s="910" t="s">
        <v>232</v>
      </c>
      <c r="G95" s="910"/>
      <c r="H95" s="902"/>
    </row>
    <row r="96" spans="2:8" ht="15" customHeight="1" x14ac:dyDescent="0.2">
      <c r="B96" s="909"/>
      <c r="C96" s="318" t="s">
        <v>78</v>
      </c>
      <c r="D96" s="906" t="s">
        <v>79</v>
      </c>
      <c r="E96" s="906"/>
      <c r="F96" s="318" t="s">
        <v>78</v>
      </c>
      <c r="G96" s="906" t="s">
        <v>79</v>
      </c>
      <c r="H96" s="896"/>
    </row>
    <row r="97" spans="2:8" ht="30" customHeight="1" x14ac:dyDescent="0.2">
      <c r="B97" s="909"/>
      <c r="C97" s="907" t="s">
        <v>325</v>
      </c>
      <c r="D97" s="907"/>
      <c r="E97" s="16" t="s">
        <v>82</v>
      </c>
      <c r="F97" s="907" t="s">
        <v>325</v>
      </c>
      <c r="G97" s="907"/>
      <c r="H97" s="17" t="s">
        <v>82</v>
      </c>
    </row>
    <row r="98" spans="2:8" ht="15" customHeight="1" x14ac:dyDescent="0.2">
      <c r="B98" s="143" t="str">
        <f>Index!$B$4</f>
        <v>West Midlands</v>
      </c>
      <c r="C98" s="105"/>
      <c r="D98" s="122"/>
      <c r="E98" s="188"/>
      <c r="F98" s="105"/>
      <c r="G98" s="188"/>
      <c r="H98" s="188"/>
    </row>
    <row r="99" spans="2:8" ht="15" customHeight="1" x14ac:dyDescent="0.2">
      <c r="B99" s="118" t="s">
        <v>105</v>
      </c>
      <c r="C99" s="108">
        <f>$AA$9</f>
        <v>1430.078</v>
      </c>
      <c r="D99" s="108">
        <f>$AB$9</f>
        <v>34295.298999999999</v>
      </c>
      <c r="E99" s="119">
        <f>$AC$9</f>
        <v>3.91</v>
      </c>
      <c r="F99" s="108">
        <f>$AD$9</f>
        <v>1468.9159999999999</v>
      </c>
      <c r="G99" s="108">
        <f>$AE$9</f>
        <v>35348.815999999999</v>
      </c>
      <c r="H99" s="120">
        <f>$AF$9</f>
        <v>3.88</v>
      </c>
    </row>
    <row r="100" spans="2:8" ht="15" customHeight="1" x14ac:dyDescent="0.2">
      <c r="B100" s="28" t="s">
        <v>94</v>
      </c>
      <c r="C100" s="110">
        <f>$AA$10</f>
        <v>617.971</v>
      </c>
      <c r="D100" s="110">
        <f>$AB$10</f>
        <v>8791.0750000000007</v>
      </c>
      <c r="E100" s="111">
        <f>$AC$10</f>
        <v>10.08</v>
      </c>
      <c r="F100" s="110">
        <f>$AD$10</f>
        <v>627.26800000000003</v>
      </c>
      <c r="G100" s="110">
        <f>$AE$10</f>
        <v>9094.848</v>
      </c>
      <c r="H100" s="112">
        <f>$AF$10</f>
        <v>9.93</v>
      </c>
    </row>
    <row r="101" spans="2:8" ht="15" customHeight="1" x14ac:dyDescent="0.2">
      <c r="B101" s="28" t="s">
        <v>95</v>
      </c>
      <c r="C101" s="110">
        <f>$AA$11</f>
        <v>301.15100000000001</v>
      </c>
      <c r="D101" s="110">
        <f>$AB$11</f>
        <v>1765.491</v>
      </c>
      <c r="E101" s="111">
        <f>$AC$11</f>
        <v>21.13</v>
      </c>
      <c r="F101" s="110">
        <f>$AD$11</f>
        <v>314.36900000000003</v>
      </c>
      <c r="G101" s="110">
        <f>$AE$11</f>
        <v>1710.604</v>
      </c>
      <c r="H101" s="112">
        <f>$AF$11</f>
        <v>22.25</v>
      </c>
    </row>
    <row r="102" spans="2:8" ht="15" customHeight="1" x14ac:dyDescent="0.2">
      <c r="B102" s="28" t="s">
        <v>96</v>
      </c>
      <c r="C102" s="110">
        <f>$AA$12</f>
        <v>11.827999999999999</v>
      </c>
      <c r="D102" s="110">
        <f>$AB$12</f>
        <v>2150.951</v>
      </c>
      <c r="E102" s="111">
        <f>$AC$12</f>
        <v>21.4</v>
      </c>
      <c r="F102" s="110">
        <f>$AD$12</f>
        <v>12.576000000000001</v>
      </c>
      <c r="G102" s="110">
        <f>$AE$12</f>
        <v>2202.9870000000001</v>
      </c>
      <c r="H102" s="112">
        <f>$AF$12</f>
        <v>21.18</v>
      </c>
    </row>
    <row r="103" spans="2:8" ht="15" customHeight="1" x14ac:dyDescent="0.2">
      <c r="B103" s="28" t="s">
        <v>97</v>
      </c>
      <c r="C103" s="110">
        <f>$AA$13</f>
        <v>71.861000000000004</v>
      </c>
      <c r="D103" s="110">
        <f>$AB$13</f>
        <v>7367.7830000000004</v>
      </c>
      <c r="E103" s="111">
        <f>$AC$13</f>
        <v>10.69</v>
      </c>
      <c r="F103" s="110">
        <f>$AD$13</f>
        <v>73.228999999999999</v>
      </c>
      <c r="G103" s="110">
        <f>$AE$13</f>
        <v>7455.0150000000003</v>
      </c>
      <c r="H103" s="112">
        <f>$AF$13</f>
        <v>10.71</v>
      </c>
    </row>
    <row r="104" spans="2:8" ht="15" customHeight="1" x14ac:dyDescent="0.2">
      <c r="B104" s="28" t="s">
        <v>98</v>
      </c>
      <c r="C104" s="110">
        <f>$AA$14</f>
        <v>121.572</v>
      </c>
      <c r="D104" s="110">
        <f>$AB$14</f>
        <v>3146.0250000000001</v>
      </c>
      <c r="E104" s="111">
        <f>$AC$14</f>
        <v>12.66</v>
      </c>
      <c r="F104" s="110">
        <f>$AD$14</f>
        <v>124.80200000000001</v>
      </c>
      <c r="G104" s="110">
        <f>$AE$14</f>
        <v>3261.2559999999999</v>
      </c>
      <c r="H104" s="112">
        <f>$AF$14</f>
        <v>12.65</v>
      </c>
    </row>
    <row r="105" spans="2:8" ht="15" customHeight="1" x14ac:dyDescent="0.2">
      <c r="B105" s="28" t="s">
        <v>248</v>
      </c>
      <c r="C105" s="110">
        <f>$AA$15</f>
        <v>58.648000000000003</v>
      </c>
      <c r="D105" s="110">
        <f>$AB$15</f>
        <v>1153.415</v>
      </c>
      <c r="E105" s="111">
        <f>$AC$15</f>
        <v>24.7</v>
      </c>
      <c r="F105" s="110">
        <f>$AD$15</f>
        <v>62.372999999999998</v>
      </c>
      <c r="G105" s="110">
        <f>$AE$15</f>
        <v>1213.701</v>
      </c>
      <c r="H105" s="112">
        <f>$AF$15</f>
        <v>24.69</v>
      </c>
    </row>
    <row r="106" spans="2:8" ht="15" customHeight="1" x14ac:dyDescent="0.2">
      <c r="B106" s="28" t="s">
        <v>100</v>
      </c>
      <c r="C106" s="110">
        <f>$AA$16</f>
        <v>14.949</v>
      </c>
      <c r="D106" s="110">
        <f>$AB$16</f>
        <v>1719.1659999999999</v>
      </c>
      <c r="E106" s="111">
        <f>$AC$16</f>
        <v>12.97</v>
      </c>
      <c r="F106" s="110">
        <f>$AD$16</f>
        <v>15.17</v>
      </c>
      <c r="G106" s="110">
        <f>$AE$16</f>
        <v>1729.0229999999999</v>
      </c>
      <c r="H106" s="112">
        <f>$AF$16</f>
        <v>13.04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1784.634</v>
      </c>
      <c r="E107" s="111">
        <f>$AC$17</f>
        <v>13.27</v>
      </c>
      <c r="F107" s="110">
        <f>$AD$17</f>
        <v>0</v>
      </c>
      <c r="G107" s="110">
        <f>$AE$17</f>
        <v>1924.6790000000001</v>
      </c>
      <c r="H107" s="112">
        <f>$AF$17</f>
        <v>13.12</v>
      </c>
    </row>
    <row r="108" spans="2:8" ht="15" customHeight="1" x14ac:dyDescent="0.2">
      <c r="B108" s="28" t="s">
        <v>102</v>
      </c>
      <c r="C108" s="110">
        <f>$AA$18</f>
        <v>16.762</v>
      </c>
      <c r="D108" s="110">
        <f>$AB$18</f>
        <v>1050.0050000000001</v>
      </c>
      <c r="E108" s="111">
        <f>$AC$18</f>
        <v>20.09</v>
      </c>
      <c r="F108" s="110">
        <f>$AD$18</f>
        <v>17.407</v>
      </c>
      <c r="G108" s="110">
        <f>$AE$18</f>
        <v>1074.1489999999999</v>
      </c>
      <c r="H108" s="112">
        <f>$AF$18</f>
        <v>19.989999999999998</v>
      </c>
    </row>
    <row r="109" spans="2:8" ht="15" customHeight="1" x14ac:dyDescent="0.2">
      <c r="B109" s="28" t="s">
        <v>103</v>
      </c>
      <c r="C109" s="110">
        <f>$AA$19</f>
        <v>2.4E-2</v>
      </c>
      <c r="D109" s="110">
        <f>$AB$19</f>
        <v>1107.8430000000001</v>
      </c>
      <c r="E109" s="111">
        <f>$AC$19</f>
        <v>19.79</v>
      </c>
      <c r="F109" s="110">
        <f>$AD$19</f>
        <v>0.03</v>
      </c>
      <c r="G109" s="110">
        <f>$AE$19</f>
        <v>1169.866</v>
      </c>
      <c r="H109" s="112">
        <f>$AF$19</f>
        <v>19.579999999999998</v>
      </c>
    </row>
    <row r="110" spans="2:8" ht="15" customHeight="1" x14ac:dyDescent="0.2">
      <c r="B110" s="29" t="s">
        <v>104</v>
      </c>
      <c r="C110" s="114">
        <f>$AA$20</f>
        <v>215.31100000000001</v>
      </c>
      <c r="D110" s="114">
        <f>$AB$20</f>
        <v>4106.3549999999996</v>
      </c>
      <c r="E110" s="115">
        <f>$AC$20</f>
        <v>10.32</v>
      </c>
      <c r="F110" s="114">
        <f>$AD$20</f>
        <v>221.69200000000001</v>
      </c>
      <c r="G110" s="114">
        <f>$AE$20</f>
        <v>4355.1090000000004</v>
      </c>
      <c r="H110" s="116">
        <f>$AF$20</f>
        <v>10.119999999999999</v>
      </c>
    </row>
    <row r="113" spans="2:5" ht="15" customHeight="1" x14ac:dyDescent="0.2">
      <c r="B113" s="912" t="s">
        <v>77</v>
      </c>
      <c r="C113" s="910" t="s">
        <v>233</v>
      </c>
      <c r="D113" s="910"/>
      <c r="E113" s="902"/>
    </row>
    <row r="114" spans="2:5" ht="15" customHeight="1" x14ac:dyDescent="0.2">
      <c r="B114" s="909"/>
      <c r="C114" s="318" t="s">
        <v>78</v>
      </c>
      <c r="D114" s="906" t="s">
        <v>79</v>
      </c>
      <c r="E114" s="896"/>
    </row>
    <row r="115" spans="2:5" ht="30" customHeight="1" x14ac:dyDescent="0.2">
      <c r="B115" s="909"/>
      <c r="C115" s="907" t="s">
        <v>325</v>
      </c>
      <c r="D115" s="907"/>
      <c r="E115" s="17" t="s">
        <v>82</v>
      </c>
    </row>
    <row r="116" spans="2:5" ht="15" customHeight="1" x14ac:dyDescent="0.2">
      <c r="B116" s="143" t="str">
        <f>Index!$B$4</f>
        <v>West Midlands</v>
      </c>
      <c r="C116" s="105"/>
      <c r="D116" s="188"/>
      <c r="E116" s="188"/>
    </row>
    <row r="117" spans="2:5" ht="15" customHeight="1" x14ac:dyDescent="0.2">
      <c r="B117" s="118" t="s">
        <v>105</v>
      </c>
      <c r="C117" s="108">
        <f>$AG$9</f>
        <v>1464.5229999999999</v>
      </c>
      <c r="D117" s="108">
        <f>$AH$9</f>
        <v>36438.580999999998</v>
      </c>
      <c r="E117" s="120">
        <f>$AI$9</f>
        <v>3.84</v>
      </c>
    </row>
    <row r="118" spans="2:5" ht="15" customHeight="1" x14ac:dyDescent="0.2">
      <c r="B118" s="28" t="s">
        <v>94</v>
      </c>
      <c r="C118" s="110">
        <f>$AG$10</f>
        <v>611.66200000000003</v>
      </c>
      <c r="D118" s="110">
        <f>$AH$10</f>
        <v>9396.6</v>
      </c>
      <c r="E118" s="112">
        <f>$AI$10</f>
        <v>9.8000000000000007</v>
      </c>
    </row>
    <row r="119" spans="2:5" ht="15" customHeight="1" x14ac:dyDescent="0.2">
      <c r="B119" s="28" t="s">
        <v>95</v>
      </c>
      <c r="C119" s="110">
        <f>$AG$11</f>
        <v>316.45</v>
      </c>
      <c r="D119" s="110">
        <f>$AH$11</f>
        <v>1782.0119999999999</v>
      </c>
      <c r="E119" s="112">
        <f>$AI$11</f>
        <v>22.26</v>
      </c>
    </row>
    <row r="120" spans="2:5" ht="15" customHeight="1" x14ac:dyDescent="0.2">
      <c r="B120" s="28" t="s">
        <v>96</v>
      </c>
      <c r="C120" s="110">
        <f>$AG$12</f>
        <v>13.13</v>
      </c>
      <c r="D120" s="110">
        <f>$AH$12</f>
        <v>2256.7570000000001</v>
      </c>
      <c r="E120" s="112">
        <f>$AI$12</f>
        <v>20.95</v>
      </c>
    </row>
    <row r="121" spans="2:5" ht="15" customHeight="1" x14ac:dyDescent="0.2">
      <c r="B121" s="28" t="s">
        <v>97</v>
      </c>
      <c r="C121" s="110">
        <f>$AG$13</f>
        <v>74.646000000000001</v>
      </c>
      <c r="D121" s="110">
        <f>$AH$13</f>
        <v>7516.0609999999997</v>
      </c>
      <c r="E121" s="112">
        <f>$AI$13</f>
        <v>10.75</v>
      </c>
    </row>
    <row r="122" spans="2:5" ht="15" customHeight="1" x14ac:dyDescent="0.2">
      <c r="B122" s="28" t="s">
        <v>98</v>
      </c>
      <c r="C122" s="110">
        <f>$AG$14</f>
        <v>125.43899999999999</v>
      </c>
      <c r="D122" s="110">
        <f>$AH$14</f>
        <v>3317.5720000000001</v>
      </c>
      <c r="E122" s="112">
        <f>$AI$14</f>
        <v>12.76</v>
      </c>
    </row>
    <row r="123" spans="2:5" ht="15" customHeight="1" x14ac:dyDescent="0.2">
      <c r="B123" s="28" t="s">
        <v>248</v>
      </c>
      <c r="C123" s="110">
        <f>$AG$15</f>
        <v>64.19</v>
      </c>
      <c r="D123" s="110">
        <f>$AH$15</f>
        <v>1279.79</v>
      </c>
      <c r="E123" s="112">
        <f>$AI$15</f>
        <v>24.55</v>
      </c>
    </row>
    <row r="124" spans="2:5" ht="15" customHeight="1" x14ac:dyDescent="0.2">
      <c r="B124" s="28" t="s">
        <v>100</v>
      </c>
      <c r="C124" s="110">
        <f>$AG$16</f>
        <v>13.744999999999999</v>
      </c>
      <c r="D124" s="110">
        <f>$AH$16</f>
        <v>1762.623</v>
      </c>
      <c r="E124" s="112">
        <f>$AI$16</f>
        <v>13.04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2054.8530000000001</v>
      </c>
      <c r="E125" s="112">
        <f>$AI$17</f>
        <v>13</v>
      </c>
    </row>
    <row r="126" spans="2:5" ht="15" customHeight="1" x14ac:dyDescent="0.2">
      <c r="B126" s="28" t="s">
        <v>102</v>
      </c>
      <c r="C126" s="110">
        <f>$AG$18</f>
        <v>17.242999999999999</v>
      </c>
      <c r="D126" s="110">
        <f>$AH$18</f>
        <v>1096.22</v>
      </c>
      <c r="E126" s="112">
        <f>$AI$18</f>
        <v>19.91</v>
      </c>
    </row>
    <row r="127" spans="2:5" ht="15" customHeight="1" x14ac:dyDescent="0.2">
      <c r="B127" s="28" t="s">
        <v>103</v>
      </c>
      <c r="C127" s="110">
        <f>$AG$19</f>
        <v>3.7999999999999999E-2</v>
      </c>
      <c r="D127" s="110">
        <f>$AH$19</f>
        <v>1226.7929999999999</v>
      </c>
      <c r="E127" s="112">
        <f>$AI$19</f>
        <v>19.420000000000002</v>
      </c>
    </row>
    <row r="128" spans="2:5" ht="15" customHeight="1" x14ac:dyDescent="0.2">
      <c r="B128" s="29" t="s">
        <v>104</v>
      </c>
      <c r="C128" s="114">
        <f>$AG$20</f>
        <v>227.98</v>
      </c>
      <c r="D128" s="114">
        <f>$AH$20</f>
        <v>4588.1139999999996</v>
      </c>
      <c r="E128" s="116">
        <f>$AI$20</f>
        <v>9.9499999999999993</v>
      </c>
    </row>
  </sheetData>
  <mergeCells count="73">
    <mergeCell ref="X5:Z5"/>
    <mergeCell ref="AA5:AC5"/>
    <mergeCell ref="AD5:AF5"/>
    <mergeCell ref="Y6:Z6"/>
    <mergeCell ref="AB6:AC6"/>
    <mergeCell ref="AE6:AF6"/>
    <mergeCell ref="X7:Y7"/>
    <mergeCell ref="AA7:AB7"/>
    <mergeCell ref="AD7:AE7"/>
    <mergeCell ref="I7:J7"/>
    <mergeCell ref="L7:M7"/>
    <mergeCell ref="O7:P7"/>
    <mergeCell ref="R5:T5"/>
    <mergeCell ref="U5:W5"/>
    <mergeCell ref="R7:S7"/>
    <mergeCell ref="U7:V7"/>
    <mergeCell ref="S6:T6"/>
    <mergeCell ref="V6:W6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762</v>
      </c>
    </row>
    <row r="5" spans="2:6" ht="15" customHeight="1" x14ac:dyDescent="0.2">
      <c r="B5" s="856" t="s">
        <v>229</v>
      </c>
      <c r="C5" s="40" t="s">
        <v>78</v>
      </c>
      <c r="D5" s="833" t="s">
        <v>79</v>
      </c>
      <c r="E5" s="833"/>
      <c r="F5" s="41" t="s">
        <v>80</v>
      </c>
    </row>
    <row r="6" spans="2:6" ht="30" customHeight="1" x14ac:dyDescent="0.2">
      <c r="B6" s="911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West Midlands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30.864000000000001</v>
      </c>
      <c r="D8" s="138">
        <f>'Section 11 chart data'!J35</f>
        <v>507.14299999999997</v>
      </c>
      <c r="E8" s="691">
        <f>'Section 11 chart data'!K35</f>
        <v>3.73</v>
      </c>
      <c r="F8" s="139">
        <f>SUM(C8,D8)</f>
        <v>538.00699999999995</v>
      </c>
    </row>
    <row r="9" spans="2:6" ht="15" customHeight="1" x14ac:dyDescent="0.2">
      <c r="B9" s="141" t="s">
        <v>222</v>
      </c>
      <c r="C9" s="137">
        <f>'Section 11 chart data'!D36</f>
        <v>32.781999999999996</v>
      </c>
      <c r="D9" s="138">
        <f>'Section 11 chart data'!J36</f>
        <v>533.04200000000003</v>
      </c>
      <c r="E9" s="691">
        <f>'Section 11 chart data'!K36</f>
        <v>3.42</v>
      </c>
      <c r="F9" s="139">
        <f t="shared" ref="F9:F18" si="0">SUM(C9,D9)</f>
        <v>565.82400000000007</v>
      </c>
    </row>
    <row r="10" spans="2:6" ht="15" customHeight="1" x14ac:dyDescent="0.2">
      <c r="B10" s="141" t="s">
        <v>225</v>
      </c>
      <c r="C10" s="137">
        <f>'Section 11 chart data'!D37</f>
        <v>31.945</v>
      </c>
      <c r="D10" s="138">
        <f>'Section 11 chart data'!J37</f>
        <v>542.65</v>
      </c>
      <c r="E10" s="691">
        <f>'Section 11 chart data'!K37</f>
        <v>3.24</v>
      </c>
      <c r="F10" s="139">
        <f t="shared" si="0"/>
        <v>574.59500000000003</v>
      </c>
    </row>
    <row r="11" spans="2:6" ht="15" customHeight="1" x14ac:dyDescent="0.2">
      <c r="B11" s="141" t="s">
        <v>226</v>
      </c>
      <c r="C11" s="137">
        <f>'Section 11 chart data'!D38</f>
        <v>31.422000000000001</v>
      </c>
      <c r="D11" s="138">
        <f>'Section 11 chart data'!J38</f>
        <v>531.75800000000004</v>
      </c>
      <c r="E11" s="691">
        <f>'Section 11 chart data'!K38</f>
        <v>3.12</v>
      </c>
      <c r="F11" s="139">
        <f t="shared" si="0"/>
        <v>563.18000000000006</v>
      </c>
    </row>
    <row r="12" spans="2:6" ht="15" customHeight="1" x14ac:dyDescent="0.2">
      <c r="B12" s="141" t="s">
        <v>227</v>
      </c>
      <c r="C12" s="137">
        <f>'Section 11 chart data'!D39</f>
        <v>31.667000000000002</v>
      </c>
      <c r="D12" s="138">
        <f>'Section 11 chart data'!J39</f>
        <v>507.46100000000001</v>
      </c>
      <c r="E12" s="691">
        <f>'Section 11 chart data'!K39</f>
        <v>3.05</v>
      </c>
      <c r="F12" s="139">
        <f t="shared" si="0"/>
        <v>539.12800000000004</v>
      </c>
    </row>
    <row r="13" spans="2:6" ht="15" customHeight="1" x14ac:dyDescent="0.2">
      <c r="B13" s="141" t="s">
        <v>354</v>
      </c>
      <c r="C13" s="137">
        <f>'Section 11 chart data'!D40</f>
        <v>32.401000000000003</v>
      </c>
      <c r="D13" s="138">
        <f>'Section 11 chart data'!J40</f>
        <v>482.19</v>
      </c>
      <c r="E13" s="691">
        <f>'Section 11 chart data'!K40</f>
        <v>3.03</v>
      </c>
      <c r="F13" s="139">
        <f t="shared" si="0"/>
        <v>514.59100000000001</v>
      </c>
    </row>
    <row r="14" spans="2:6" ht="15" customHeight="1" x14ac:dyDescent="0.2">
      <c r="B14" s="141" t="s">
        <v>332</v>
      </c>
      <c r="C14" s="137">
        <f>'Section 11 chart data'!D41</f>
        <v>33.039000000000001</v>
      </c>
      <c r="D14" s="138">
        <f>'Section 11 chart data'!J41</f>
        <v>453.59500000000003</v>
      </c>
      <c r="E14" s="691">
        <f>'Section 11 chart data'!K41</f>
        <v>3.05</v>
      </c>
      <c r="F14" s="139">
        <f t="shared" si="0"/>
        <v>486.63400000000001</v>
      </c>
    </row>
    <row r="15" spans="2:6" ht="15" customHeight="1" x14ac:dyDescent="0.2">
      <c r="B15" s="141" t="s">
        <v>333</v>
      </c>
      <c r="C15" s="137">
        <f>'Section 11 chart data'!D42</f>
        <v>33.481999999999999</v>
      </c>
      <c r="D15" s="138">
        <f>'Section 11 chart data'!J42</f>
        <v>420.07100000000003</v>
      </c>
      <c r="E15" s="691">
        <f>'Section 11 chart data'!K42</f>
        <v>3.14</v>
      </c>
      <c r="F15" s="139">
        <f t="shared" si="0"/>
        <v>453.553</v>
      </c>
    </row>
    <row r="16" spans="2:6" ht="15" customHeight="1" x14ac:dyDescent="0.2">
      <c r="B16" s="141" t="s">
        <v>231</v>
      </c>
      <c r="C16" s="137">
        <f>'Section 11 chart data'!D43</f>
        <v>33.89</v>
      </c>
      <c r="D16" s="138">
        <f>'Section 11 chart data'!J43</f>
        <v>389.06400000000002</v>
      </c>
      <c r="E16" s="691">
        <f>'Section 11 chart data'!K43</f>
        <v>3.27</v>
      </c>
      <c r="F16" s="139">
        <f t="shared" si="0"/>
        <v>422.95400000000001</v>
      </c>
    </row>
    <row r="17" spans="2:6" ht="15" customHeight="1" x14ac:dyDescent="0.2">
      <c r="B17" s="141" t="s">
        <v>232</v>
      </c>
      <c r="C17" s="137">
        <f>'Section 11 chart data'!D44</f>
        <v>35.067999999999998</v>
      </c>
      <c r="D17" s="138">
        <f>'Section 11 chart data'!J44</f>
        <v>357.17700000000002</v>
      </c>
      <c r="E17" s="691">
        <f>'Section 11 chart data'!K44</f>
        <v>3.37</v>
      </c>
      <c r="F17" s="139">
        <f t="shared" si="0"/>
        <v>392.245</v>
      </c>
    </row>
    <row r="18" spans="2:6" ht="15" customHeight="1" x14ac:dyDescent="0.2">
      <c r="B18" s="142" t="s">
        <v>233</v>
      </c>
      <c r="C18" s="137">
        <f>'Section 11 chart data'!D45</f>
        <v>35.197000000000003</v>
      </c>
      <c r="D18" s="138">
        <f>'Section 11 chart data'!J45</f>
        <v>330.71100000000001</v>
      </c>
      <c r="E18" s="691">
        <f>'Section 11 chart data'!K45</f>
        <v>3.5</v>
      </c>
      <c r="F18" s="140">
        <f t="shared" si="0"/>
        <v>365.90800000000002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461</v>
      </c>
    </row>
    <row r="5" spans="2:35" ht="15" customHeight="1" x14ac:dyDescent="0.2">
      <c r="B5" s="912" t="s">
        <v>77</v>
      </c>
      <c r="C5" s="910" t="s">
        <v>331</v>
      </c>
      <c r="D5" s="910"/>
      <c r="E5" s="910"/>
      <c r="F5" s="910" t="s">
        <v>222</v>
      </c>
      <c r="G5" s="910"/>
      <c r="H5" s="910"/>
      <c r="I5" s="910" t="s">
        <v>225</v>
      </c>
      <c r="J5" s="910"/>
      <c r="K5" s="910"/>
      <c r="L5" s="910" t="s">
        <v>226</v>
      </c>
      <c r="M5" s="910"/>
      <c r="N5" s="910"/>
      <c r="O5" s="910" t="s">
        <v>227</v>
      </c>
      <c r="P5" s="910"/>
      <c r="Q5" s="910"/>
      <c r="R5" s="910" t="s">
        <v>228</v>
      </c>
      <c r="S5" s="910"/>
      <c r="T5" s="910"/>
      <c r="U5" s="910" t="s">
        <v>332</v>
      </c>
      <c r="V5" s="910"/>
      <c r="W5" s="910"/>
      <c r="X5" s="910" t="s">
        <v>333</v>
      </c>
      <c r="Y5" s="910"/>
      <c r="Z5" s="910"/>
      <c r="AA5" s="910" t="s">
        <v>231</v>
      </c>
      <c r="AB5" s="910"/>
      <c r="AC5" s="910"/>
      <c r="AD5" s="910" t="s">
        <v>232</v>
      </c>
      <c r="AE5" s="910"/>
      <c r="AF5" s="910"/>
      <c r="AG5" s="910" t="s">
        <v>233</v>
      </c>
      <c r="AH5" s="910"/>
      <c r="AI5" s="902"/>
    </row>
    <row r="6" spans="2:35" ht="15" customHeight="1" x14ac:dyDescent="0.2">
      <c r="B6" s="913"/>
      <c r="C6" s="103" t="s">
        <v>78</v>
      </c>
      <c r="D6" s="906" t="s">
        <v>79</v>
      </c>
      <c r="E6" s="906"/>
      <c r="F6" s="103" t="s">
        <v>78</v>
      </c>
      <c r="G6" s="906" t="s">
        <v>79</v>
      </c>
      <c r="H6" s="906"/>
      <c r="I6" s="103" t="s">
        <v>78</v>
      </c>
      <c r="J6" s="906" t="s">
        <v>79</v>
      </c>
      <c r="K6" s="906"/>
      <c r="L6" s="103" t="s">
        <v>78</v>
      </c>
      <c r="M6" s="906" t="s">
        <v>79</v>
      </c>
      <c r="N6" s="906"/>
      <c r="O6" s="103" t="s">
        <v>78</v>
      </c>
      <c r="P6" s="906" t="s">
        <v>79</v>
      </c>
      <c r="Q6" s="906"/>
      <c r="R6" s="103" t="s">
        <v>78</v>
      </c>
      <c r="S6" s="906" t="s">
        <v>79</v>
      </c>
      <c r="T6" s="906"/>
      <c r="U6" s="103" t="s">
        <v>78</v>
      </c>
      <c r="V6" s="906" t="s">
        <v>79</v>
      </c>
      <c r="W6" s="906"/>
      <c r="X6" s="103" t="s">
        <v>78</v>
      </c>
      <c r="Y6" s="906" t="s">
        <v>79</v>
      </c>
      <c r="Z6" s="906"/>
      <c r="AA6" s="103" t="s">
        <v>78</v>
      </c>
      <c r="AB6" s="906" t="s">
        <v>79</v>
      </c>
      <c r="AC6" s="906"/>
      <c r="AD6" s="103" t="s">
        <v>78</v>
      </c>
      <c r="AE6" s="906" t="s">
        <v>79</v>
      </c>
      <c r="AF6" s="906"/>
      <c r="AG6" s="690" t="s">
        <v>78</v>
      </c>
      <c r="AH6" s="906" t="s">
        <v>79</v>
      </c>
      <c r="AI6" s="896"/>
    </row>
    <row r="7" spans="2:35" ht="30" customHeight="1" x14ac:dyDescent="0.2">
      <c r="B7" s="913"/>
      <c r="C7" s="907" t="s">
        <v>325</v>
      </c>
      <c r="D7" s="907"/>
      <c r="E7" s="16" t="s">
        <v>82</v>
      </c>
      <c r="F7" s="907" t="s">
        <v>325</v>
      </c>
      <c r="G7" s="907"/>
      <c r="H7" s="16" t="s">
        <v>82</v>
      </c>
      <c r="I7" s="907" t="s">
        <v>325</v>
      </c>
      <c r="J7" s="907"/>
      <c r="K7" s="16" t="s">
        <v>82</v>
      </c>
      <c r="L7" s="907" t="s">
        <v>325</v>
      </c>
      <c r="M7" s="907"/>
      <c r="N7" s="16" t="s">
        <v>82</v>
      </c>
      <c r="O7" s="907" t="s">
        <v>325</v>
      </c>
      <c r="P7" s="907"/>
      <c r="Q7" s="16" t="s">
        <v>82</v>
      </c>
      <c r="R7" s="907" t="s">
        <v>325</v>
      </c>
      <c r="S7" s="907"/>
      <c r="T7" s="16" t="s">
        <v>82</v>
      </c>
      <c r="U7" s="907" t="s">
        <v>325</v>
      </c>
      <c r="V7" s="907"/>
      <c r="W7" s="16" t="s">
        <v>82</v>
      </c>
      <c r="X7" s="907" t="s">
        <v>325</v>
      </c>
      <c r="Y7" s="907"/>
      <c r="Z7" s="16" t="s">
        <v>82</v>
      </c>
      <c r="AA7" s="907" t="s">
        <v>325</v>
      </c>
      <c r="AB7" s="907"/>
      <c r="AC7" s="16" t="s">
        <v>82</v>
      </c>
      <c r="AD7" s="907" t="s">
        <v>325</v>
      </c>
      <c r="AE7" s="907"/>
      <c r="AF7" s="16" t="s">
        <v>82</v>
      </c>
      <c r="AG7" s="907" t="s">
        <v>325</v>
      </c>
      <c r="AH7" s="907"/>
      <c r="AI7" s="17" t="s">
        <v>82</v>
      </c>
    </row>
    <row r="8" spans="2:35" ht="15" customHeight="1" x14ac:dyDescent="0.2">
      <c r="B8" s="143" t="str">
        <f>Index!$B$4</f>
        <v>West Midlands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30.864000000000001</v>
      </c>
      <c r="D9" s="108">
        <f>'Section 11 chart data'!$C$275</f>
        <v>507.14299999999997</v>
      </c>
      <c r="E9" s="119">
        <f>'Section 11 chart data'!$D$275</f>
        <v>3.73</v>
      </c>
      <c r="F9" s="108">
        <f>'Section 11 chart data'!$D$258</f>
        <v>32.781999999999996</v>
      </c>
      <c r="G9" s="108">
        <f>'Section 11 chart data'!$E$275</f>
        <v>533.04200000000003</v>
      </c>
      <c r="H9" s="119">
        <f>'Section 11 chart data'!$F$275</f>
        <v>3.42</v>
      </c>
      <c r="I9" s="108">
        <f>'Section 11 chart data'!$E$258</f>
        <v>31.945</v>
      </c>
      <c r="J9" s="108">
        <f>'Section 11 chart data'!$G$275</f>
        <v>542.65</v>
      </c>
      <c r="K9" s="119">
        <f>'Section 11 chart data'!$H$275</f>
        <v>3.24</v>
      </c>
      <c r="L9" s="108">
        <f>'Section 11 chart data'!$F$258</f>
        <v>31.422000000000001</v>
      </c>
      <c r="M9" s="108">
        <f>'Section 11 chart data'!$I$275</f>
        <v>531.75800000000004</v>
      </c>
      <c r="N9" s="119">
        <f>'Section 11 chart data'!$J$275</f>
        <v>3.12</v>
      </c>
      <c r="O9" s="108">
        <f>'Section 11 chart data'!$G$258</f>
        <v>31.667000000000002</v>
      </c>
      <c r="P9" s="108">
        <f>'Section 11 chart data'!$K$275</f>
        <v>507.46100000000001</v>
      </c>
      <c r="Q9" s="119">
        <f>'Section 11 chart data'!$L$275</f>
        <v>3.05</v>
      </c>
      <c r="R9" s="108">
        <f>'Section 11 chart data'!$H$258</f>
        <v>32.401000000000003</v>
      </c>
      <c r="S9" s="108">
        <f>'Section 11 chart data'!$M$275</f>
        <v>482.19</v>
      </c>
      <c r="T9" s="119">
        <f>'Section 11 chart data'!$N$275</f>
        <v>3.03</v>
      </c>
      <c r="U9" s="108">
        <f>'Section 11 chart data'!$I$258</f>
        <v>33.039000000000001</v>
      </c>
      <c r="V9" s="108">
        <f>'Section 11 chart data'!$O$275</f>
        <v>453.59500000000003</v>
      </c>
      <c r="W9" s="119">
        <f>'Section 11 chart data'!$P$275</f>
        <v>3.05</v>
      </c>
      <c r="X9" s="108">
        <f>'Section 11 chart data'!$J$258</f>
        <v>33.481999999999999</v>
      </c>
      <c r="Y9" s="108">
        <f>'Section 11 chart data'!$Q$275</f>
        <v>420.07100000000003</v>
      </c>
      <c r="Z9" s="119">
        <f>'Section 11 chart data'!$R$275</f>
        <v>3.14</v>
      </c>
      <c r="AA9" s="108">
        <f>'Section 11 chart data'!$K$258</f>
        <v>33.89</v>
      </c>
      <c r="AB9" s="108">
        <f>'Section 11 chart data'!$S$275</f>
        <v>389.06400000000002</v>
      </c>
      <c r="AC9" s="119">
        <f>'Section 11 chart data'!$T$275</f>
        <v>3.27</v>
      </c>
      <c r="AD9" s="108">
        <f>'Section 11 chart data'!$L$258</f>
        <v>35.067999999999998</v>
      </c>
      <c r="AE9" s="108">
        <f>'Section 11 chart data'!$U$275</f>
        <v>357.17700000000002</v>
      </c>
      <c r="AF9" s="119">
        <f>'Section 11 chart data'!$V$275</f>
        <v>3.37</v>
      </c>
      <c r="AG9" s="108">
        <f>'Section 11 chart data'!$M$258</f>
        <v>35.197000000000003</v>
      </c>
      <c r="AH9" s="108">
        <f>'Section 11 chart data'!$W$275</f>
        <v>330.71100000000001</v>
      </c>
      <c r="AI9" s="120">
        <f>'Section 11 chart data'!$X$275</f>
        <v>3.5</v>
      </c>
    </row>
    <row r="10" spans="2:35" ht="15" customHeight="1" x14ac:dyDescent="0.2">
      <c r="B10" s="109" t="s">
        <v>94</v>
      </c>
      <c r="C10" s="110">
        <f>'Section 11 chart data'!$C$259</f>
        <v>11.522</v>
      </c>
      <c r="D10" s="110">
        <f>'Section 11 chart data'!$C$276</f>
        <v>118.67</v>
      </c>
      <c r="E10" s="111">
        <f>'Section 11 chart data'!$D$276</f>
        <v>8.81</v>
      </c>
      <c r="F10" s="110">
        <f>'Section 11 chart data'!$D$259</f>
        <v>11.847</v>
      </c>
      <c r="G10" s="110">
        <f>'Section 11 chart data'!$E$276</f>
        <v>116.09699999999999</v>
      </c>
      <c r="H10" s="111">
        <f>'Section 11 chart data'!$F$276</f>
        <v>8.51</v>
      </c>
      <c r="I10" s="110">
        <f>'Section 11 chart data'!$E$259</f>
        <v>11.8</v>
      </c>
      <c r="J10" s="110">
        <f>'Section 11 chart data'!$G$276</f>
        <v>113.017</v>
      </c>
      <c r="K10" s="111">
        <f>'Section 11 chart data'!$H$276</f>
        <v>8.3699999999999992</v>
      </c>
      <c r="L10" s="110">
        <f>'Section 11 chart data'!$F$259</f>
        <v>11.974</v>
      </c>
      <c r="M10" s="110">
        <f>'Section 11 chart data'!$I$276</f>
        <v>108.499</v>
      </c>
      <c r="N10" s="111">
        <f>'Section 11 chart data'!$J$276</f>
        <v>8.1199999999999992</v>
      </c>
      <c r="O10" s="110">
        <f>'Section 11 chart data'!$G$259</f>
        <v>12.06</v>
      </c>
      <c r="P10" s="110">
        <f>'Section 11 chart data'!$K$276</f>
        <v>104.988</v>
      </c>
      <c r="Q10" s="111">
        <f>'Section 11 chart data'!$L$276</f>
        <v>8.2200000000000006</v>
      </c>
      <c r="R10" s="110">
        <f>'Section 11 chart data'!$H$259</f>
        <v>12.396000000000001</v>
      </c>
      <c r="S10" s="110">
        <f>'Section 11 chart data'!$M$276</f>
        <v>102.568</v>
      </c>
      <c r="T10" s="111">
        <f>'Section 11 chart data'!$N$276</f>
        <v>8.11</v>
      </c>
      <c r="U10" s="110">
        <f>'Section 11 chart data'!$I$259</f>
        <v>12.925000000000001</v>
      </c>
      <c r="V10" s="110">
        <f>'Section 11 chart data'!$O$276</f>
        <v>101.604</v>
      </c>
      <c r="W10" s="111">
        <f>'Section 11 chart data'!$P$276</f>
        <v>7.81</v>
      </c>
      <c r="X10" s="110">
        <f>'Section 11 chart data'!$J$259</f>
        <v>13.191000000000001</v>
      </c>
      <c r="Y10" s="110">
        <f>'Section 11 chart data'!$Q$276</f>
        <v>99.966999999999999</v>
      </c>
      <c r="Z10" s="111">
        <f>'Section 11 chart data'!$R$276</f>
        <v>8.19</v>
      </c>
      <c r="AA10" s="110">
        <f>'Section 11 chart data'!$K$259</f>
        <v>13.587</v>
      </c>
      <c r="AB10" s="110">
        <f>'Section 11 chart data'!$S$276</f>
        <v>99.344999999999999</v>
      </c>
      <c r="AC10" s="111">
        <f>'Section 11 chart data'!$T$276</f>
        <v>8.43</v>
      </c>
      <c r="AD10" s="110">
        <f>'Section 11 chart data'!$L$259</f>
        <v>14.583</v>
      </c>
      <c r="AE10" s="110">
        <f>'Section 11 chart data'!$U$276</f>
        <v>98.230999999999995</v>
      </c>
      <c r="AF10" s="111">
        <f>'Section 11 chart data'!$V$276</f>
        <v>8.9</v>
      </c>
      <c r="AG10" s="110">
        <f>'Section 11 chart data'!$M$259</f>
        <v>14.744</v>
      </c>
      <c r="AH10" s="110">
        <f>'Section 11 chart data'!$W$276</f>
        <v>95.209000000000003</v>
      </c>
      <c r="AI10" s="112">
        <f>'Section 11 chart data'!$X$276</f>
        <v>9.27</v>
      </c>
    </row>
    <row r="11" spans="2:35" ht="15" customHeight="1" x14ac:dyDescent="0.2">
      <c r="B11" s="109" t="s">
        <v>95</v>
      </c>
      <c r="C11" s="110">
        <f>'Section 11 chart data'!$C$260</f>
        <v>7.09</v>
      </c>
      <c r="D11" s="110">
        <f>'Section 11 chart data'!$C$277</f>
        <v>39.293999999999997</v>
      </c>
      <c r="E11" s="111">
        <f>'Section 11 chart data'!$D$277</f>
        <v>18.739999999999998</v>
      </c>
      <c r="F11" s="110">
        <f>'Section 11 chart data'!$D$260</f>
        <v>7.7309999999999999</v>
      </c>
      <c r="G11" s="110">
        <f>'Section 11 chart data'!$E$277</f>
        <v>41.072000000000003</v>
      </c>
      <c r="H11" s="111">
        <f>'Section 11 chart data'!$F$277</f>
        <v>18.23</v>
      </c>
      <c r="I11" s="110">
        <f>'Section 11 chart data'!$E$260</f>
        <v>7.1879999999999997</v>
      </c>
      <c r="J11" s="110">
        <f>'Section 11 chart data'!$G$277</f>
        <v>40.384999999999998</v>
      </c>
      <c r="K11" s="111">
        <f>'Section 11 chart data'!$H$277</f>
        <v>18.21</v>
      </c>
      <c r="L11" s="110">
        <f>'Section 11 chart data'!$F$260</f>
        <v>6.782</v>
      </c>
      <c r="M11" s="110">
        <f>'Section 11 chart data'!$I$277</f>
        <v>39.954000000000001</v>
      </c>
      <c r="N11" s="111">
        <f>'Section 11 chart data'!$J$277</f>
        <v>18.010000000000002</v>
      </c>
      <c r="O11" s="110">
        <f>'Section 11 chart data'!$G$260</f>
        <v>7.01</v>
      </c>
      <c r="P11" s="110">
        <f>'Section 11 chart data'!$K$277</f>
        <v>38.950000000000003</v>
      </c>
      <c r="Q11" s="111">
        <f>'Section 11 chart data'!$L$277</f>
        <v>17.68</v>
      </c>
      <c r="R11" s="110">
        <f>'Section 11 chart data'!$H$260</f>
        <v>7.234</v>
      </c>
      <c r="S11" s="110">
        <f>'Section 11 chart data'!$M$277</f>
        <v>37.137</v>
      </c>
      <c r="T11" s="111">
        <f>'Section 11 chart data'!$N$277</f>
        <v>17.57</v>
      </c>
      <c r="U11" s="110">
        <f>'Section 11 chart data'!$I$260</f>
        <v>7.43</v>
      </c>
      <c r="V11" s="110">
        <f>'Section 11 chart data'!$O$277</f>
        <v>35.938000000000002</v>
      </c>
      <c r="W11" s="111">
        <f>'Section 11 chart data'!$P$277</f>
        <v>17.34</v>
      </c>
      <c r="X11" s="110">
        <f>'Section 11 chart data'!$J$260</f>
        <v>7.673</v>
      </c>
      <c r="Y11" s="110">
        <f>'Section 11 chart data'!$Q$277</f>
        <v>32.011000000000003</v>
      </c>
      <c r="Z11" s="111">
        <f>'Section 11 chart data'!$R$277</f>
        <v>16.059999999999999</v>
      </c>
      <c r="AA11" s="110">
        <f>'Section 11 chart data'!$K$260</f>
        <v>7.9630000000000001</v>
      </c>
      <c r="AB11" s="110">
        <f>'Section 11 chart data'!$S$277</f>
        <v>28.420999999999999</v>
      </c>
      <c r="AC11" s="111">
        <f>'Section 11 chart data'!$T$277</f>
        <v>16.559999999999999</v>
      </c>
      <c r="AD11" s="110">
        <f>'Section 11 chart data'!$L$260</f>
        <v>8.3360000000000003</v>
      </c>
      <c r="AE11" s="110">
        <f>'Section 11 chart data'!$U$277</f>
        <v>27.192</v>
      </c>
      <c r="AF11" s="111">
        <f>'Section 11 chart data'!$V$277</f>
        <v>16.37</v>
      </c>
      <c r="AG11" s="110">
        <f>'Section 11 chart data'!$M$260</f>
        <v>8.6910000000000007</v>
      </c>
      <c r="AH11" s="110">
        <f>'Section 11 chart data'!$W$277</f>
        <v>26.91</v>
      </c>
      <c r="AI11" s="112">
        <f>'Section 11 chart data'!$X$277</f>
        <v>16.600000000000001</v>
      </c>
    </row>
    <row r="12" spans="2:35" ht="15" customHeight="1" x14ac:dyDescent="0.2">
      <c r="B12" s="109" t="s">
        <v>96</v>
      </c>
      <c r="C12" s="110">
        <f>'Section 11 chart data'!$C$261</f>
        <v>0.16300000000000001</v>
      </c>
      <c r="D12" s="110">
        <f>'Section 11 chart data'!$C$278</f>
        <v>33.517000000000003</v>
      </c>
      <c r="E12" s="111">
        <f>'Section 11 chart data'!$D$278</f>
        <v>15.98</v>
      </c>
      <c r="F12" s="110">
        <f>'Section 11 chart data'!$D$261</f>
        <v>0.27500000000000002</v>
      </c>
      <c r="G12" s="110">
        <f>'Section 11 chart data'!$E$278</f>
        <v>38.939</v>
      </c>
      <c r="H12" s="111">
        <f>'Section 11 chart data'!$F$278</f>
        <v>15.68</v>
      </c>
      <c r="I12" s="110">
        <f>'Section 11 chart data'!$E$261</f>
        <v>0.27100000000000002</v>
      </c>
      <c r="J12" s="110">
        <f>'Section 11 chart data'!$G$278</f>
        <v>40.130000000000003</v>
      </c>
      <c r="K12" s="111">
        <f>'Section 11 chart data'!$H$278</f>
        <v>15.78</v>
      </c>
      <c r="L12" s="110">
        <f>'Section 11 chart data'!$F$261</f>
        <v>0.30599999999999999</v>
      </c>
      <c r="M12" s="110">
        <f>'Section 11 chart data'!$I$278</f>
        <v>38.335000000000001</v>
      </c>
      <c r="N12" s="111">
        <f>'Section 11 chart data'!$J$278</f>
        <v>15.94</v>
      </c>
      <c r="O12" s="110">
        <f>'Section 11 chart data'!$G$261</f>
        <v>0.35</v>
      </c>
      <c r="P12" s="110">
        <f>'Section 11 chart data'!$K$278</f>
        <v>34.122999999999998</v>
      </c>
      <c r="Q12" s="111">
        <f>'Section 11 chart data'!$L$278</f>
        <v>16.559999999999999</v>
      </c>
      <c r="R12" s="110">
        <f>'Section 11 chart data'!$H$261</f>
        <v>0.36699999999999999</v>
      </c>
      <c r="S12" s="110">
        <f>'Section 11 chart data'!$M$278</f>
        <v>29.611000000000001</v>
      </c>
      <c r="T12" s="111">
        <f>'Section 11 chart data'!$N$278</f>
        <v>17.05</v>
      </c>
      <c r="U12" s="110">
        <f>'Section 11 chart data'!$I$261</f>
        <v>0.374</v>
      </c>
      <c r="V12" s="110">
        <f>'Section 11 chart data'!$O$278</f>
        <v>26.75</v>
      </c>
      <c r="W12" s="111">
        <f>'Section 11 chart data'!$P$278</f>
        <v>18.170000000000002</v>
      </c>
      <c r="X12" s="110">
        <f>'Section 11 chart data'!$J$261</f>
        <v>0.43099999999999999</v>
      </c>
      <c r="Y12" s="110">
        <f>'Section 11 chart data'!$Q$278</f>
        <v>23.454999999999998</v>
      </c>
      <c r="Z12" s="111">
        <f>'Section 11 chart data'!$R$278</f>
        <v>18.23</v>
      </c>
      <c r="AA12" s="110">
        <f>'Section 11 chart data'!$K$261</f>
        <v>0.42199999999999999</v>
      </c>
      <c r="AB12" s="110">
        <f>'Section 11 chart data'!$S$278</f>
        <v>20.331</v>
      </c>
      <c r="AC12" s="111">
        <f>'Section 11 chart data'!$T$278</f>
        <v>19</v>
      </c>
      <c r="AD12" s="110">
        <f>'Section 11 chart data'!$L$261</f>
        <v>0.39700000000000002</v>
      </c>
      <c r="AE12" s="110">
        <f>'Section 11 chart data'!$U$278</f>
        <v>17.876000000000001</v>
      </c>
      <c r="AF12" s="111">
        <f>'Section 11 chart data'!$V$278</f>
        <v>19.649999999999999</v>
      </c>
      <c r="AG12" s="110">
        <f>'Section 11 chart data'!$M$261</f>
        <v>0.35799999999999998</v>
      </c>
      <c r="AH12" s="110">
        <f>'Section 11 chart data'!$W$278</f>
        <v>17.215</v>
      </c>
      <c r="AI12" s="112">
        <f>'Section 11 chart data'!$X$278</f>
        <v>19.37</v>
      </c>
    </row>
    <row r="13" spans="2:35" ht="15" customHeight="1" x14ac:dyDescent="0.2">
      <c r="B13" s="109" t="s">
        <v>97</v>
      </c>
      <c r="C13" s="110">
        <f>'Section 11 chart data'!$C$262</f>
        <v>1.393</v>
      </c>
      <c r="D13" s="110">
        <f>'Section 11 chart data'!$C$279</f>
        <v>97.778999999999996</v>
      </c>
      <c r="E13" s="111">
        <f>'Section 11 chart data'!$D$279</f>
        <v>9.9600000000000009</v>
      </c>
      <c r="F13" s="110">
        <f>'Section 11 chart data'!$D$262</f>
        <v>1.536</v>
      </c>
      <c r="G13" s="110">
        <f>'Section 11 chart data'!$E$279</f>
        <v>98.866</v>
      </c>
      <c r="H13" s="111">
        <f>'Section 11 chart data'!$F$279</f>
        <v>9.26</v>
      </c>
      <c r="I13" s="110">
        <f>'Section 11 chart data'!$E$262</f>
        <v>1.6020000000000001</v>
      </c>
      <c r="J13" s="110">
        <f>'Section 11 chart data'!$G$279</f>
        <v>95.552999999999997</v>
      </c>
      <c r="K13" s="111">
        <f>'Section 11 chart data'!$H$279</f>
        <v>8.6999999999999993</v>
      </c>
      <c r="L13" s="110">
        <f>'Section 11 chart data'!$F$262</f>
        <v>1.7909999999999999</v>
      </c>
      <c r="M13" s="110">
        <f>'Section 11 chart data'!$I$279</f>
        <v>92.036000000000001</v>
      </c>
      <c r="N13" s="111">
        <f>'Section 11 chart data'!$J$279</f>
        <v>8.2100000000000009</v>
      </c>
      <c r="O13" s="110">
        <f>'Section 11 chart data'!$G$262</f>
        <v>1.9370000000000001</v>
      </c>
      <c r="P13" s="110">
        <f>'Section 11 chart data'!$K$279</f>
        <v>88.950999999999993</v>
      </c>
      <c r="Q13" s="111">
        <f>'Section 11 chart data'!$L$279</f>
        <v>8.35</v>
      </c>
      <c r="R13" s="110">
        <f>'Section 11 chart data'!$H$262</f>
        <v>2.0299999999999998</v>
      </c>
      <c r="S13" s="110">
        <f>'Section 11 chart data'!$M$279</f>
        <v>85.394999999999996</v>
      </c>
      <c r="T13" s="111">
        <f>'Section 11 chart data'!$N$279</f>
        <v>8.9499999999999993</v>
      </c>
      <c r="U13" s="110">
        <f>'Section 11 chart data'!$I$262</f>
        <v>2.0129999999999999</v>
      </c>
      <c r="V13" s="110">
        <f>'Section 11 chart data'!$O$279</f>
        <v>78.045000000000002</v>
      </c>
      <c r="W13" s="111">
        <f>'Section 11 chart data'!$P$279</f>
        <v>9.6999999999999993</v>
      </c>
      <c r="X13" s="110">
        <f>'Section 11 chart data'!$J$262</f>
        <v>1.986</v>
      </c>
      <c r="Y13" s="110">
        <f>'Section 11 chart data'!$Q$279</f>
        <v>69.801000000000002</v>
      </c>
      <c r="Z13" s="111">
        <f>'Section 11 chart data'!$R$279</f>
        <v>10.31</v>
      </c>
      <c r="AA13" s="110">
        <f>'Section 11 chart data'!$K$262</f>
        <v>1.889</v>
      </c>
      <c r="AB13" s="110">
        <f>'Section 11 chart data'!$S$279</f>
        <v>60.823</v>
      </c>
      <c r="AC13" s="111">
        <f>'Section 11 chart data'!$T$279</f>
        <v>10.75</v>
      </c>
      <c r="AD13" s="110">
        <f>'Section 11 chart data'!$L$262</f>
        <v>1.754</v>
      </c>
      <c r="AE13" s="110">
        <f>'Section 11 chart data'!$U$279</f>
        <v>48.835000000000001</v>
      </c>
      <c r="AF13" s="111">
        <f>'Section 11 chart data'!$V$279</f>
        <v>10.95</v>
      </c>
      <c r="AG13" s="110">
        <f>'Section 11 chart data'!$M$262</f>
        <v>1.601</v>
      </c>
      <c r="AH13" s="110">
        <f>'Section 11 chart data'!$W$279</f>
        <v>39.829000000000001</v>
      </c>
      <c r="AI13" s="112">
        <f>'Section 11 chart data'!$X$279</f>
        <v>10.88</v>
      </c>
    </row>
    <row r="14" spans="2:35" ht="15" customHeight="1" x14ac:dyDescent="0.2">
      <c r="B14" s="109" t="s">
        <v>98</v>
      </c>
      <c r="C14" s="110">
        <f>'Section 11 chart data'!$C$263</f>
        <v>2.7719999999999998</v>
      </c>
      <c r="D14" s="110">
        <f>'Section 11 chart data'!$C$280</f>
        <v>58.143000000000001</v>
      </c>
      <c r="E14" s="111">
        <f>'Section 11 chart data'!$D$280</f>
        <v>15.05</v>
      </c>
      <c r="F14" s="110">
        <f>'Section 11 chart data'!$D$263</f>
        <v>3.02</v>
      </c>
      <c r="G14" s="110">
        <f>'Section 11 chart data'!$E$280</f>
        <v>61.216000000000001</v>
      </c>
      <c r="H14" s="111">
        <f>'Section 11 chart data'!$F$280</f>
        <v>13.98</v>
      </c>
      <c r="I14" s="110">
        <f>'Section 11 chart data'!$E$263</f>
        <v>2.9790000000000001</v>
      </c>
      <c r="J14" s="110">
        <f>'Section 11 chart data'!$G$280</f>
        <v>61.61</v>
      </c>
      <c r="K14" s="111">
        <f>'Section 11 chart data'!$H$280</f>
        <v>13.43</v>
      </c>
      <c r="L14" s="110">
        <f>'Section 11 chart data'!$F$263</f>
        <v>2.9809999999999999</v>
      </c>
      <c r="M14" s="110">
        <f>'Section 11 chart data'!$I$280</f>
        <v>58.148000000000003</v>
      </c>
      <c r="N14" s="111">
        <f>'Section 11 chart data'!$J$280</f>
        <v>12.99</v>
      </c>
      <c r="O14" s="110">
        <f>'Section 11 chart data'!$G$263</f>
        <v>2.9689999999999999</v>
      </c>
      <c r="P14" s="110">
        <f>'Section 11 chart data'!$K$280</f>
        <v>53.65</v>
      </c>
      <c r="Q14" s="111">
        <f>'Section 11 chart data'!$L$280</f>
        <v>12.68</v>
      </c>
      <c r="R14" s="110">
        <f>'Section 11 chart data'!$H$263</f>
        <v>3.0539999999999998</v>
      </c>
      <c r="S14" s="110">
        <f>'Section 11 chart data'!$M$280</f>
        <v>49.874000000000002</v>
      </c>
      <c r="T14" s="111">
        <f>'Section 11 chart data'!$N$280</f>
        <v>13.36</v>
      </c>
      <c r="U14" s="110">
        <f>'Section 11 chart data'!$I$263</f>
        <v>3.0960000000000001</v>
      </c>
      <c r="V14" s="110">
        <f>'Section 11 chart data'!$O$280</f>
        <v>44.814</v>
      </c>
      <c r="W14" s="111">
        <f>'Section 11 chart data'!$P$280</f>
        <v>14.04</v>
      </c>
      <c r="X14" s="110">
        <f>'Section 11 chart data'!$J$263</f>
        <v>3.129</v>
      </c>
      <c r="Y14" s="110">
        <f>'Section 11 chart data'!$Q$280</f>
        <v>39.512</v>
      </c>
      <c r="Z14" s="111">
        <f>'Section 11 chart data'!$R$280</f>
        <v>14.3</v>
      </c>
      <c r="AA14" s="110">
        <f>'Section 11 chart data'!$K$263</f>
        <v>3.1219999999999999</v>
      </c>
      <c r="AB14" s="110">
        <f>'Section 11 chart data'!$S$280</f>
        <v>35.273000000000003</v>
      </c>
      <c r="AC14" s="111">
        <f>'Section 11 chart data'!$T$280</f>
        <v>14.16</v>
      </c>
      <c r="AD14" s="110">
        <f>'Section 11 chart data'!$L$263</f>
        <v>3.0110000000000001</v>
      </c>
      <c r="AE14" s="110">
        <f>'Section 11 chart data'!$U$280</f>
        <v>31.065999999999999</v>
      </c>
      <c r="AF14" s="111">
        <f>'Section 11 chart data'!$V$280</f>
        <v>14.01</v>
      </c>
      <c r="AG14" s="110">
        <f>'Section 11 chart data'!$M$263</f>
        <v>2.8519999999999999</v>
      </c>
      <c r="AH14" s="110">
        <f>'Section 11 chart data'!$W$280</f>
        <v>26.515000000000001</v>
      </c>
      <c r="AI14" s="112">
        <f>'Section 11 chart data'!$X$280</f>
        <v>12.31</v>
      </c>
    </row>
    <row r="15" spans="2:35" ht="15" customHeight="1" x14ac:dyDescent="0.2">
      <c r="B15" s="109" t="s">
        <v>248</v>
      </c>
      <c r="C15" s="110">
        <f>'Section 11 chart data'!$C$264</f>
        <v>1.903</v>
      </c>
      <c r="D15" s="110">
        <f>'Section 11 chart data'!$C$281</f>
        <v>21.43</v>
      </c>
      <c r="E15" s="111">
        <f>'Section 11 chart data'!$D$281</f>
        <v>23.37</v>
      </c>
      <c r="F15" s="110">
        <f>'Section 11 chart data'!$D$264</f>
        <v>2.0459999999999998</v>
      </c>
      <c r="G15" s="110">
        <f>'Section 11 chart data'!$E$281</f>
        <v>22.4</v>
      </c>
      <c r="H15" s="111">
        <f>'Section 11 chart data'!$F$281</f>
        <v>22.77</v>
      </c>
      <c r="I15" s="110">
        <f>'Section 11 chart data'!$E$264</f>
        <v>1.984</v>
      </c>
      <c r="J15" s="110">
        <f>'Section 11 chart data'!$G$281</f>
        <v>22.082000000000001</v>
      </c>
      <c r="K15" s="111">
        <f>'Section 11 chart data'!$H$281</f>
        <v>22.98</v>
      </c>
      <c r="L15" s="110">
        <f>'Section 11 chart data'!$F$264</f>
        <v>1.94</v>
      </c>
      <c r="M15" s="110">
        <f>'Section 11 chart data'!$I$281</f>
        <v>21.199000000000002</v>
      </c>
      <c r="N15" s="111">
        <f>'Section 11 chart data'!$J$281</f>
        <v>22.87</v>
      </c>
      <c r="O15" s="110">
        <f>'Section 11 chart data'!$G$264</f>
        <v>1.8340000000000001</v>
      </c>
      <c r="P15" s="110">
        <f>'Section 11 chart data'!$K$281</f>
        <v>18.664999999999999</v>
      </c>
      <c r="Q15" s="111">
        <f>'Section 11 chart data'!$L$281</f>
        <v>22.18</v>
      </c>
      <c r="R15" s="110">
        <f>'Section 11 chart data'!$H$264</f>
        <v>1.802</v>
      </c>
      <c r="S15" s="110">
        <f>'Section 11 chart data'!$M$281</f>
        <v>17.704000000000001</v>
      </c>
      <c r="T15" s="111">
        <f>'Section 11 chart data'!$N$281</f>
        <v>22.28</v>
      </c>
      <c r="U15" s="110">
        <f>'Section 11 chart data'!$I$264</f>
        <v>1.7809999999999999</v>
      </c>
      <c r="V15" s="110">
        <f>'Section 11 chart data'!$O$281</f>
        <v>17.413</v>
      </c>
      <c r="W15" s="111">
        <f>'Section 11 chart data'!$P$281</f>
        <v>22.37</v>
      </c>
      <c r="X15" s="110">
        <f>'Section 11 chart data'!$J$264</f>
        <v>1.772</v>
      </c>
      <c r="Y15" s="110">
        <f>'Section 11 chart data'!$Q$281</f>
        <v>17.494</v>
      </c>
      <c r="Z15" s="111">
        <f>'Section 11 chart data'!$R$281</f>
        <v>22.39</v>
      </c>
      <c r="AA15" s="110">
        <f>'Section 11 chart data'!$K$264</f>
        <v>1.806</v>
      </c>
      <c r="AB15" s="110">
        <f>'Section 11 chart data'!$S$281</f>
        <v>17.288</v>
      </c>
      <c r="AC15" s="111">
        <f>'Section 11 chart data'!$T$281</f>
        <v>22.8</v>
      </c>
      <c r="AD15" s="110">
        <f>'Section 11 chart data'!$L$264</f>
        <v>1.923</v>
      </c>
      <c r="AE15" s="110">
        <f>'Section 11 chart data'!$U$281</f>
        <v>16.806999999999999</v>
      </c>
      <c r="AF15" s="111">
        <f>'Section 11 chart data'!$V$281</f>
        <v>23.2</v>
      </c>
      <c r="AG15" s="110">
        <f>'Section 11 chart data'!$M$264</f>
        <v>1.962</v>
      </c>
      <c r="AH15" s="110">
        <f>'Section 11 chart data'!$W$281</f>
        <v>16.530999999999999</v>
      </c>
      <c r="AI15" s="112">
        <f>'Section 11 chart data'!$X$281</f>
        <v>23.75</v>
      </c>
    </row>
    <row r="16" spans="2:35" ht="15" customHeight="1" x14ac:dyDescent="0.2">
      <c r="B16" s="109" t="s">
        <v>100</v>
      </c>
      <c r="C16" s="110">
        <f>'Section 11 chart data'!$C$265</f>
        <v>0.33</v>
      </c>
      <c r="D16" s="110">
        <f>'Section 11 chart data'!$C$282</f>
        <v>26.577000000000002</v>
      </c>
      <c r="E16" s="111">
        <f>'Section 11 chart data'!$D$282</f>
        <v>15.14</v>
      </c>
      <c r="F16" s="110">
        <f>'Section 11 chart data'!$D$265</f>
        <v>0.34699999999999998</v>
      </c>
      <c r="G16" s="110">
        <f>'Section 11 chart data'!$E$282</f>
        <v>27.585000000000001</v>
      </c>
      <c r="H16" s="111">
        <f>'Section 11 chart data'!$F$282</f>
        <v>13.85</v>
      </c>
      <c r="I16" s="110">
        <f>'Section 11 chart data'!$E$265</f>
        <v>0.32</v>
      </c>
      <c r="J16" s="110">
        <f>'Section 11 chart data'!$G$282</f>
        <v>27.497</v>
      </c>
      <c r="K16" s="111">
        <f>'Section 11 chart data'!$H$282</f>
        <v>12.84</v>
      </c>
      <c r="L16" s="110">
        <f>'Section 11 chart data'!$F$265</f>
        <v>0.28799999999999998</v>
      </c>
      <c r="M16" s="110">
        <f>'Section 11 chart data'!$I$282</f>
        <v>27.175999999999998</v>
      </c>
      <c r="N16" s="111">
        <f>'Section 11 chart data'!$J$282</f>
        <v>13.29</v>
      </c>
      <c r="O16" s="110">
        <f>'Section 11 chart data'!$G$265</f>
        <v>0.25700000000000001</v>
      </c>
      <c r="P16" s="110">
        <f>'Section 11 chart data'!$K$282</f>
        <v>25.273</v>
      </c>
      <c r="Q16" s="111">
        <f>'Section 11 chart data'!$L$282</f>
        <v>13.59</v>
      </c>
      <c r="R16" s="110">
        <f>'Section 11 chart data'!$H$265</f>
        <v>0.22500000000000001</v>
      </c>
      <c r="S16" s="110">
        <f>'Section 11 chart data'!$M$282</f>
        <v>21.988</v>
      </c>
      <c r="T16" s="111">
        <f>'Section 11 chart data'!$N$282</f>
        <v>13.59</v>
      </c>
      <c r="U16" s="110">
        <f>'Section 11 chart data'!$I$265</f>
        <v>0.19700000000000001</v>
      </c>
      <c r="V16" s="110">
        <f>'Section 11 chart data'!$O$282</f>
        <v>19.029</v>
      </c>
      <c r="W16" s="111">
        <f>'Section 11 chart data'!$P$282</f>
        <v>13.75</v>
      </c>
      <c r="X16" s="110">
        <f>'Section 11 chart data'!$J$265</f>
        <v>0.17799999999999999</v>
      </c>
      <c r="Y16" s="110">
        <f>'Section 11 chart data'!$Q$282</f>
        <v>16.091999999999999</v>
      </c>
      <c r="Z16" s="111">
        <f>'Section 11 chart data'!$R$282</f>
        <v>13.88</v>
      </c>
      <c r="AA16" s="110">
        <f>'Section 11 chart data'!$K$265</f>
        <v>0.154</v>
      </c>
      <c r="AB16" s="110">
        <f>'Section 11 chart data'!$S$282</f>
        <v>13.525</v>
      </c>
      <c r="AC16" s="111">
        <f>'Section 11 chart data'!$T$282</f>
        <v>13.85</v>
      </c>
      <c r="AD16" s="110">
        <f>'Section 11 chart data'!$L$265</f>
        <v>0.14799999999999999</v>
      </c>
      <c r="AE16" s="110">
        <f>'Section 11 chart data'!$U$282</f>
        <v>10.836</v>
      </c>
      <c r="AF16" s="111">
        <f>'Section 11 chart data'!$V$282</f>
        <v>11.93</v>
      </c>
      <c r="AG16" s="110">
        <f>'Section 11 chart data'!$M$265</f>
        <v>0.16300000000000001</v>
      </c>
      <c r="AH16" s="110">
        <f>'Section 11 chart data'!$W$282</f>
        <v>9.1189999999999998</v>
      </c>
      <c r="AI16" s="112">
        <f>'Section 11 chart data'!$X$282</f>
        <v>11.75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23.640999999999998</v>
      </c>
      <c r="E17" s="111">
        <f>'Section 11 chart data'!$D$283</f>
        <v>15.24</v>
      </c>
      <c r="F17" s="110">
        <f>'Section 11 chart data'!$D$266</f>
        <v>0</v>
      </c>
      <c r="G17" s="110">
        <f>'Section 11 chart data'!$E$283</f>
        <v>27.268999999999998</v>
      </c>
      <c r="H17" s="111">
        <f>'Section 11 chart data'!$F$283</f>
        <v>14.24</v>
      </c>
      <c r="I17" s="110">
        <f>'Section 11 chart data'!$E$266</f>
        <v>0</v>
      </c>
      <c r="J17" s="110">
        <f>'Section 11 chart data'!$G$283</f>
        <v>31.437999999999999</v>
      </c>
      <c r="K17" s="111">
        <f>'Section 11 chart data'!$H$283</f>
        <v>13.07</v>
      </c>
      <c r="L17" s="110">
        <f>'Section 11 chart data'!$F$266</f>
        <v>0</v>
      </c>
      <c r="M17" s="110">
        <f>'Section 11 chart data'!$I$283</f>
        <v>33.862000000000002</v>
      </c>
      <c r="N17" s="111">
        <f>'Section 11 chart data'!$J$283</f>
        <v>12.51</v>
      </c>
      <c r="O17" s="110">
        <f>'Section 11 chart data'!$G$266</f>
        <v>0</v>
      </c>
      <c r="P17" s="110">
        <f>'Section 11 chart data'!$K$283</f>
        <v>34.695</v>
      </c>
      <c r="Q17" s="111">
        <f>'Section 11 chart data'!$L$283</f>
        <v>12.2</v>
      </c>
      <c r="R17" s="110">
        <f>'Section 11 chart data'!$H$266</f>
        <v>0</v>
      </c>
      <c r="S17" s="110">
        <f>'Section 11 chart data'!$M$283</f>
        <v>34.667000000000002</v>
      </c>
      <c r="T17" s="111">
        <f>'Section 11 chart data'!$N$283</f>
        <v>12.07</v>
      </c>
      <c r="U17" s="110">
        <f>'Section 11 chart data'!$I$266</f>
        <v>0</v>
      </c>
      <c r="V17" s="110">
        <f>'Section 11 chart data'!$O$283</f>
        <v>33.600999999999999</v>
      </c>
      <c r="W17" s="111">
        <f>'Section 11 chart data'!$P$283</f>
        <v>11.99</v>
      </c>
      <c r="X17" s="110">
        <f>'Section 11 chart data'!$J$266</f>
        <v>0</v>
      </c>
      <c r="Y17" s="110">
        <f>'Section 11 chart data'!$Q$283</f>
        <v>32.003999999999998</v>
      </c>
      <c r="Z17" s="111">
        <f>'Section 11 chart data'!$R$283</f>
        <v>11.93</v>
      </c>
      <c r="AA17" s="110">
        <f>'Section 11 chart data'!$K$266</f>
        <v>0</v>
      </c>
      <c r="AB17" s="110">
        <f>'Section 11 chart data'!$S$283</f>
        <v>30.369</v>
      </c>
      <c r="AC17" s="111">
        <f>'Section 11 chart data'!$T$283</f>
        <v>11.86</v>
      </c>
      <c r="AD17" s="110">
        <f>'Section 11 chart data'!$L$266</f>
        <v>0</v>
      </c>
      <c r="AE17" s="110">
        <f>'Section 11 chart data'!$U$283</f>
        <v>28.513999999999999</v>
      </c>
      <c r="AF17" s="111">
        <f>'Section 11 chart data'!$V$283</f>
        <v>11.72</v>
      </c>
      <c r="AG17" s="110">
        <f>'Section 11 chart data'!$M$266</f>
        <v>0</v>
      </c>
      <c r="AH17" s="110">
        <f>'Section 11 chart data'!$W$283</f>
        <v>26.803000000000001</v>
      </c>
      <c r="AI17" s="112">
        <f>'Section 11 chart data'!$X$283</f>
        <v>11.69</v>
      </c>
    </row>
    <row r="18" spans="2:35" ht="15" customHeight="1" x14ac:dyDescent="0.2">
      <c r="B18" s="109" t="s">
        <v>102</v>
      </c>
      <c r="C18" s="110">
        <f>'Section 11 chart data'!$C$267</f>
        <v>0.53300000000000003</v>
      </c>
      <c r="D18" s="110">
        <f>'Section 11 chart data'!$C$284</f>
        <v>12.827</v>
      </c>
      <c r="E18" s="111">
        <f>'Section 11 chart data'!$D$284</f>
        <v>21.55</v>
      </c>
      <c r="F18" s="110">
        <f>'Section 11 chart data'!$D$267</f>
        <v>0.51400000000000001</v>
      </c>
      <c r="G18" s="110">
        <f>'Section 11 chart data'!$E$284</f>
        <v>12.821</v>
      </c>
      <c r="H18" s="111">
        <f>'Section 11 chart data'!$F$284</f>
        <v>20.309999999999999</v>
      </c>
      <c r="I18" s="110">
        <f>'Section 11 chart data'!$E$267</f>
        <v>0.46500000000000002</v>
      </c>
      <c r="J18" s="110">
        <f>'Section 11 chart data'!$G$284</f>
        <v>12.129</v>
      </c>
      <c r="K18" s="111">
        <f>'Section 11 chart data'!$H$284</f>
        <v>19.53</v>
      </c>
      <c r="L18" s="110">
        <f>'Section 11 chart data'!$F$267</f>
        <v>0.436</v>
      </c>
      <c r="M18" s="110">
        <f>'Section 11 chart data'!$I$284</f>
        <v>11.066000000000001</v>
      </c>
      <c r="N18" s="111">
        <f>'Section 11 chart data'!$J$284</f>
        <v>19.18</v>
      </c>
      <c r="O18" s="110">
        <f>'Section 11 chart data'!$G$267</f>
        <v>0.41499999999999998</v>
      </c>
      <c r="P18" s="110">
        <f>'Section 11 chart data'!$K$284</f>
        <v>9.4120000000000008</v>
      </c>
      <c r="Q18" s="111">
        <f>'Section 11 chart data'!$L$284</f>
        <v>19.23</v>
      </c>
      <c r="R18" s="110">
        <f>'Section 11 chart data'!$H$267</f>
        <v>0.39</v>
      </c>
      <c r="S18" s="110">
        <f>'Section 11 chart data'!$M$284</f>
        <v>8.0190000000000001</v>
      </c>
      <c r="T18" s="111">
        <f>'Section 11 chart data'!$N$284</f>
        <v>19.28</v>
      </c>
      <c r="U18" s="110">
        <f>'Section 11 chart data'!$I$267</f>
        <v>0.35899999999999999</v>
      </c>
      <c r="V18" s="110">
        <f>'Section 11 chart data'!$O$284</f>
        <v>6.8860000000000001</v>
      </c>
      <c r="W18" s="111">
        <f>'Section 11 chart data'!$P$284</f>
        <v>18.89</v>
      </c>
      <c r="X18" s="110">
        <f>'Section 11 chart data'!$J$267</f>
        <v>0.34599999999999997</v>
      </c>
      <c r="Y18" s="110">
        <f>'Section 11 chart data'!$Q$284</f>
        <v>5.9580000000000002</v>
      </c>
      <c r="Z18" s="111">
        <f>'Section 11 chart data'!$R$284</f>
        <v>18.66</v>
      </c>
      <c r="AA18" s="110">
        <f>'Section 11 chart data'!$K$267</f>
        <v>0.35599999999999998</v>
      </c>
      <c r="AB18" s="110">
        <f>'Section 11 chart data'!$S$284</f>
        <v>5.5289999999999999</v>
      </c>
      <c r="AC18" s="111">
        <f>'Section 11 chart data'!$T$284</f>
        <v>18.7</v>
      </c>
      <c r="AD18" s="110">
        <f>'Section 11 chart data'!$L$267</f>
        <v>0.42799999999999999</v>
      </c>
      <c r="AE18" s="110">
        <f>'Section 11 chart data'!$U$284</f>
        <v>5.0220000000000002</v>
      </c>
      <c r="AF18" s="111">
        <f>'Section 11 chart data'!$V$284</f>
        <v>19.11</v>
      </c>
      <c r="AG18" s="110">
        <f>'Section 11 chart data'!$M$267</f>
        <v>0.48</v>
      </c>
      <c r="AH18" s="110">
        <f>'Section 11 chart data'!$W$284</f>
        <v>4.6379999999999999</v>
      </c>
      <c r="AI18" s="112">
        <f>'Section 11 chart data'!$X$284</f>
        <v>19.010000000000002</v>
      </c>
    </row>
    <row r="19" spans="2:35" ht="15" customHeight="1" x14ac:dyDescent="0.2">
      <c r="B19" s="109" t="s">
        <v>103</v>
      </c>
      <c r="C19" s="110">
        <f>'Section 11 chart data'!$C$268</f>
        <v>1E-3</v>
      </c>
      <c r="D19" s="110">
        <f>'Section 11 chart data'!$C$285</f>
        <v>13.156000000000001</v>
      </c>
      <c r="E19" s="111">
        <f>'Section 11 chart data'!$D$285</f>
        <v>20.48</v>
      </c>
      <c r="F19" s="110">
        <f>'Section 11 chart data'!$D$268</f>
        <v>5.0000000000000001E-3</v>
      </c>
      <c r="G19" s="110">
        <f>'Section 11 chart data'!$E$285</f>
        <v>14.856999999999999</v>
      </c>
      <c r="H19" s="111">
        <f>'Section 11 chart data'!$F$285</f>
        <v>18.7</v>
      </c>
      <c r="I19" s="110">
        <f>'Section 11 chart data'!$E$268</f>
        <v>6.0000000000000001E-3</v>
      </c>
      <c r="J19" s="110">
        <f>'Section 11 chart data'!$G$285</f>
        <v>16.149000000000001</v>
      </c>
      <c r="K19" s="111">
        <f>'Section 11 chart data'!$H$285</f>
        <v>17.73</v>
      </c>
      <c r="L19" s="110">
        <f>'Section 11 chart data'!$F$268</f>
        <v>6.0000000000000001E-3</v>
      </c>
      <c r="M19" s="110">
        <f>'Section 11 chart data'!$I$285</f>
        <v>16.414000000000001</v>
      </c>
      <c r="N19" s="111">
        <f>'Section 11 chart data'!$J$285</f>
        <v>17.43</v>
      </c>
      <c r="O19" s="110">
        <f>'Section 11 chart data'!$G$268</f>
        <v>6.0000000000000001E-3</v>
      </c>
      <c r="P19" s="110">
        <f>'Section 11 chart data'!$K$285</f>
        <v>16.350000000000001</v>
      </c>
      <c r="Q19" s="111">
        <f>'Section 11 chart data'!$L$285</f>
        <v>17.25</v>
      </c>
      <c r="R19" s="110">
        <f>'Section 11 chart data'!$H$268</f>
        <v>5.0000000000000001E-3</v>
      </c>
      <c r="S19" s="110">
        <f>'Section 11 chart data'!$M$285</f>
        <v>15.987</v>
      </c>
      <c r="T19" s="111">
        <f>'Section 11 chart data'!$N$285</f>
        <v>17.25</v>
      </c>
      <c r="U19" s="110">
        <f>'Section 11 chart data'!$I$268</f>
        <v>4.0000000000000001E-3</v>
      </c>
      <c r="V19" s="110">
        <f>'Section 11 chart data'!$O$285</f>
        <v>15.452</v>
      </c>
      <c r="W19" s="111">
        <f>'Section 11 chart data'!$P$285</f>
        <v>17.39</v>
      </c>
      <c r="X19" s="110">
        <f>'Section 11 chart data'!$J$268</f>
        <v>3.0000000000000001E-3</v>
      </c>
      <c r="Y19" s="110">
        <f>'Section 11 chart data'!$Q$285</f>
        <v>14.707000000000001</v>
      </c>
      <c r="Z19" s="111">
        <f>'Section 11 chart data'!$R$285</f>
        <v>17.420000000000002</v>
      </c>
      <c r="AA19" s="110">
        <f>'Section 11 chart data'!$K$268</f>
        <v>1E-3</v>
      </c>
      <c r="AB19" s="110">
        <f>'Section 11 chart data'!$S$285</f>
        <v>13.872</v>
      </c>
      <c r="AC19" s="111">
        <f>'Section 11 chart data'!$T$285</f>
        <v>17.39</v>
      </c>
      <c r="AD19" s="110">
        <f>'Section 11 chart data'!$L$268</f>
        <v>2E-3</v>
      </c>
      <c r="AE19" s="110">
        <f>'Section 11 chart data'!$U$285</f>
        <v>12.958</v>
      </c>
      <c r="AF19" s="111">
        <f>'Section 11 chart data'!$V$285</f>
        <v>17.43</v>
      </c>
      <c r="AG19" s="110">
        <f>'Section 11 chart data'!$M$268</f>
        <v>2E-3</v>
      </c>
      <c r="AH19" s="110">
        <f>'Section 11 chart data'!$W$285</f>
        <v>12.073</v>
      </c>
      <c r="AI19" s="112">
        <f>'Section 11 chart data'!$X$285</f>
        <v>17.45</v>
      </c>
    </row>
    <row r="20" spans="2:35" ht="15" customHeight="1" x14ac:dyDescent="0.2">
      <c r="B20" s="113" t="s">
        <v>104</v>
      </c>
      <c r="C20" s="114">
        <f>'Section 11 chart data'!$C$269</f>
        <v>5.157</v>
      </c>
      <c r="D20" s="114">
        <f>'Section 11 chart data'!$C$286</f>
        <v>60.819000000000003</v>
      </c>
      <c r="E20" s="115">
        <f>'Section 11 chart data'!$D$286</f>
        <v>12.14</v>
      </c>
      <c r="F20" s="114">
        <f>'Section 11 chart data'!$D$269</f>
        <v>5.46</v>
      </c>
      <c r="G20" s="114">
        <f>'Section 11 chart data'!$E$286</f>
        <v>70.555999999999997</v>
      </c>
      <c r="H20" s="115">
        <f>'Section 11 chart data'!$F$286</f>
        <v>10.27</v>
      </c>
      <c r="I20" s="114">
        <f>'Section 11 chart data'!$E$269</f>
        <v>5.33</v>
      </c>
      <c r="J20" s="114">
        <f>'Section 11 chart data'!$G$286</f>
        <v>81.206999999999994</v>
      </c>
      <c r="K20" s="115">
        <f>'Section 11 chart data'!$H$286</f>
        <v>9.24</v>
      </c>
      <c r="L20" s="114">
        <f>'Section 11 chart data'!$F$269</f>
        <v>4.9189999999999996</v>
      </c>
      <c r="M20" s="114">
        <f>'Section 11 chart data'!$I$286</f>
        <v>83.608999999999995</v>
      </c>
      <c r="N20" s="115">
        <f>'Section 11 chart data'!$J$286</f>
        <v>8.94</v>
      </c>
      <c r="O20" s="114">
        <f>'Section 11 chart data'!$G$269</f>
        <v>4.8289999999999997</v>
      </c>
      <c r="P20" s="114">
        <f>'Section 11 chart data'!$K$286</f>
        <v>80.997</v>
      </c>
      <c r="Q20" s="115">
        <f>'Section 11 chart data'!$L$286</f>
        <v>8.6999999999999993</v>
      </c>
      <c r="R20" s="114">
        <f>'Section 11 chart data'!$H$269</f>
        <v>4.8959999999999999</v>
      </c>
      <c r="S20" s="114">
        <f>'Section 11 chart data'!$M$286</f>
        <v>77.885999999999996</v>
      </c>
      <c r="T20" s="115">
        <f>'Section 11 chart data'!$N$286</f>
        <v>8.59</v>
      </c>
      <c r="U20" s="114">
        <f>'Section 11 chart data'!$I$269</f>
        <v>4.8609999999999998</v>
      </c>
      <c r="V20" s="114">
        <f>'Section 11 chart data'!$O$286</f>
        <v>72.674999999999997</v>
      </c>
      <c r="W20" s="115">
        <f>'Section 11 chart data'!$P$286</f>
        <v>8.5</v>
      </c>
      <c r="X20" s="114">
        <f>'Section 11 chart data'!$J$269</f>
        <v>4.7720000000000002</v>
      </c>
      <c r="Y20" s="114">
        <f>'Section 11 chart data'!$Q$286</f>
        <v>67.742000000000004</v>
      </c>
      <c r="Z20" s="115">
        <f>'Section 11 chart data'!$R$286</f>
        <v>8.42</v>
      </c>
      <c r="AA20" s="114">
        <f>'Section 11 chart data'!$K$269</f>
        <v>4.5890000000000004</v>
      </c>
      <c r="AB20" s="114">
        <f>'Section 11 chart data'!$S$286</f>
        <v>62.652999999999999</v>
      </c>
      <c r="AC20" s="115">
        <f>'Section 11 chart data'!$T$286</f>
        <v>8.35</v>
      </c>
      <c r="AD20" s="114">
        <f>'Section 11 chart data'!$L$269</f>
        <v>4.4859999999999998</v>
      </c>
      <c r="AE20" s="114">
        <f>'Section 11 chart data'!$U$286</f>
        <v>58.447000000000003</v>
      </c>
      <c r="AF20" s="115">
        <f>'Section 11 chart data'!$V$286</f>
        <v>8.51</v>
      </c>
      <c r="AG20" s="114">
        <f>'Section 11 chart data'!$M$269</f>
        <v>4.343</v>
      </c>
      <c r="AH20" s="114">
        <f>'Section 11 chart data'!$W$286</f>
        <v>54.866999999999997</v>
      </c>
      <c r="AI20" s="116">
        <f>'Section 11 chart data'!$X$286</f>
        <v>8.67</v>
      </c>
    </row>
    <row r="23" spans="2:35" ht="15" customHeight="1" x14ac:dyDescent="0.2">
      <c r="B23" s="912" t="s">
        <v>77</v>
      </c>
      <c r="C23" s="910" t="s">
        <v>331</v>
      </c>
      <c r="D23" s="910"/>
      <c r="E23" s="910"/>
      <c r="F23" s="910" t="s">
        <v>222</v>
      </c>
      <c r="G23" s="910"/>
      <c r="H23" s="902"/>
    </row>
    <row r="24" spans="2:35" ht="15" customHeight="1" x14ac:dyDescent="0.2">
      <c r="B24" s="913"/>
      <c r="C24" s="318" t="s">
        <v>78</v>
      </c>
      <c r="D24" s="906" t="s">
        <v>79</v>
      </c>
      <c r="E24" s="906"/>
      <c r="F24" s="690" t="s">
        <v>78</v>
      </c>
      <c r="G24" s="906" t="s">
        <v>79</v>
      </c>
      <c r="H24" s="896"/>
    </row>
    <row r="25" spans="2:35" ht="30" customHeight="1" x14ac:dyDescent="0.2">
      <c r="B25" s="913"/>
      <c r="C25" s="907" t="s">
        <v>325</v>
      </c>
      <c r="D25" s="907"/>
      <c r="E25" s="16" t="s">
        <v>82</v>
      </c>
      <c r="F25" s="907" t="s">
        <v>325</v>
      </c>
      <c r="G25" s="907"/>
      <c r="H25" s="17" t="s">
        <v>82</v>
      </c>
    </row>
    <row r="26" spans="2:35" ht="15" customHeight="1" x14ac:dyDescent="0.2">
      <c r="B26" s="143" t="str">
        <f>Index!$B$4</f>
        <v>West Midlands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30.864000000000001</v>
      </c>
      <c r="D27" s="108">
        <f>$D$9</f>
        <v>507.14299999999997</v>
      </c>
      <c r="E27" s="119">
        <f>$E$9</f>
        <v>3.73</v>
      </c>
      <c r="F27" s="108">
        <f>$F$9</f>
        <v>32.781999999999996</v>
      </c>
      <c r="G27" s="108">
        <f>$G$9</f>
        <v>533.04200000000003</v>
      </c>
      <c r="H27" s="120">
        <f>$H$9</f>
        <v>3.42</v>
      </c>
    </row>
    <row r="28" spans="2:35" ht="15" customHeight="1" x14ac:dyDescent="0.2">
      <c r="B28" s="109" t="s">
        <v>94</v>
      </c>
      <c r="C28" s="110">
        <f>$C$10</f>
        <v>11.522</v>
      </c>
      <c r="D28" s="110">
        <f>$D$10</f>
        <v>118.67</v>
      </c>
      <c r="E28" s="111">
        <f>$E$10</f>
        <v>8.81</v>
      </c>
      <c r="F28" s="110">
        <f>$F$10</f>
        <v>11.847</v>
      </c>
      <c r="G28" s="110">
        <f>$G$10</f>
        <v>116.09699999999999</v>
      </c>
      <c r="H28" s="112">
        <f>$H$10</f>
        <v>8.51</v>
      </c>
    </row>
    <row r="29" spans="2:35" ht="15" customHeight="1" x14ac:dyDescent="0.2">
      <c r="B29" s="109" t="s">
        <v>95</v>
      </c>
      <c r="C29" s="110">
        <f>$C$11</f>
        <v>7.09</v>
      </c>
      <c r="D29" s="110">
        <f>$D$11</f>
        <v>39.293999999999997</v>
      </c>
      <c r="E29" s="111">
        <f>$E$11</f>
        <v>18.739999999999998</v>
      </c>
      <c r="F29" s="110">
        <f>$F$11</f>
        <v>7.7309999999999999</v>
      </c>
      <c r="G29" s="110">
        <f>$G$11</f>
        <v>41.072000000000003</v>
      </c>
      <c r="H29" s="112">
        <f>$H$11</f>
        <v>18.23</v>
      </c>
    </row>
    <row r="30" spans="2:35" ht="15" customHeight="1" x14ac:dyDescent="0.2">
      <c r="B30" s="109" t="s">
        <v>96</v>
      </c>
      <c r="C30" s="110">
        <f>$C$12</f>
        <v>0.16300000000000001</v>
      </c>
      <c r="D30" s="110">
        <f>$D$12</f>
        <v>33.517000000000003</v>
      </c>
      <c r="E30" s="111">
        <f>$E$12</f>
        <v>15.98</v>
      </c>
      <c r="F30" s="110">
        <f>$F$12</f>
        <v>0.27500000000000002</v>
      </c>
      <c r="G30" s="110">
        <f>$G$12</f>
        <v>38.939</v>
      </c>
      <c r="H30" s="112">
        <f>$H$12</f>
        <v>15.68</v>
      </c>
    </row>
    <row r="31" spans="2:35" ht="15" customHeight="1" x14ac:dyDescent="0.2">
      <c r="B31" s="109" t="s">
        <v>97</v>
      </c>
      <c r="C31" s="110">
        <f>$C$13</f>
        <v>1.393</v>
      </c>
      <c r="D31" s="110">
        <f>$D$13</f>
        <v>97.778999999999996</v>
      </c>
      <c r="E31" s="111">
        <f>$E$13</f>
        <v>9.9600000000000009</v>
      </c>
      <c r="F31" s="110">
        <f>$F$13</f>
        <v>1.536</v>
      </c>
      <c r="G31" s="110">
        <f>$G$13</f>
        <v>98.866</v>
      </c>
      <c r="H31" s="112">
        <f>$H$13</f>
        <v>9.26</v>
      </c>
    </row>
    <row r="32" spans="2:35" ht="15" customHeight="1" x14ac:dyDescent="0.2">
      <c r="B32" s="109" t="s">
        <v>98</v>
      </c>
      <c r="C32" s="110">
        <f>$C$14</f>
        <v>2.7719999999999998</v>
      </c>
      <c r="D32" s="110">
        <f>$D$14</f>
        <v>58.143000000000001</v>
      </c>
      <c r="E32" s="111">
        <f>$E$14</f>
        <v>15.05</v>
      </c>
      <c r="F32" s="110">
        <f>$F$14</f>
        <v>3.02</v>
      </c>
      <c r="G32" s="110">
        <f>$G$14</f>
        <v>61.216000000000001</v>
      </c>
      <c r="H32" s="112">
        <f>$H$14</f>
        <v>13.98</v>
      </c>
    </row>
    <row r="33" spans="2:8" ht="15" customHeight="1" x14ac:dyDescent="0.2">
      <c r="B33" s="109" t="s">
        <v>248</v>
      </c>
      <c r="C33" s="110">
        <f>$C$15</f>
        <v>1.903</v>
      </c>
      <c r="D33" s="110">
        <f>$D$15</f>
        <v>21.43</v>
      </c>
      <c r="E33" s="111">
        <f>$E$15</f>
        <v>23.37</v>
      </c>
      <c r="F33" s="110">
        <f>$F$15</f>
        <v>2.0459999999999998</v>
      </c>
      <c r="G33" s="110">
        <f>$G$15</f>
        <v>22.4</v>
      </c>
      <c r="H33" s="112">
        <f>$H$15</f>
        <v>22.77</v>
      </c>
    </row>
    <row r="34" spans="2:8" ht="15" customHeight="1" x14ac:dyDescent="0.2">
      <c r="B34" s="109" t="s">
        <v>100</v>
      </c>
      <c r="C34" s="110">
        <f>$C$16</f>
        <v>0.33</v>
      </c>
      <c r="D34" s="110">
        <f>$D$16</f>
        <v>26.577000000000002</v>
      </c>
      <c r="E34" s="111">
        <f>$E$16</f>
        <v>15.14</v>
      </c>
      <c r="F34" s="110">
        <f>$F$16</f>
        <v>0.34699999999999998</v>
      </c>
      <c r="G34" s="110">
        <f>$G$16</f>
        <v>27.585000000000001</v>
      </c>
      <c r="H34" s="112">
        <f>$H$16</f>
        <v>13.85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23.640999999999998</v>
      </c>
      <c r="E35" s="111">
        <f>$E$17</f>
        <v>15.24</v>
      </c>
      <c r="F35" s="110">
        <f>$F$17</f>
        <v>0</v>
      </c>
      <c r="G35" s="110">
        <f>$G$17</f>
        <v>27.268999999999998</v>
      </c>
      <c r="H35" s="112">
        <f>$H$17</f>
        <v>14.24</v>
      </c>
    </row>
    <row r="36" spans="2:8" ht="15" customHeight="1" x14ac:dyDescent="0.2">
      <c r="B36" s="109" t="s">
        <v>102</v>
      </c>
      <c r="C36" s="110">
        <f>$C$18</f>
        <v>0.53300000000000003</v>
      </c>
      <c r="D36" s="110">
        <f>$D$18</f>
        <v>12.827</v>
      </c>
      <c r="E36" s="111">
        <f>$E$18</f>
        <v>21.55</v>
      </c>
      <c r="F36" s="110">
        <f>$F$18</f>
        <v>0.51400000000000001</v>
      </c>
      <c r="G36" s="110">
        <f>$G$18</f>
        <v>12.821</v>
      </c>
      <c r="H36" s="112">
        <f>$H$18</f>
        <v>20.309999999999999</v>
      </c>
    </row>
    <row r="37" spans="2:8" ht="15" customHeight="1" x14ac:dyDescent="0.2">
      <c r="B37" s="109" t="s">
        <v>103</v>
      </c>
      <c r="C37" s="110">
        <f>$C$19</f>
        <v>1E-3</v>
      </c>
      <c r="D37" s="110">
        <f>$D$19</f>
        <v>13.156000000000001</v>
      </c>
      <c r="E37" s="111">
        <f>$E$19</f>
        <v>20.48</v>
      </c>
      <c r="F37" s="110">
        <f>$F$19</f>
        <v>5.0000000000000001E-3</v>
      </c>
      <c r="G37" s="110">
        <f>$G$19</f>
        <v>14.856999999999999</v>
      </c>
      <c r="H37" s="112">
        <f>$H$19</f>
        <v>18.7</v>
      </c>
    </row>
    <row r="38" spans="2:8" ht="15" customHeight="1" x14ac:dyDescent="0.2">
      <c r="B38" s="113" t="s">
        <v>104</v>
      </c>
      <c r="C38" s="114">
        <f>$C$20</f>
        <v>5.157</v>
      </c>
      <c r="D38" s="114">
        <f>$D$20</f>
        <v>60.819000000000003</v>
      </c>
      <c r="E38" s="115">
        <f>$E$20</f>
        <v>12.14</v>
      </c>
      <c r="F38" s="114">
        <f>$F$20</f>
        <v>5.46</v>
      </c>
      <c r="G38" s="114">
        <f>$G$20</f>
        <v>70.555999999999997</v>
      </c>
      <c r="H38" s="116">
        <f>$H$20</f>
        <v>10.27</v>
      </c>
    </row>
    <row r="41" spans="2:8" ht="15" customHeight="1" x14ac:dyDescent="0.2">
      <c r="B41" s="912" t="s">
        <v>77</v>
      </c>
      <c r="C41" s="910" t="s">
        <v>225</v>
      </c>
      <c r="D41" s="910"/>
      <c r="E41" s="910"/>
      <c r="F41" s="910" t="s">
        <v>226</v>
      </c>
      <c r="G41" s="910"/>
      <c r="H41" s="902"/>
    </row>
    <row r="42" spans="2:8" ht="15" customHeight="1" x14ac:dyDescent="0.2">
      <c r="B42" s="913"/>
      <c r="C42" s="318" t="s">
        <v>78</v>
      </c>
      <c r="D42" s="906" t="s">
        <v>79</v>
      </c>
      <c r="E42" s="906"/>
      <c r="F42" s="690" t="s">
        <v>78</v>
      </c>
      <c r="G42" s="906" t="s">
        <v>79</v>
      </c>
      <c r="H42" s="896"/>
    </row>
    <row r="43" spans="2:8" ht="30" customHeight="1" x14ac:dyDescent="0.2">
      <c r="B43" s="913"/>
      <c r="C43" s="907" t="s">
        <v>325</v>
      </c>
      <c r="D43" s="907"/>
      <c r="E43" s="16" t="s">
        <v>82</v>
      </c>
      <c r="F43" s="907" t="s">
        <v>325</v>
      </c>
      <c r="G43" s="907"/>
      <c r="H43" s="17" t="s">
        <v>82</v>
      </c>
    </row>
    <row r="44" spans="2:8" ht="15" customHeight="1" x14ac:dyDescent="0.2">
      <c r="B44" s="143" t="str">
        <f>Index!$B$4</f>
        <v>West Midlands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31.945</v>
      </c>
      <c r="D45" s="108">
        <f>$J$9</f>
        <v>542.65</v>
      </c>
      <c r="E45" s="119">
        <f>$K$9</f>
        <v>3.24</v>
      </c>
      <c r="F45" s="108">
        <f>$L$9</f>
        <v>31.422000000000001</v>
      </c>
      <c r="G45" s="108">
        <f>$M$9</f>
        <v>531.75800000000004</v>
      </c>
      <c r="H45" s="120">
        <f>$N$9</f>
        <v>3.12</v>
      </c>
    </row>
    <row r="46" spans="2:8" ht="15" customHeight="1" x14ac:dyDescent="0.2">
      <c r="B46" s="109" t="s">
        <v>94</v>
      </c>
      <c r="C46" s="110">
        <f>$I$10</f>
        <v>11.8</v>
      </c>
      <c r="D46" s="110">
        <f>$J$10</f>
        <v>113.017</v>
      </c>
      <c r="E46" s="111">
        <f>$K$10</f>
        <v>8.3699999999999992</v>
      </c>
      <c r="F46" s="110">
        <f>$L$10</f>
        <v>11.974</v>
      </c>
      <c r="G46" s="110">
        <f>$M$10</f>
        <v>108.499</v>
      </c>
      <c r="H46" s="112">
        <f>$N$10</f>
        <v>8.1199999999999992</v>
      </c>
    </row>
    <row r="47" spans="2:8" ht="15" customHeight="1" x14ac:dyDescent="0.2">
      <c r="B47" s="109" t="s">
        <v>95</v>
      </c>
      <c r="C47" s="110">
        <f>$I$11</f>
        <v>7.1879999999999997</v>
      </c>
      <c r="D47" s="110">
        <f>$J$11</f>
        <v>40.384999999999998</v>
      </c>
      <c r="E47" s="111">
        <f>$K$11</f>
        <v>18.21</v>
      </c>
      <c r="F47" s="110">
        <f>$L$11</f>
        <v>6.782</v>
      </c>
      <c r="G47" s="110">
        <f>$M$11</f>
        <v>39.954000000000001</v>
      </c>
      <c r="H47" s="112">
        <f>$N$11</f>
        <v>18.010000000000002</v>
      </c>
    </row>
    <row r="48" spans="2:8" ht="15" customHeight="1" x14ac:dyDescent="0.2">
      <c r="B48" s="109" t="s">
        <v>96</v>
      </c>
      <c r="C48" s="110">
        <f>$I$12</f>
        <v>0.27100000000000002</v>
      </c>
      <c r="D48" s="110">
        <f>$J$12</f>
        <v>40.130000000000003</v>
      </c>
      <c r="E48" s="111">
        <f>$K$12</f>
        <v>15.78</v>
      </c>
      <c r="F48" s="110">
        <f>$L$12</f>
        <v>0.30599999999999999</v>
      </c>
      <c r="G48" s="110">
        <f>$M$12</f>
        <v>38.335000000000001</v>
      </c>
      <c r="H48" s="112">
        <f>$N$12</f>
        <v>15.94</v>
      </c>
    </row>
    <row r="49" spans="2:8" ht="15" customHeight="1" x14ac:dyDescent="0.2">
      <c r="B49" s="109" t="s">
        <v>97</v>
      </c>
      <c r="C49" s="110">
        <f>$I$13</f>
        <v>1.6020000000000001</v>
      </c>
      <c r="D49" s="110">
        <f>$J$13</f>
        <v>95.552999999999997</v>
      </c>
      <c r="E49" s="111">
        <f>$K$13</f>
        <v>8.6999999999999993</v>
      </c>
      <c r="F49" s="110">
        <f>$L$13</f>
        <v>1.7909999999999999</v>
      </c>
      <c r="G49" s="110">
        <f>$M$13</f>
        <v>92.036000000000001</v>
      </c>
      <c r="H49" s="112">
        <f>$N$13</f>
        <v>8.2100000000000009</v>
      </c>
    </row>
    <row r="50" spans="2:8" ht="15" customHeight="1" x14ac:dyDescent="0.2">
      <c r="B50" s="109" t="s">
        <v>98</v>
      </c>
      <c r="C50" s="110">
        <f>$I$14</f>
        <v>2.9790000000000001</v>
      </c>
      <c r="D50" s="110">
        <f>$J$14</f>
        <v>61.61</v>
      </c>
      <c r="E50" s="111">
        <f>$K$14</f>
        <v>13.43</v>
      </c>
      <c r="F50" s="110">
        <f>$L$14</f>
        <v>2.9809999999999999</v>
      </c>
      <c r="G50" s="110">
        <f>$M$14</f>
        <v>58.148000000000003</v>
      </c>
      <c r="H50" s="112">
        <f>$N$14</f>
        <v>12.99</v>
      </c>
    </row>
    <row r="51" spans="2:8" ht="15" customHeight="1" x14ac:dyDescent="0.2">
      <c r="B51" s="109" t="s">
        <v>248</v>
      </c>
      <c r="C51" s="110">
        <f>$I$15</f>
        <v>1.984</v>
      </c>
      <c r="D51" s="110">
        <f>$J$15</f>
        <v>22.082000000000001</v>
      </c>
      <c r="E51" s="111">
        <f>$K$15</f>
        <v>22.98</v>
      </c>
      <c r="F51" s="110">
        <f>$L$15</f>
        <v>1.94</v>
      </c>
      <c r="G51" s="110">
        <f>$M$15</f>
        <v>21.199000000000002</v>
      </c>
      <c r="H51" s="112">
        <f>$N$15</f>
        <v>22.87</v>
      </c>
    </row>
    <row r="52" spans="2:8" ht="15" customHeight="1" x14ac:dyDescent="0.2">
      <c r="B52" s="109" t="s">
        <v>100</v>
      </c>
      <c r="C52" s="110">
        <f>$I$16</f>
        <v>0.32</v>
      </c>
      <c r="D52" s="110">
        <f>$J$16</f>
        <v>27.497</v>
      </c>
      <c r="E52" s="111">
        <f>$K$16</f>
        <v>12.84</v>
      </c>
      <c r="F52" s="110">
        <f>$L$16</f>
        <v>0.28799999999999998</v>
      </c>
      <c r="G52" s="110">
        <f>$M$16</f>
        <v>27.175999999999998</v>
      </c>
      <c r="H52" s="112">
        <f>$N$16</f>
        <v>13.29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31.437999999999999</v>
      </c>
      <c r="E53" s="111">
        <f>$K$17</f>
        <v>13.07</v>
      </c>
      <c r="F53" s="110">
        <f>$L$17</f>
        <v>0</v>
      </c>
      <c r="G53" s="110">
        <f>$M$17</f>
        <v>33.862000000000002</v>
      </c>
      <c r="H53" s="112">
        <f>$N$17</f>
        <v>12.51</v>
      </c>
    </row>
    <row r="54" spans="2:8" ht="15" customHeight="1" x14ac:dyDescent="0.2">
      <c r="B54" s="109" t="s">
        <v>102</v>
      </c>
      <c r="C54" s="110">
        <f>$I$18</f>
        <v>0.46500000000000002</v>
      </c>
      <c r="D54" s="110">
        <f>$J$18</f>
        <v>12.129</v>
      </c>
      <c r="E54" s="111">
        <f>$K$18</f>
        <v>19.53</v>
      </c>
      <c r="F54" s="110">
        <f>$L$18</f>
        <v>0.436</v>
      </c>
      <c r="G54" s="110">
        <f>$M$18</f>
        <v>11.066000000000001</v>
      </c>
      <c r="H54" s="112">
        <f>$N$18</f>
        <v>19.18</v>
      </c>
    </row>
    <row r="55" spans="2:8" ht="15" customHeight="1" x14ac:dyDescent="0.2">
      <c r="B55" s="109" t="s">
        <v>103</v>
      </c>
      <c r="C55" s="110">
        <f>$I$19</f>
        <v>6.0000000000000001E-3</v>
      </c>
      <c r="D55" s="110">
        <f>$J$19</f>
        <v>16.149000000000001</v>
      </c>
      <c r="E55" s="111">
        <f>$K$19</f>
        <v>17.73</v>
      </c>
      <c r="F55" s="110">
        <f>$L$19</f>
        <v>6.0000000000000001E-3</v>
      </c>
      <c r="G55" s="110">
        <f>$M$19</f>
        <v>16.414000000000001</v>
      </c>
      <c r="H55" s="112">
        <f>$N$19</f>
        <v>17.43</v>
      </c>
    </row>
    <row r="56" spans="2:8" ht="15" customHeight="1" x14ac:dyDescent="0.2">
      <c r="B56" s="113" t="s">
        <v>104</v>
      </c>
      <c r="C56" s="114">
        <f>$I$20</f>
        <v>5.33</v>
      </c>
      <c r="D56" s="114">
        <f>$J$20</f>
        <v>81.206999999999994</v>
      </c>
      <c r="E56" s="115">
        <f>$K$20</f>
        <v>9.24</v>
      </c>
      <c r="F56" s="114">
        <f>$L$20</f>
        <v>4.9189999999999996</v>
      </c>
      <c r="G56" s="114">
        <f>$M$20</f>
        <v>83.608999999999995</v>
      </c>
      <c r="H56" s="116">
        <f>$N$20</f>
        <v>8.94</v>
      </c>
    </row>
    <row r="59" spans="2:8" ht="15" customHeight="1" x14ac:dyDescent="0.2">
      <c r="B59" s="912" t="s">
        <v>77</v>
      </c>
      <c r="C59" s="910" t="s">
        <v>227</v>
      </c>
      <c r="D59" s="910"/>
      <c r="E59" s="910"/>
      <c r="F59" s="910" t="s">
        <v>228</v>
      </c>
      <c r="G59" s="910"/>
      <c r="H59" s="902"/>
    </row>
    <row r="60" spans="2:8" ht="15" customHeight="1" x14ac:dyDescent="0.2">
      <c r="B60" s="913"/>
      <c r="C60" s="318" t="s">
        <v>78</v>
      </c>
      <c r="D60" s="906" t="s">
        <v>79</v>
      </c>
      <c r="E60" s="906"/>
      <c r="F60" s="690" t="s">
        <v>78</v>
      </c>
      <c r="G60" s="906" t="s">
        <v>79</v>
      </c>
      <c r="H60" s="896"/>
    </row>
    <row r="61" spans="2:8" ht="30" customHeight="1" x14ac:dyDescent="0.2">
      <c r="B61" s="913"/>
      <c r="C61" s="907" t="s">
        <v>325</v>
      </c>
      <c r="D61" s="907"/>
      <c r="E61" s="16" t="s">
        <v>82</v>
      </c>
      <c r="F61" s="907" t="s">
        <v>325</v>
      </c>
      <c r="G61" s="907"/>
      <c r="H61" s="17" t="s">
        <v>82</v>
      </c>
    </row>
    <row r="62" spans="2:8" ht="15" customHeight="1" x14ac:dyDescent="0.2">
      <c r="B62" s="143" t="str">
        <f>Index!$B$4</f>
        <v>West Midlands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31.667000000000002</v>
      </c>
      <c r="D63" s="108">
        <f>$P$9</f>
        <v>507.46100000000001</v>
      </c>
      <c r="E63" s="119">
        <f>$Q$9</f>
        <v>3.05</v>
      </c>
      <c r="F63" s="108">
        <f>$R$9</f>
        <v>32.401000000000003</v>
      </c>
      <c r="G63" s="108">
        <f>$S$9</f>
        <v>482.19</v>
      </c>
      <c r="H63" s="120">
        <f>$T$9</f>
        <v>3.03</v>
      </c>
    </row>
    <row r="64" spans="2:8" ht="15" customHeight="1" x14ac:dyDescent="0.2">
      <c r="B64" s="109" t="s">
        <v>94</v>
      </c>
      <c r="C64" s="110">
        <f>$O$10</f>
        <v>12.06</v>
      </c>
      <c r="D64" s="110">
        <f>$P$10</f>
        <v>104.988</v>
      </c>
      <c r="E64" s="111">
        <f>$Q$10</f>
        <v>8.2200000000000006</v>
      </c>
      <c r="F64" s="110">
        <f>$R$10</f>
        <v>12.396000000000001</v>
      </c>
      <c r="G64" s="110">
        <f>$S$10</f>
        <v>102.568</v>
      </c>
      <c r="H64" s="112">
        <f>$T$10</f>
        <v>8.11</v>
      </c>
    </row>
    <row r="65" spans="2:8" ht="15" customHeight="1" x14ac:dyDescent="0.2">
      <c r="B65" s="109" t="s">
        <v>95</v>
      </c>
      <c r="C65" s="110">
        <f>$O$11</f>
        <v>7.01</v>
      </c>
      <c r="D65" s="110">
        <f>$P$11</f>
        <v>38.950000000000003</v>
      </c>
      <c r="E65" s="111">
        <f>$Q$11</f>
        <v>17.68</v>
      </c>
      <c r="F65" s="110">
        <f>$R$11</f>
        <v>7.234</v>
      </c>
      <c r="G65" s="110">
        <f>$S$11</f>
        <v>37.137</v>
      </c>
      <c r="H65" s="112">
        <f>$T$11</f>
        <v>17.57</v>
      </c>
    </row>
    <row r="66" spans="2:8" ht="15" customHeight="1" x14ac:dyDescent="0.2">
      <c r="B66" s="109" t="s">
        <v>96</v>
      </c>
      <c r="C66" s="110">
        <f>$O$12</f>
        <v>0.35</v>
      </c>
      <c r="D66" s="110">
        <f>$P$12</f>
        <v>34.122999999999998</v>
      </c>
      <c r="E66" s="111">
        <f>$Q$12</f>
        <v>16.559999999999999</v>
      </c>
      <c r="F66" s="110">
        <f>$R$12</f>
        <v>0.36699999999999999</v>
      </c>
      <c r="G66" s="110">
        <f>$S$12</f>
        <v>29.611000000000001</v>
      </c>
      <c r="H66" s="112">
        <f>$T$12</f>
        <v>17.05</v>
      </c>
    </row>
    <row r="67" spans="2:8" ht="15" customHeight="1" x14ac:dyDescent="0.2">
      <c r="B67" s="109" t="s">
        <v>97</v>
      </c>
      <c r="C67" s="110">
        <f>$O$13</f>
        <v>1.9370000000000001</v>
      </c>
      <c r="D67" s="110">
        <f>$P$13</f>
        <v>88.950999999999993</v>
      </c>
      <c r="E67" s="111">
        <f>$Q$13</f>
        <v>8.35</v>
      </c>
      <c r="F67" s="110">
        <f>$R$13</f>
        <v>2.0299999999999998</v>
      </c>
      <c r="G67" s="110">
        <f>$S$13</f>
        <v>85.394999999999996</v>
      </c>
      <c r="H67" s="112">
        <f>$T$13</f>
        <v>8.9499999999999993</v>
      </c>
    </row>
    <row r="68" spans="2:8" ht="15" customHeight="1" x14ac:dyDescent="0.2">
      <c r="B68" s="109" t="s">
        <v>98</v>
      </c>
      <c r="C68" s="110">
        <f>$O$14</f>
        <v>2.9689999999999999</v>
      </c>
      <c r="D68" s="110">
        <f>$P$14</f>
        <v>53.65</v>
      </c>
      <c r="E68" s="111">
        <f>$Q$14</f>
        <v>12.68</v>
      </c>
      <c r="F68" s="110">
        <f>$R$14</f>
        <v>3.0539999999999998</v>
      </c>
      <c r="G68" s="110">
        <f>$S$14</f>
        <v>49.874000000000002</v>
      </c>
      <c r="H68" s="112">
        <f>$T$14</f>
        <v>13.36</v>
      </c>
    </row>
    <row r="69" spans="2:8" ht="15" customHeight="1" x14ac:dyDescent="0.2">
      <c r="B69" s="109" t="s">
        <v>248</v>
      </c>
      <c r="C69" s="110">
        <f>$O$15</f>
        <v>1.8340000000000001</v>
      </c>
      <c r="D69" s="110">
        <f>$P$15</f>
        <v>18.664999999999999</v>
      </c>
      <c r="E69" s="111">
        <f>$Q$15</f>
        <v>22.18</v>
      </c>
      <c r="F69" s="110">
        <f>$R$15</f>
        <v>1.802</v>
      </c>
      <c r="G69" s="110">
        <f>$S$15</f>
        <v>17.704000000000001</v>
      </c>
      <c r="H69" s="112">
        <f>$T$15</f>
        <v>22.28</v>
      </c>
    </row>
    <row r="70" spans="2:8" ht="15" customHeight="1" x14ac:dyDescent="0.2">
      <c r="B70" s="109" t="s">
        <v>100</v>
      </c>
      <c r="C70" s="110">
        <f>$O$16</f>
        <v>0.25700000000000001</v>
      </c>
      <c r="D70" s="110">
        <f>$P$16</f>
        <v>25.273</v>
      </c>
      <c r="E70" s="111">
        <f>$Q$16</f>
        <v>13.59</v>
      </c>
      <c r="F70" s="110">
        <f>$R$16</f>
        <v>0.22500000000000001</v>
      </c>
      <c r="G70" s="110">
        <f>$S$16</f>
        <v>21.988</v>
      </c>
      <c r="H70" s="112">
        <f>$T$16</f>
        <v>13.59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34.695</v>
      </c>
      <c r="E71" s="111">
        <f>$Q$17</f>
        <v>12.2</v>
      </c>
      <c r="F71" s="110">
        <f>$R$17</f>
        <v>0</v>
      </c>
      <c r="G71" s="110">
        <f>$S$17</f>
        <v>34.667000000000002</v>
      </c>
      <c r="H71" s="112">
        <f>$T$17</f>
        <v>12.07</v>
      </c>
    </row>
    <row r="72" spans="2:8" ht="15" customHeight="1" x14ac:dyDescent="0.2">
      <c r="B72" s="109" t="s">
        <v>102</v>
      </c>
      <c r="C72" s="110">
        <f>$O$18</f>
        <v>0.41499999999999998</v>
      </c>
      <c r="D72" s="110">
        <f>$P$18</f>
        <v>9.4120000000000008</v>
      </c>
      <c r="E72" s="111">
        <f>$Q$18</f>
        <v>19.23</v>
      </c>
      <c r="F72" s="110">
        <f>$R$18</f>
        <v>0.39</v>
      </c>
      <c r="G72" s="110">
        <f>$S$18</f>
        <v>8.0190000000000001</v>
      </c>
      <c r="H72" s="112">
        <f>$T$18</f>
        <v>19.28</v>
      </c>
    </row>
    <row r="73" spans="2:8" ht="15" customHeight="1" x14ac:dyDescent="0.2">
      <c r="B73" s="109" t="s">
        <v>103</v>
      </c>
      <c r="C73" s="110">
        <f>$O$19</f>
        <v>6.0000000000000001E-3</v>
      </c>
      <c r="D73" s="110">
        <f>$P$19</f>
        <v>16.350000000000001</v>
      </c>
      <c r="E73" s="111">
        <f>$Q$19</f>
        <v>17.25</v>
      </c>
      <c r="F73" s="110">
        <f>$R$19</f>
        <v>5.0000000000000001E-3</v>
      </c>
      <c r="G73" s="110">
        <f>$S$19</f>
        <v>15.987</v>
      </c>
      <c r="H73" s="112">
        <f>$T$19</f>
        <v>17.25</v>
      </c>
    </row>
    <row r="74" spans="2:8" ht="15" customHeight="1" x14ac:dyDescent="0.2">
      <c r="B74" s="113" t="s">
        <v>104</v>
      </c>
      <c r="C74" s="114">
        <f>$O$20</f>
        <v>4.8289999999999997</v>
      </c>
      <c r="D74" s="114">
        <f>$P$20</f>
        <v>80.997</v>
      </c>
      <c r="E74" s="115">
        <f>$Q$20</f>
        <v>8.6999999999999993</v>
      </c>
      <c r="F74" s="114">
        <f>$R$20</f>
        <v>4.8959999999999999</v>
      </c>
      <c r="G74" s="114">
        <f>$S$20</f>
        <v>77.885999999999996</v>
      </c>
      <c r="H74" s="116">
        <f>$T$20</f>
        <v>8.59</v>
      </c>
    </row>
    <row r="77" spans="2:8" ht="15" customHeight="1" x14ac:dyDescent="0.2">
      <c r="B77" s="912" t="s">
        <v>77</v>
      </c>
      <c r="C77" s="910" t="s">
        <v>332</v>
      </c>
      <c r="D77" s="910"/>
      <c r="E77" s="910"/>
      <c r="F77" s="910" t="s">
        <v>333</v>
      </c>
      <c r="G77" s="910"/>
      <c r="H77" s="902"/>
    </row>
    <row r="78" spans="2:8" ht="15" customHeight="1" x14ac:dyDescent="0.2">
      <c r="B78" s="913"/>
      <c r="C78" s="318" t="s">
        <v>78</v>
      </c>
      <c r="D78" s="906" t="s">
        <v>79</v>
      </c>
      <c r="E78" s="906"/>
      <c r="F78" s="690" t="s">
        <v>78</v>
      </c>
      <c r="G78" s="906" t="s">
        <v>79</v>
      </c>
      <c r="H78" s="896"/>
    </row>
    <row r="79" spans="2:8" ht="30" customHeight="1" x14ac:dyDescent="0.2">
      <c r="B79" s="913"/>
      <c r="C79" s="907" t="s">
        <v>325</v>
      </c>
      <c r="D79" s="907"/>
      <c r="E79" s="16" t="s">
        <v>82</v>
      </c>
      <c r="F79" s="907" t="s">
        <v>325</v>
      </c>
      <c r="G79" s="907"/>
      <c r="H79" s="17" t="s">
        <v>82</v>
      </c>
    </row>
    <row r="80" spans="2:8" ht="15" customHeight="1" x14ac:dyDescent="0.2">
      <c r="B80" s="143" t="str">
        <f>Index!$B$4</f>
        <v>West Midlands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33.039000000000001</v>
      </c>
      <c r="D81" s="108">
        <f>$V$9</f>
        <v>453.59500000000003</v>
      </c>
      <c r="E81" s="119">
        <f>$W$9</f>
        <v>3.05</v>
      </c>
      <c r="F81" s="108">
        <f>$X$9</f>
        <v>33.481999999999999</v>
      </c>
      <c r="G81" s="108">
        <f>$Y$9</f>
        <v>420.07100000000003</v>
      </c>
      <c r="H81" s="120">
        <f>$Z$9</f>
        <v>3.14</v>
      </c>
    </row>
    <row r="82" spans="2:8" ht="15" customHeight="1" x14ac:dyDescent="0.2">
      <c r="B82" s="109" t="s">
        <v>94</v>
      </c>
      <c r="C82" s="110">
        <f>$U$10</f>
        <v>12.925000000000001</v>
      </c>
      <c r="D82" s="110">
        <f>$V$10</f>
        <v>101.604</v>
      </c>
      <c r="E82" s="111">
        <f>$W$10</f>
        <v>7.81</v>
      </c>
      <c r="F82" s="110">
        <f>$X$10</f>
        <v>13.191000000000001</v>
      </c>
      <c r="G82" s="110">
        <f>$Y$10</f>
        <v>99.966999999999999</v>
      </c>
      <c r="H82" s="112">
        <f>$Z$10</f>
        <v>8.19</v>
      </c>
    </row>
    <row r="83" spans="2:8" ht="15" customHeight="1" x14ac:dyDescent="0.2">
      <c r="B83" s="109" t="s">
        <v>95</v>
      </c>
      <c r="C83" s="110">
        <f>$U$11</f>
        <v>7.43</v>
      </c>
      <c r="D83" s="110">
        <f>$V$11</f>
        <v>35.938000000000002</v>
      </c>
      <c r="E83" s="111">
        <f>$W$11</f>
        <v>17.34</v>
      </c>
      <c r="F83" s="110">
        <f>$X$11</f>
        <v>7.673</v>
      </c>
      <c r="G83" s="110">
        <f>$Y$11</f>
        <v>32.011000000000003</v>
      </c>
      <c r="H83" s="112">
        <f>$Z$11</f>
        <v>16.059999999999999</v>
      </c>
    </row>
    <row r="84" spans="2:8" ht="15" customHeight="1" x14ac:dyDescent="0.2">
      <c r="B84" s="109" t="s">
        <v>96</v>
      </c>
      <c r="C84" s="110">
        <f>$U$12</f>
        <v>0.374</v>
      </c>
      <c r="D84" s="110">
        <f>$V$12</f>
        <v>26.75</v>
      </c>
      <c r="E84" s="111">
        <f>$W$12</f>
        <v>18.170000000000002</v>
      </c>
      <c r="F84" s="110">
        <f>$X$12</f>
        <v>0.43099999999999999</v>
      </c>
      <c r="G84" s="110">
        <f>$Y$12</f>
        <v>23.454999999999998</v>
      </c>
      <c r="H84" s="112">
        <f>$Z$12</f>
        <v>18.23</v>
      </c>
    </row>
    <row r="85" spans="2:8" ht="15" customHeight="1" x14ac:dyDescent="0.2">
      <c r="B85" s="109" t="s">
        <v>97</v>
      </c>
      <c r="C85" s="110">
        <f>$U$13</f>
        <v>2.0129999999999999</v>
      </c>
      <c r="D85" s="110">
        <f>$V$13</f>
        <v>78.045000000000002</v>
      </c>
      <c r="E85" s="111">
        <f>$W$13</f>
        <v>9.6999999999999993</v>
      </c>
      <c r="F85" s="110">
        <f>$X$13</f>
        <v>1.986</v>
      </c>
      <c r="G85" s="110">
        <f>$Y$13</f>
        <v>69.801000000000002</v>
      </c>
      <c r="H85" s="112">
        <f>$Z$13</f>
        <v>10.31</v>
      </c>
    </row>
    <row r="86" spans="2:8" ht="15" customHeight="1" x14ac:dyDescent="0.2">
      <c r="B86" s="109" t="s">
        <v>98</v>
      </c>
      <c r="C86" s="110">
        <f>$U$14</f>
        <v>3.0960000000000001</v>
      </c>
      <c r="D86" s="110">
        <f>$V$14</f>
        <v>44.814</v>
      </c>
      <c r="E86" s="111">
        <f>$W$14</f>
        <v>14.04</v>
      </c>
      <c r="F86" s="110">
        <f>$X$14</f>
        <v>3.129</v>
      </c>
      <c r="G86" s="110">
        <f>$Y$14</f>
        <v>39.512</v>
      </c>
      <c r="H86" s="112">
        <f>$Z$14</f>
        <v>14.3</v>
      </c>
    </row>
    <row r="87" spans="2:8" ht="15" customHeight="1" x14ac:dyDescent="0.2">
      <c r="B87" s="109" t="s">
        <v>248</v>
      </c>
      <c r="C87" s="110">
        <f>$U$15</f>
        <v>1.7809999999999999</v>
      </c>
      <c r="D87" s="110">
        <f>$V$15</f>
        <v>17.413</v>
      </c>
      <c r="E87" s="111">
        <f>$W$15</f>
        <v>22.37</v>
      </c>
      <c r="F87" s="110">
        <f>$X$15</f>
        <v>1.772</v>
      </c>
      <c r="G87" s="110">
        <f>$Y$15</f>
        <v>17.494</v>
      </c>
      <c r="H87" s="112">
        <f>$Z$15</f>
        <v>22.39</v>
      </c>
    </row>
    <row r="88" spans="2:8" ht="15" customHeight="1" x14ac:dyDescent="0.2">
      <c r="B88" s="109" t="s">
        <v>100</v>
      </c>
      <c r="C88" s="110">
        <f>$U$16</f>
        <v>0.19700000000000001</v>
      </c>
      <c r="D88" s="110">
        <f>$V$16</f>
        <v>19.029</v>
      </c>
      <c r="E88" s="111">
        <f>$W$16</f>
        <v>13.75</v>
      </c>
      <c r="F88" s="110">
        <f>$X$16</f>
        <v>0.17799999999999999</v>
      </c>
      <c r="G88" s="110">
        <f>$Y$16</f>
        <v>16.091999999999999</v>
      </c>
      <c r="H88" s="112">
        <f>$Z$16</f>
        <v>13.88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33.600999999999999</v>
      </c>
      <c r="E89" s="111">
        <f>$W$17</f>
        <v>11.99</v>
      </c>
      <c r="F89" s="110">
        <f>$X$17</f>
        <v>0</v>
      </c>
      <c r="G89" s="110">
        <f>$Y$17</f>
        <v>32.003999999999998</v>
      </c>
      <c r="H89" s="112">
        <f>$Z$17</f>
        <v>11.93</v>
      </c>
    </row>
    <row r="90" spans="2:8" ht="15" customHeight="1" x14ac:dyDescent="0.2">
      <c r="B90" s="109" t="s">
        <v>102</v>
      </c>
      <c r="C90" s="110">
        <f>$U$18</f>
        <v>0.35899999999999999</v>
      </c>
      <c r="D90" s="110">
        <f>$V$18</f>
        <v>6.8860000000000001</v>
      </c>
      <c r="E90" s="111">
        <f>$W$18</f>
        <v>18.89</v>
      </c>
      <c r="F90" s="110">
        <f>$X$18</f>
        <v>0.34599999999999997</v>
      </c>
      <c r="G90" s="110">
        <f>$Y$18</f>
        <v>5.9580000000000002</v>
      </c>
      <c r="H90" s="112">
        <f>$Z$18</f>
        <v>18.66</v>
      </c>
    </row>
    <row r="91" spans="2:8" ht="15" customHeight="1" x14ac:dyDescent="0.2">
      <c r="B91" s="109" t="s">
        <v>103</v>
      </c>
      <c r="C91" s="110">
        <f>$U$19</f>
        <v>4.0000000000000001E-3</v>
      </c>
      <c r="D91" s="110">
        <f>$V$19</f>
        <v>15.452</v>
      </c>
      <c r="E91" s="111">
        <f>$W$19</f>
        <v>17.39</v>
      </c>
      <c r="F91" s="110">
        <f>$X$19</f>
        <v>3.0000000000000001E-3</v>
      </c>
      <c r="G91" s="110">
        <f>$Y$19</f>
        <v>14.707000000000001</v>
      </c>
      <c r="H91" s="112">
        <f>$Z$19</f>
        <v>17.420000000000002</v>
      </c>
    </row>
    <row r="92" spans="2:8" ht="15" customHeight="1" x14ac:dyDescent="0.2">
      <c r="B92" s="113" t="s">
        <v>104</v>
      </c>
      <c r="C92" s="114">
        <f>$U$20</f>
        <v>4.8609999999999998</v>
      </c>
      <c r="D92" s="114">
        <f>$V$20</f>
        <v>72.674999999999997</v>
      </c>
      <c r="E92" s="115">
        <f>$W$20</f>
        <v>8.5</v>
      </c>
      <c r="F92" s="114">
        <f>$X$20</f>
        <v>4.7720000000000002</v>
      </c>
      <c r="G92" s="114">
        <f>$Y$20</f>
        <v>67.742000000000004</v>
      </c>
      <c r="H92" s="116">
        <f>$Z$20</f>
        <v>8.42</v>
      </c>
    </row>
    <row r="95" spans="2:8" ht="15" customHeight="1" x14ac:dyDescent="0.2">
      <c r="B95" s="912" t="s">
        <v>77</v>
      </c>
      <c r="C95" s="910" t="s">
        <v>231</v>
      </c>
      <c r="D95" s="910"/>
      <c r="E95" s="910"/>
      <c r="F95" s="910" t="s">
        <v>232</v>
      </c>
      <c r="G95" s="910"/>
      <c r="H95" s="902"/>
    </row>
    <row r="96" spans="2:8" ht="15" customHeight="1" x14ac:dyDescent="0.2">
      <c r="B96" s="913"/>
      <c r="C96" s="318" t="s">
        <v>78</v>
      </c>
      <c r="D96" s="906" t="s">
        <v>79</v>
      </c>
      <c r="E96" s="906"/>
      <c r="F96" s="690" t="s">
        <v>78</v>
      </c>
      <c r="G96" s="906" t="s">
        <v>79</v>
      </c>
      <c r="H96" s="896"/>
    </row>
    <row r="97" spans="2:8" ht="30" customHeight="1" x14ac:dyDescent="0.2">
      <c r="B97" s="913"/>
      <c r="C97" s="907" t="s">
        <v>325</v>
      </c>
      <c r="D97" s="907"/>
      <c r="E97" s="16" t="s">
        <v>82</v>
      </c>
      <c r="F97" s="907" t="s">
        <v>325</v>
      </c>
      <c r="G97" s="907"/>
      <c r="H97" s="17" t="s">
        <v>82</v>
      </c>
    </row>
    <row r="98" spans="2:8" ht="15" customHeight="1" x14ac:dyDescent="0.2">
      <c r="B98" s="143" t="str">
        <f>Index!$B$4</f>
        <v>West Midlands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33.89</v>
      </c>
      <c r="D99" s="108">
        <f>$AB$9</f>
        <v>389.06400000000002</v>
      </c>
      <c r="E99" s="119">
        <f>$AC$9</f>
        <v>3.27</v>
      </c>
      <c r="F99" s="108">
        <f>$AD$9</f>
        <v>35.067999999999998</v>
      </c>
      <c r="G99" s="108">
        <f>$AE$9</f>
        <v>357.17700000000002</v>
      </c>
      <c r="H99" s="120">
        <f>$AF$9</f>
        <v>3.37</v>
      </c>
    </row>
    <row r="100" spans="2:8" ht="15" customHeight="1" x14ac:dyDescent="0.2">
      <c r="B100" s="109" t="s">
        <v>94</v>
      </c>
      <c r="C100" s="110">
        <f>$AA$10</f>
        <v>13.587</v>
      </c>
      <c r="D100" s="110">
        <f>$AB$10</f>
        <v>99.344999999999999</v>
      </c>
      <c r="E100" s="111">
        <f>$AC$10</f>
        <v>8.43</v>
      </c>
      <c r="F100" s="110">
        <f>$AD$10</f>
        <v>14.583</v>
      </c>
      <c r="G100" s="110">
        <f>$AE$10</f>
        <v>98.230999999999995</v>
      </c>
      <c r="H100" s="112">
        <f>$AF$10</f>
        <v>8.9</v>
      </c>
    </row>
    <row r="101" spans="2:8" ht="15" customHeight="1" x14ac:dyDescent="0.2">
      <c r="B101" s="109" t="s">
        <v>95</v>
      </c>
      <c r="C101" s="110">
        <f>$AA$11</f>
        <v>7.9630000000000001</v>
      </c>
      <c r="D101" s="110">
        <f>$AB$11</f>
        <v>28.420999999999999</v>
      </c>
      <c r="E101" s="111">
        <f>$AC$11</f>
        <v>16.559999999999999</v>
      </c>
      <c r="F101" s="110">
        <f>$AD$11</f>
        <v>8.3360000000000003</v>
      </c>
      <c r="G101" s="110">
        <f>$AE$11</f>
        <v>27.192</v>
      </c>
      <c r="H101" s="112">
        <f>$AF$11</f>
        <v>16.37</v>
      </c>
    </row>
    <row r="102" spans="2:8" ht="15" customHeight="1" x14ac:dyDescent="0.2">
      <c r="B102" s="109" t="s">
        <v>96</v>
      </c>
      <c r="C102" s="110">
        <f>$AA$12</f>
        <v>0.42199999999999999</v>
      </c>
      <c r="D102" s="110">
        <f>$AB$12</f>
        <v>20.331</v>
      </c>
      <c r="E102" s="111">
        <f>$AC$12</f>
        <v>19</v>
      </c>
      <c r="F102" s="110">
        <f>$AD$12</f>
        <v>0.39700000000000002</v>
      </c>
      <c r="G102" s="110">
        <f>$AE$12</f>
        <v>17.876000000000001</v>
      </c>
      <c r="H102" s="112">
        <f>$AF$12</f>
        <v>19.649999999999999</v>
      </c>
    </row>
    <row r="103" spans="2:8" ht="15" customHeight="1" x14ac:dyDescent="0.2">
      <c r="B103" s="109" t="s">
        <v>97</v>
      </c>
      <c r="C103" s="110">
        <f>$AA$13</f>
        <v>1.889</v>
      </c>
      <c r="D103" s="110">
        <f>$AB$13</f>
        <v>60.823</v>
      </c>
      <c r="E103" s="111">
        <f>$AC$13</f>
        <v>10.75</v>
      </c>
      <c r="F103" s="110">
        <f>$AD$13</f>
        <v>1.754</v>
      </c>
      <c r="G103" s="110">
        <f>$AE$13</f>
        <v>48.835000000000001</v>
      </c>
      <c r="H103" s="112">
        <f>$AF$13</f>
        <v>10.95</v>
      </c>
    </row>
    <row r="104" spans="2:8" ht="15" customHeight="1" x14ac:dyDescent="0.2">
      <c r="B104" s="109" t="s">
        <v>98</v>
      </c>
      <c r="C104" s="110">
        <f>$AA$14</f>
        <v>3.1219999999999999</v>
      </c>
      <c r="D104" s="110">
        <f>$AB$14</f>
        <v>35.273000000000003</v>
      </c>
      <c r="E104" s="111">
        <f>$AC$14</f>
        <v>14.16</v>
      </c>
      <c r="F104" s="110">
        <f>$AD$14</f>
        <v>3.0110000000000001</v>
      </c>
      <c r="G104" s="110">
        <f>$AE$14</f>
        <v>31.065999999999999</v>
      </c>
      <c r="H104" s="112">
        <f>$AF$14</f>
        <v>14.01</v>
      </c>
    </row>
    <row r="105" spans="2:8" ht="15" customHeight="1" x14ac:dyDescent="0.2">
      <c r="B105" s="109" t="s">
        <v>248</v>
      </c>
      <c r="C105" s="110">
        <f>$AA$15</f>
        <v>1.806</v>
      </c>
      <c r="D105" s="110">
        <f>$AB$15</f>
        <v>17.288</v>
      </c>
      <c r="E105" s="111">
        <f>$AC$15</f>
        <v>22.8</v>
      </c>
      <c r="F105" s="110">
        <f>$AD$15</f>
        <v>1.923</v>
      </c>
      <c r="G105" s="110">
        <f>$AE$15</f>
        <v>16.806999999999999</v>
      </c>
      <c r="H105" s="112">
        <f>$AF$15</f>
        <v>23.2</v>
      </c>
    </row>
    <row r="106" spans="2:8" ht="15" customHeight="1" x14ac:dyDescent="0.2">
      <c r="B106" s="109" t="s">
        <v>100</v>
      </c>
      <c r="C106" s="110">
        <f>$AA$16</f>
        <v>0.154</v>
      </c>
      <c r="D106" s="110">
        <f>$AB$16</f>
        <v>13.525</v>
      </c>
      <c r="E106" s="111">
        <f>$AC$16</f>
        <v>13.85</v>
      </c>
      <c r="F106" s="110">
        <f>$AD$16</f>
        <v>0.14799999999999999</v>
      </c>
      <c r="G106" s="110">
        <f>$AE$16</f>
        <v>10.836</v>
      </c>
      <c r="H106" s="112">
        <f>$AF$16</f>
        <v>11.93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30.369</v>
      </c>
      <c r="E107" s="111">
        <f>$AC$17</f>
        <v>11.86</v>
      </c>
      <c r="F107" s="110">
        <f>$AD$17</f>
        <v>0</v>
      </c>
      <c r="G107" s="110">
        <f>$AE$17</f>
        <v>28.513999999999999</v>
      </c>
      <c r="H107" s="112">
        <f>$AF$17</f>
        <v>11.72</v>
      </c>
    </row>
    <row r="108" spans="2:8" ht="15" customHeight="1" x14ac:dyDescent="0.2">
      <c r="B108" s="109" t="s">
        <v>102</v>
      </c>
      <c r="C108" s="110">
        <f>$AA$18</f>
        <v>0.35599999999999998</v>
      </c>
      <c r="D108" s="110">
        <f>$AB$18</f>
        <v>5.5289999999999999</v>
      </c>
      <c r="E108" s="111">
        <f>$AC$18</f>
        <v>18.7</v>
      </c>
      <c r="F108" s="110">
        <f>$AD$18</f>
        <v>0.42799999999999999</v>
      </c>
      <c r="G108" s="110">
        <f>$AE$18</f>
        <v>5.0220000000000002</v>
      </c>
      <c r="H108" s="112">
        <f>$AF$18</f>
        <v>19.11</v>
      </c>
    </row>
    <row r="109" spans="2:8" ht="15" customHeight="1" x14ac:dyDescent="0.2">
      <c r="B109" s="109" t="s">
        <v>103</v>
      </c>
      <c r="C109" s="110">
        <f>$AA$19</f>
        <v>1E-3</v>
      </c>
      <c r="D109" s="110">
        <f>$AB$19</f>
        <v>13.872</v>
      </c>
      <c r="E109" s="111">
        <f>$AC$19</f>
        <v>17.39</v>
      </c>
      <c r="F109" s="110">
        <f>$AD$19</f>
        <v>2E-3</v>
      </c>
      <c r="G109" s="110">
        <f>$AE$19</f>
        <v>12.958</v>
      </c>
      <c r="H109" s="112">
        <f>$AF$19</f>
        <v>17.43</v>
      </c>
    </row>
    <row r="110" spans="2:8" ht="15" customHeight="1" x14ac:dyDescent="0.2">
      <c r="B110" s="113" t="s">
        <v>104</v>
      </c>
      <c r="C110" s="114">
        <f>$AA$20</f>
        <v>4.5890000000000004</v>
      </c>
      <c r="D110" s="114">
        <f>$AB$20</f>
        <v>62.652999999999999</v>
      </c>
      <c r="E110" s="115">
        <f>$AC$20</f>
        <v>8.35</v>
      </c>
      <c r="F110" s="114">
        <f>$AD$20</f>
        <v>4.4859999999999998</v>
      </c>
      <c r="G110" s="114">
        <f>$AE$20</f>
        <v>58.447000000000003</v>
      </c>
      <c r="H110" s="116">
        <f>$AF$20</f>
        <v>8.51</v>
      </c>
    </row>
    <row r="113" spans="2:5" ht="15" customHeight="1" x14ac:dyDescent="0.2">
      <c r="B113" s="912" t="s">
        <v>77</v>
      </c>
      <c r="C113" s="910" t="s">
        <v>233</v>
      </c>
      <c r="D113" s="910"/>
      <c r="E113" s="902"/>
    </row>
    <row r="114" spans="2:5" ht="15" customHeight="1" x14ac:dyDescent="0.2">
      <c r="B114" s="913"/>
      <c r="C114" s="318" t="s">
        <v>78</v>
      </c>
      <c r="D114" s="906" t="s">
        <v>79</v>
      </c>
      <c r="E114" s="896"/>
    </row>
    <row r="115" spans="2:5" ht="30" customHeight="1" x14ac:dyDescent="0.2">
      <c r="B115" s="913"/>
      <c r="C115" s="907" t="s">
        <v>325</v>
      </c>
      <c r="D115" s="907"/>
      <c r="E115" s="17" t="s">
        <v>82</v>
      </c>
    </row>
    <row r="116" spans="2:5" ht="15" customHeight="1" x14ac:dyDescent="0.2">
      <c r="B116" s="143" t="str">
        <f>Index!$B$4</f>
        <v>West Midlands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35.197000000000003</v>
      </c>
      <c r="D117" s="108">
        <f>$AH$9</f>
        <v>330.71100000000001</v>
      </c>
      <c r="E117" s="120">
        <f>$AI$9</f>
        <v>3.5</v>
      </c>
    </row>
    <row r="118" spans="2:5" ht="15" customHeight="1" x14ac:dyDescent="0.2">
      <c r="B118" s="109" t="s">
        <v>94</v>
      </c>
      <c r="C118" s="110">
        <f>$AG$10</f>
        <v>14.744</v>
      </c>
      <c r="D118" s="110">
        <f>$AH$10</f>
        <v>95.209000000000003</v>
      </c>
      <c r="E118" s="112">
        <f>$AI$10</f>
        <v>9.27</v>
      </c>
    </row>
    <row r="119" spans="2:5" ht="15" customHeight="1" x14ac:dyDescent="0.2">
      <c r="B119" s="109" t="s">
        <v>95</v>
      </c>
      <c r="C119" s="110">
        <f>$AG$11</f>
        <v>8.6910000000000007</v>
      </c>
      <c r="D119" s="110">
        <f>$AH$11</f>
        <v>26.91</v>
      </c>
      <c r="E119" s="112">
        <f>$AI$11</f>
        <v>16.600000000000001</v>
      </c>
    </row>
    <row r="120" spans="2:5" ht="15" customHeight="1" x14ac:dyDescent="0.2">
      <c r="B120" s="109" t="s">
        <v>96</v>
      </c>
      <c r="C120" s="110">
        <f>$AG$12</f>
        <v>0.35799999999999998</v>
      </c>
      <c r="D120" s="110">
        <f>$AH$12</f>
        <v>17.215</v>
      </c>
      <c r="E120" s="112">
        <f>$AI$12</f>
        <v>19.37</v>
      </c>
    </row>
    <row r="121" spans="2:5" ht="15" customHeight="1" x14ac:dyDescent="0.2">
      <c r="B121" s="109" t="s">
        <v>97</v>
      </c>
      <c r="C121" s="110">
        <f>$AG$13</f>
        <v>1.601</v>
      </c>
      <c r="D121" s="110">
        <f>$AH$13</f>
        <v>39.829000000000001</v>
      </c>
      <c r="E121" s="112">
        <f>$AI$13</f>
        <v>10.88</v>
      </c>
    </row>
    <row r="122" spans="2:5" ht="15" customHeight="1" x14ac:dyDescent="0.2">
      <c r="B122" s="109" t="s">
        <v>98</v>
      </c>
      <c r="C122" s="110">
        <f>$AG$14</f>
        <v>2.8519999999999999</v>
      </c>
      <c r="D122" s="110">
        <f>$AH$14</f>
        <v>26.515000000000001</v>
      </c>
      <c r="E122" s="112">
        <f>$AI$14</f>
        <v>12.31</v>
      </c>
    </row>
    <row r="123" spans="2:5" ht="15" customHeight="1" x14ac:dyDescent="0.2">
      <c r="B123" s="109" t="s">
        <v>248</v>
      </c>
      <c r="C123" s="110">
        <f>$AG$15</f>
        <v>1.962</v>
      </c>
      <c r="D123" s="110">
        <f>$AH$15</f>
        <v>16.530999999999999</v>
      </c>
      <c r="E123" s="112">
        <f>$AI$15</f>
        <v>23.75</v>
      </c>
    </row>
    <row r="124" spans="2:5" ht="15" customHeight="1" x14ac:dyDescent="0.2">
      <c r="B124" s="109" t="s">
        <v>100</v>
      </c>
      <c r="C124" s="110">
        <f>$AG$16</f>
        <v>0.16300000000000001</v>
      </c>
      <c r="D124" s="110">
        <f>$AH$16</f>
        <v>9.1189999999999998</v>
      </c>
      <c r="E124" s="112">
        <f>$AI$16</f>
        <v>11.75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26.803000000000001</v>
      </c>
      <c r="E125" s="112">
        <f>$AI$17</f>
        <v>11.69</v>
      </c>
    </row>
    <row r="126" spans="2:5" ht="15" customHeight="1" x14ac:dyDescent="0.2">
      <c r="B126" s="109" t="s">
        <v>102</v>
      </c>
      <c r="C126" s="110">
        <f>$AG$18</f>
        <v>0.48</v>
      </c>
      <c r="D126" s="110">
        <f>$AH$18</f>
        <v>4.6379999999999999</v>
      </c>
      <c r="E126" s="112">
        <f>$AI$18</f>
        <v>19.010000000000002</v>
      </c>
    </row>
    <row r="127" spans="2:5" ht="15" customHeight="1" x14ac:dyDescent="0.2">
      <c r="B127" s="109" t="s">
        <v>103</v>
      </c>
      <c r="C127" s="110">
        <f>$AG$19</f>
        <v>2E-3</v>
      </c>
      <c r="D127" s="110">
        <f>$AH$19</f>
        <v>12.073</v>
      </c>
      <c r="E127" s="112">
        <f>$AI$19</f>
        <v>17.45</v>
      </c>
    </row>
    <row r="128" spans="2:5" ht="15" customHeight="1" x14ac:dyDescent="0.2">
      <c r="B128" s="113" t="s">
        <v>104</v>
      </c>
      <c r="C128" s="114">
        <f>$AG$20</f>
        <v>4.343</v>
      </c>
      <c r="D128" s="114">
        <f>$AH$20</f>
        <v>54.866999999999997</v>
      </c>
      <c r="E128" s="116">
        <f>$AI$20</f>
        <v>8.67</v>
      </c>
    </row>
  </sheetData>
  <mergeCells count="73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D24:E24"/>
    <mergeCell ref="G24:H24"/>
    <mergeCell ref="B23:B25"/>
    <mergeCell ref="C23:E23"/>
    <mergeCell ref="F23:H23"/>
    <mergeCell ref="C25:D25"/>
    <mergeCell ref="F25:G25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G78:H78"/>
    <mergeCell ref="F79:G79"/>
    <mergeCell ref="C79:D79"/>
    <mergeCell ref="D78:E78"/>
    <mergeCell ref="B77:B79"/>
    <mergeCell ref="F77:H77"/>
    <mergeCell ref="C77:E77"/>
    <mergeCell ref="F95:H95"/>
    <mergeCell ref="G96:H96"/>
    <mergeCell ref="D96:E96"/>
    <mergeCell ref="C95:E95"/>
    <mergeCell ref="B95:B97"/>
    <mergeCell ref="D114:E114"/>
    <mergeCell ref="C115:D115"/>
    <mergeCell ref="F97:G97"/>
    <mergeCell ref="B113:B115"/>
    <mergeCell ref="C113:E113"/>
    <mergeCell ref="C97:D9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14" t="s">
        <v>267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5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12 data'!$C$13</f>
        <v>5.0540000000000002E-2</v>
      </c>
      <c r="D8" s="646">
        <f>'Section 12 data'!$D$13</f>
        <v>1.28003</v>
      </c>
      <c r="E8" s="198">
        <f>'Section 12 data'!$E$13</f>
        <v>21.46</v>
      </c>
      <c r="F8" s="647">
        <f>SUM(C8,D8)</f>
        <v>1.33057</v>
      </c>
    </row>
    <row r="9" spans="2:6" ht="15" customHeight="1" x14ac:dyDescent="0.2">
      <c r="B9" s="100" t="s">
        <v>335</v>
      </c>
      <c r="C9" s="645">
        <f>'Section 12 data'!$C$14</f>
        <v>2.017E-2</v>
      </c>
      <c r="D9" s="646">
        <f>'Section 12 data'!$D$14</f>
        <v>2.2964600000000002</v>
      </c>
      <c r="E9" s="198">
        <f>'Section 12 data'!$E$14</f>
        <v>15.88</v>
      </c>
      <c r="F9" s="647">
        <f t="shared" ref="F9:F15" si="0">SUM(C9,D9)</f>
        <v>2.31663</v>
      </c>
    </row>
    <row r="10" spans="2:6" ht="15" customHeight="1" x14ac:dyDescent="0.2">
      <c r="B10" s="99" t="s">
        <v>336</v>
      </c>
      <c r="C10" s="645">
        <f>'Section 12 data'!$C$15</f>
        <v>5.67E-2</v>
      </c>
      <c r="D10" s="646">
        <f>'Section 12 data'!$D$15</f>
        <v>4.0251200000000003</v>
      </c>
      <c r="E10" s="198">
        <f>'Section 12 data'!$E$15</f>
        <v>13.349719171304047</v>
      </c>
      <c r="F10" s="647">
        <f t="shared" si="0"/>
        <v>4.0818200000000004</v>
      </c>
    </row>
    <row r="11" spans="2:6" ht="15" customHeight="1" x14ac:dyDescent="0.2">
      <c r="B11" s="99" t="s">
        <v>337</v>
      </c>
      <c r="C11" s="645">
        <f>'Section 12 data'!$C$16</f>
        <v>0.15211000000000002</v>
      </c>
      <c r="D11" s="646">
        <f>'Section 12 data'!$D$16</f>
        <v>2.2390400000000001</v>
      </c>
      <c r="E11" s="198">
        <f>'Section 12 data'!$E$16</f>
        <v>19.337134641377837</v>
      </c>
      <c r="F11" s="647">
        <f t="shared" si="0"/>
        <v>2.3911500000000001</v>
      </c>
    </row>
    <row r="12" spans="2:6" ht="15" customHeight="1" x14ac:dyDescent="0.2">
      <c r="B12" s="99" t="s">
        <v>338</v>
      </c>
      <c r="C12" s="645">
        <f>'Section 12 data'!$C$17</f>
        <v>7.5010000000000007E-2</v>
      </c>
      <c r="D12" s="646">
        <f>'Section 12 data'!$D$17</f>
        <v>2.9457</v>
      </c>
      <c r="E12" s="198">
        <f>'Section 12 data'!$E$17</f>
        <v>19.71</v>
      </c>
      <c r="F12" s="647">
        <f t="shared" si="0"/>
        <v>3.0207099999999998</v>
      </c>
    </row>
    <row r="13" spans="2:6" ht="15" customHeight="1" x14ac:dyDescent="0.2">
      <c r="B13" s="99" t="s">
        <v>339</v>
      </c>
      <c r="C13" s="645">
        <f>'Section 12 data'!$C$18</f>
        <v>7.0239999999999997E-2</v>
      </c>
      <c r="D13" s="646">
        <f>'Section 12 data'!$D$18</f>
        <v>2.18424</v>
      </c>
      <c r="E13" s="198">
        <f>'Section 12 data'!$E$18</f>
        <v>24.79</v>
      </c>
      <c r="F13" s="647">
        <f t="shared" si="0"/>
        <v>2.25448</v>
      </c>
    </row>
    <row r="14" spans="2:6" ht="15" customHeight="1" x14ac:dyDescent="0.2">
      <c r="B14" s="99" t="s">
        <v>268</v>
      </c>
      <c r="C14" s="645">
        <f>'Section 12 data'!$C$19</f>
        <v>2.189E-2</v>
      </c>
      <c r="D14" s="646">
        <f>'Section 12 data'!$D$19</f>
        <v>0.90152999999999994</v>
      </c>
      <c r="E14" s="198">
        <f>'Section 12 data'!$E$19</f>
        <v>29.92</v>
      </c>
      <c r="F14" s="647">
        <f t="shared" si="0"/>
        <v>0.92341999999999991</v>
      </c>
    </row>
    <row r="15" spans="2:6" ht="15" customHeight="1" x14ac:dyDescent="0.2">
      <c r="B15" s="101" t="s">
        <v>80</v>
      </c>
      <c r="C15" s="102">
        <f>'Section 12 data'!$C$8</f>
        <v>0.44668000000000002</v>
      </c>
      <c r="D15" s="102">
        <f>'Section 12 data'!$D$8</f>
        <v>15.872129999999999</v>
      </c>
      <c r="E15" s="314">
        <f>'Section 12 data'!$E$8</f>
        <v>7.25</v>
      </c>
      <c r="F15" s="102">
        <f t="shared" si="0"/>
        <v>16.318809999999999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8" tint="0.59999389629810485"/>
  </sheetPr>
  <dimension ref="A2:X184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1"/>
      <c r="B3" s="795" t="s">
        <v>482</v>
      </c>
      <c r="C3" s="796"/>
      <c r="D3" s="796"/>
      <c r="E3" s="796"/>
      <c r="F3" s="797"/>
      <c r="H3" s="795" t="s">
        <v>482</v>
      </c>
      <c r="I3" s="798"/>
      <c r="J3" s="798"/>
      <c r="K3" s="798"/>
      <c r="L3" s="798"/>
      <c r="M3" s="798"/>
      <c r="N3" s="799"/>
      <c r="P3" s="795" t="s">
        <v>482</v>
      </c>
      <c r="Q3" s="796"/>
      <c r="R3" s="796"/>
      <c r="S3" s="796"/>
      <c r="T3" s="797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92</v>
      </c>
      <c r="C5" s="298">
        <v>2013</v>
      </c>
      <c r="D5" s="287">
        <v>3057.8180000000002</v>
      </c>
      <c r="E5" s="327"/>
      <c r="F5" s="335"/>
      <c r="G5" s="319"/>
      <c r="H5" s="330" t="s">
        <v>92</v>
      </c>
      <c r="I5" s="298">
        <v>2013</v>
      </c>
      <c r="J5" s="274">
        <v>8621.9230000000007</v>
      </c>
      <c r="K5" s="274">
        <v>9.36</v>
      </c>
      <c r="L5" s="287">
        <f t="shared" ref="L5:L15" si="0">(K5*J5)/100</f>
        <v>807.01199280000003</v>
      </c>
      <c r="M5" s="327"/>
      <c r="N5" s="335"/>
      <c r="O5" s="319"/>
      <c r="P5" s="330" t="s">
        <v>92</v>
      </c>
      <c r="Q5" s="298">
        <v>2013</v>
      </c>
      <c r="R5" s="287">
        <f>D5+J5</f>
        <v>11679.741000000002</v>
      </c>
      <c r="S5" s="327"/>
      <c r="T5" s="335"/>
    </row>
    <row r="6" spans="1:20" x14ac:dyDescent="0.2">
      <c r="A6" s="271"/>
      <c r="B6" s="285"/>
      <c r="C6" s="286">
        <v>2017</v>
      </c>
      <c r="D6" s="277">
        <v>3185.8710000000001</v>
      </c>
      <c r="E6" s="328"/>
      <c r="F6" s="336"/>
      <c r="G6" s="319"/>
      <c r="H6" s="331"/>
      <c r="I6" s="286">
        <v>2017</v>
      </c>
      <c r="J6" s="275">
        <v>7777.7030000000004</v>
      </c>
      <c r="K6" s="275">
        <v>9.61</v>
      </c>
      <c r="L6" s="277">
        <f t="shared" si="0"/>
        <v>747.43725829999994</v>
      </c>
      <c r="M6" s="328"/>
      <c r="N6" s="336"/>
      <c r="O6" s="319"/>
      <c r="P6" s="331"/>
      <c r="Q6" s="286">
        <v>2017</v>
      </c>
      <c r="R6" s="277">
        <f t="shared" ref="R6:R15" si="1">D6+J6</f>
        <v>10963.574000000001</v>
      </c>
      <c r="S6" s="328"/>
      <c r="T6" s="336"/>
    </row>
    <row r="7" spans="1:20" x14ac:dyDescent="0.2">
      <c r="A7" s="271"/>
      <c r="B7" s="285"/>
      <c r="C7" s="286">
        <v>2022</v>
      </c>
      <c r="D7" s="277">
        <v>3229.2020000000002</v>
      </c>
      <c r="E7" s="328"/>
      <c r="F7" s="336"/>
      <c r="G7" s="319"/>
      <c r="H7" s="331"/>
      <c r="I7" s="286">
        <v>2022</v>
      </c>
      <c r="J7" s="275">
        <v>6849.2439999999997</v>
      </c>
      <c r="K7" s="275">
        <v>10.09</v>
      </c>
      <c r="L7" s="277">
        <f t="shared" si="0"/>
        <v>691.08871959999988</v>
      </c>
      <c r="M7" s="328"/>
      <c r="N7" s="336"/>
      <c r="O7" s="319"/>
      <c r="P7" s="331"/>
      <c r="Q7" s="286">
        <v>2022</v>
      </c>
      <c r="R7" s="277">
        <f t="shared" si="1"/>
        <v>10078.446</v>
      </c>
      <c r="S7" s="328"/>
      <c r="T7" s="336"/>
    </row>
    <row r="8" spans="1:20" x14ac:dyDescent="0.2">
      <c r="A8" s="271"/>
      <c r="B8" s="285"/>
      <c r="C8" s="286">
        <v>2027</v>
      </c>
      <c r="D8" s="277">
        <v>3132.2269999999999</v>
      </c>
      <c r="E8" s="328"/>
      <c r="F8" s="336"/>
      <c r="G8" s="319"/>
      <c r="H8" s="331"/>
      <c r="I8" s="286">
        <v>2027</v>
      </c>
      <c r="J8" s="275">
        <v>5940.982</v>
      </c>
      <c r="K8" s="275">
        <v>10.78</v>
      </c>
      <c r="L8" s="277">
        <f t="shared" si="0"/>
        <v>640.43785959999991</v>
      </c>
      <c r="M8" s="328"/>
      <c r="N8" s="336"/>
      <c r="O8" s="319"/>
      <c r="P8" s="331"/>
      <c r="Q8" s="286">
        <v>2027</v>
      </c>
      <c r="R8" s="277">
        <f t="shared" si="1"/>
        <v>9073.2089999999989</v>
      </c>
      <c r="S8" s="328"/>
      <c r="T8" s="336"/>
    </row>
    <row r="9" spans="1:20" x14ac:dyDescent="0.2">
      <c r="A9" s="271"/>
      <c r="B9" s="285"/>
      <c r="C9" s="286">
        <v>2032</v>
      </c>
      <c r="D9" s="277">
        <v>3002.65</v>
      </c>
      <c r="E9" s="328"/>
      <c r="F9" s="336"/>
      <c r="G9" s="319"/>
      <c r="H9" s="331"/>
      <c r="I9" s="286">
        <v>2032</v>
      </c>
      <c r="J9" s="275">
        <v>5347.4030000000002</v>
      </c>
      <c r="K9" s="275">
        <v>11.36</v>
      </c>
      <c r="L9" s="277">
        <f t="shared" si="0"/>
        <v>607.46498079999992</v>
      </c>
      <c r="M9" s="328"/>
      <c r="N9" s="336"/>
      <c r="O9" s="319"/>
      <c r="P9" s="331"/>
      <c r="Q9" s="286">
        <v>2032</v>
      </c>
      <c r="R9" s="277">
        <f t="shared" si="1"/>
        <v>8350.0529999999999</v>
      </c>
      <c r="S9" s="328"/>
      <c r="T9" s="336"/>
    </row>
    <row r="10" spans="1:20" x14ac:dyDescent="0.2">
      <c r="A10" s="271"/>
      <c r="B10" s="285"/>
      <c r="C10" s="286">
        <v>2037</v>
      </c>
      <c r="D10" s="277">
        <v>2920.047</v>
      </c>
      <c r="E10" s="328"/>
      <c r="F10" s="336"/>
      <c r="G10" s="319"/>
      <c r="H10" s="331"/>
      <c r="I10" s="286">
        <v>2037</v>
      </c>
      <c r="J10" s="275">
        <v>3859.3539999999998</v>
      </c>
      <c r="K10" s="275">
        <v>12.81</v>
      </c>
      <c r="L10" s="277">
        <f>(K10*J10)/100</f>
        <v>494.38324739999996</v>
      </c>
      <c r="M10" s="328"/>
      <c r="N10" s="336"/>
      <c r="O10" s="319"/>
      <c r="P10" s="331"/>
      <c r="Q10" s="286">
        <v>2037</v>
      </c>
      <c r="R10" s="277">
        <f>D10+J10</f>
        <v>6779.4009999999998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2821.165</v>
      </c>
      <c r="E11" s="328"/>
      <c r="F11" s="336"/>
      <c r="G11" s="319"/>
      <c r="H11" s="331"/>
      <c r="I11" s="286">
        <v>2042</v>
      </c>
      <c r="J11" s="275">
        <v>3431.5259999999998</v>
      </c>
      <c r="K11" s="275">
        <v>12.77</v>
      </c>
      <c r="L11" s="277">
        <f>(K11*J11)/100</f>
        <v>438.20587019999999</v>
      </c>
      <c r="M11" s="328"/>
      <c r="N11" s="336"/>
      <c r="O11" s="319"/>
      <c r="P11" s="331"/>
      <c r="Q11" s="286">
        <v>2042</v>
      </c>
      <c r="R11" s="277">
        <f>D11+J11</f>
        <v>6252.6909999999998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2803.3049999999998</v>
      </c>
      <c r="E12" s="328"/>
      <c r="F12" s="336"/>
      <c r="G12" s="319"/>
      <c r="H12" s="331"/>
      <c r="I12" s="286">
        <v>2047</v>
      </c>
      <c r="J12" s="275">
        <v>3353.547</v>
      </c>
      <c r="K12" s="275">
        <v>12.29</v>
      </c>
      <c r="L12" s="277">
        <f>(K12*J12)/100</f>
        <v>412.15092629999998</v>
      </c>
      <c r="M12" s="328"/>
      <c r="N12" s="336"/>
      <c r="O12" s="319"/>
      <c r="P12" s="331"/>
      <c r="Q12" s="286">
        <v>2047</v>
      </c>
      <c r="R12" s="277">
        <f>D12+J12</f>
        <v>6156.8519999999999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2819.489</v>
      </c>
      <c r="E13" s="328"/>
      <c r="F13" s="336"/>
      <c r="G13" s="319"/>
      <c r="H13" s="331"/>
      <c r="I13" s="286">
        <v>2052</v>
      </c>
      <c r="J13" s="275">
        <v>3196.723</v>
      </c>
      <c r="K13" s="275">
        <v>11.53</v>
      </c>
      <c r="L13" s="277">
        <f>(K13*J13)/100</f>
        <v>368.58216190000002</v>
      </c>
      <c r="M13" s="328"/>
      <c r="N13" s="336"/>
      <c r="O13" s="319"/>
      <c r="P13" s="331"/>
      <c r="Q13" s="286">
        <v>2052</v>
      </c>
      <c r="R13" s="277">
        <f>D13+J13</f>
        <v>6016.2119999999995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2940.3040000000001</v>
      </c>
      <c r="E14" s="328"/>
      <c r="F14" s="336"/>
      <c r="G14" s="319"/>
      <c r="H14" s="331"/>
      <c r="I14" s="286">
        <v>2057</v>
      </c>
      <c r="J14" s="275">
        <v>3458.9</v>
      </c>
      <c r="K14" s="275">
        <v>10.210000000000001</v>
      </c>
      <c r="L14" s="277">
        <f>(K14*J14)/100</f>
        <v>353.15369000000004</v>
      </c>
      <c r="M14" s="328"/>
      <c r="N14" s="336"/>
      <c r="O14" s="319"/>
      <c r="P14" s="331"/>
      <c r="Q14" s="286">
        <v>2057</v>
      </c>
      <c r="R14" s="277">
        <f>D14+J14</f>
        <v>6399.2039999999997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3057.3939999999998</v>
      </c>
      <c r="E15" s="329"/>
      <c r="F15" s="337"/>
      <c r="G15" s="319"/>
      <c r="H15" s="332"/>
      <c r="I15" s="291">
        <v>2062</v>
      </c>
      <c r="J15" s="333">
        <v>3773.0659999999998</v>
      </c>
      <c r="K15" s="333">
        <v>9.3000000000000007</v>
      </c>
      <c r="L15" s="292">
        <f t="shared" si="0"/>
        <v>350.89513800000003</v>
      </c>
      <c r="M15" s="329"/>
      <c r="N15" s="337"/>
      <c r="O15" s="319"/>
      <c r="P15" s="332"/>
      <c r="Q15" s="291">
        <v>2062</v>
      </c>
      <c r="R15" s="292">
        <f t="shared" si="1"/>
        <v>6830.4599999999991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x14ac:dyDescent="0.2">
      <c r="A18" s="271"/>
      <c r="B18" s="795" t="s">
        <v>483</v>
      </c>
      <c r="C18" s="800"/>
      <c r="D18" s="800"/>
      <c r="E18" s="800"/>
      <c r="F18" s="801"/>
      <c r="H18" s="795" t="s">
        <v>483</v>
      </c>
      <c r="I18" s="798"/>
      <c r="J18" s="798"/>
      <c r="K18" s="798"/>
      <c r="L18" s="798"/>
      <c r="M18" s="798"/>
      <c r="N18" s="799"/>
      <c r="P18" s="795" t="s">
        <v>483</v>
      </c>
      <c r="Q18" s="800"/>
      <c r="R18" s="800"/>
      <c r="S18" s="800"/>
      <c r="T18" s="801"/>
    </row>
    <row r="19" spans="1:20" ht="13.5" thickBot="1" x14ac:dyDescent="0.25">
      <c r="A19" s="271"/>
      <c r="B19" s="279" t="s">
        <v>78</v>
      </c>
      <c r="C19" s="280" t="s">
        <v>480</v>
      </c>
      <c r="D19" s="280" t="s">
        <v>377</v>
      </c>
      <c r="E19" s="283" t="s">
        <v>479</v>
      </c>
      <c r="F19" s="281" t="s">
        <v>378</v>
      </c>
      <c r="H19" s="282" t="s">
        <v>308</v>
      </c>
      <c r="I19" s="280" t="s">
        <v>480</v>
      </c>
      <c r="J19" s="280" t="s">
        <v>377</v>
      </c>
      <c r="K19" s="283" t="s">
        <v>82</v>
      </c>
      <c r="L19" s="283" t="s">
        <v>309</v>
      </c>
      <c r="M19" s="283" t="s">
        <v>479</v>
      </c>
      <c r="N19" s="284" t="s">
        <v>378</v>
      </c>
      <c r="P19" s="279" t="s">
        <v>486</v>
      </c>
      <c r="Q19" s="280" t="s">
        <v>480</v>
      </c>
      <c r="R19" s="280" t="s">
        <v>377</v>
      </c>
      <c r="S19" s="283" t="s">
        <v>479</v>
      </c>
      <c r="T19" s="281" t="s">
        <v>378</v>
      </c>
    </row>
    <row r="20" spans="1:20" x14ac:dyDescent="0.2">
      <c r="A20" s="271"/>
      <c r="B20" s="297" t="s">
        <v>92</v>
      </c>
      <c r="C20" s="298" t="s">
        <v>331</v>
      </c>
      <c r="D20" s="287">
        <v>3061.2820000000002</v>
      </c>
      <c r="E20" s="289">
        <v>4</v>
      </c>
      <c r="F20" s="325">
        <f>D20*E20</f>
        <v>12245.128000000001</v>
      </c>
      <c r="H20" s="297" t="s">
        <v>92</v>
      </c>
      <c r="I20" s="298" t="s">
        <v>331</v>
      </c>
      <c r="J20" s="288">
        <v>7955.4769999999999</v>
      </c>
      <c r="K20" s="288">
        <v>9.61</v>
      </c>
      <c r="L20" s="289">
        <f t="shared" ref="L20:L30" si="2">(K20*J20)/100</f>
        <v>764.5213397</v>
      </c>
      <c r="M20" s="289">
        <v>4</v>
      </c>
      <c r="N20" s="325">
        <f>J20*M20</f>
        <v>31821.907999999999</v>
      </c>
      <c r="P20" s="297" t="s">
        <v>92</v>
      </c>
      <c r="Q20" s="298" t="s">
        <v>331</v>
      </c>
      <c r="R20" s="287">
        <f>D20+J20</f>
        <v>11016.759</v>
      </c>
      <c r="S20" s="289">
        <v>4</v>
      </c>
      <c r="T20" s="325">
        <f>R20*S20</f>
        <v>44067.036</v>
      </c>
    </row>
    <row r="21" spans="1:20" x14ac:dyDescent="0.2">
      <c r="A21" s="271"/>
      <c r="B21" s="285"/>
      <c r="C21" s="286" t="s">
        <v>222</v>
      </c>
      <c r="D21" s="277">
        <v>3196.4180000000001</v>
      </c>
      <c r="E21" s="278">
        <v>5</v>
      </c>
      <c r="F21" s="276">
        <f t="shared" ref="F21:F30" si="3">D21*E21</f>
        <v>15982.09</v>
      </c>
      <c r="H21" s="285"/>
      <c r="I21" s="286" t="s">
        <v>222</v>
      </c>
      <c r="J21" s="273">
        <v>7484.44</v>
      </c>
      <c r="K21" s="273">
        <v>9.57</v>
      </c>
      <c r="L21" s="278">
        <f t="shared" si="2"/>
        <v>716.26090800000009</v>
      </c>
      <c r="M21" s="278">
        <v>5</v>
      </c>
      <c r="N21" s="276">
        <f t="shared" ref="N21:N30" si="4">J21*M21</f>
        <v>37422.199999999997</v>
      </c>
      <c r="P21" s="285"/>
      <c r="Q21" s="286" t="s">
        <v>222</v>
      </c>
      <c r="R21" s="277">
        <f t="shared" ref="R21:R30" si="5">D21+J21</f>
        <v>10680.858</v>
      </c>
      <c r="S21" s="278">
        <v>5</v>
      </c>
      <c r="T21" s="276">
        <f t="shared" ref="T21:T30" si="6">R21*S21</f>
        <v>53404.29</v>
      </c>
    </row>
    <row r="22" spans="1:20" x14ac:dyDescent="0.2">
      <c r="A22" s="271"/>
      <c r="B22" s="285"/>
      <c r="C22" s="286" t="s">
        <v>225</v>
      </c>
      <c r="D22" s="277">
        <v>3159.1680000000001</v>
      </c>
      <c r="E22" s="278">
        <v>5</v>
      </c>
      <c r="F22" s="276">
        <f t="shared" si="3"/>
        <v>15795.84</v>
      </c>
      <c r="H22" s="285"/>
      <c r="I22" s="286" t="s">
        <v>225</v>
      </c>
      <c r="J22" s="273">
        <v>6361.348</v>
      </c>
      <c r="K22" s="273">
        <v>10.19</v>
      </c>
      <c r="L22" s="278">
        <f t="shared" si="2"/>
        <v>648.22136119999993</v>
      </c>
      <c r="M22" s="278">
        <v>5</v>
      </c>
      <c r="N22" s="276">
        <f t="shared" si="4"/>
        <v>31806.739999999998</v>
      </c>
      <c r="P22" s="285"/>
      <c r="Q22" s="286" t="s">
        <v>225</v>
      </c>
      <c r="R22" s="277">
        <f t="shared" si="5"/>
        <v>9520.5159999999996</v>
      </c>
      <c r="S22" s="278">
        <v>5</v>
      </c>
      <c r="T22" s="276">
        <f t="shared" si="6"/>
        <v>47602.58</v>
      </c>
    </row>
    <row r="23" spans="1:20" x14ac:dyDescent="0.2">
      <c r="A23" s="271"/>
      <c r="B23" s="285"/>
      <c r="C23" s="286" t="s">
        <v>226</v>
      </c>
      <c r="D23" s="277">
        <v>3053.011</v>
      </c>
      <c r="E23" s="278">
        <v>5</v>
      </c>
      <c r="F23" s="276">
        <f t="shared" si="3"/>
        <v>15265.055</v>
      </c>
      <c r="H23" s="285"/>
      <c r="I23" s="286" t="s">
        <v>226</v>
      </c>
      <c r="J23" s="273">
        <v>5607.9110000000001</v>
      </c>
      <c r="K23" s="273">
        <v>10.98</v>
      </c>
      <c r="L23" s="278">
        <f t="shared" si="2"/>
        <v>615.74862780000001</v>
      </c>
      <c r="M23" s="278">
        <v>5</v>
      </c>
      <c r="N23" s="276">
        <f t="shared" si="4"/>
        <v>28039.555</v>
      </c>
      <c r="P23" s="285"/>
      <c r="Q23" s="286" t="s">
        <v>226</v>
      </c>
      <c r="R23" s="277">
        <f t="shared" si="5"/>
        <v>8660.9220000000005</v>
      </c>
      <c r="S23" s="278">
        <v>5</v>
      </c>
      <c r="T23" s="276">
        <f t="shared" si="6"/>
        <v>43304.61</v>
      </c>
    </row>
    <row r="24" spans="1:20" x14ac:dyDescent="0.2">
      <c r="A24" s="271"/>
      <c r="B24" s="285"/>
      <c r="C24" s="286" t="s">
        <v>227</v>
      </c>
      <c r="D24" s="277">
        <v>2936.1570000000002</v>
      </c>
      <c r="E24" s="278">
        <v>5</v>
      </c>
      <c r="F24" s="276">
        <f t="shared" si="3"/>
        <v>14680.785</v>
      </c>
      <c r="H24" s="285"/>
      <c r="I24" s="286" t="s">
        <v>227</v>
      </c>
      <c r="J24" s="273">
        <v>4608.607</v>
      </c>
      <c r="K24" s="273">
        <v>11.81</v>
      </c>
      <c r="L24" s="278">
        <f t="shared" si="2"/>
        <v>544.27648670000008</v>
      </c>
      <c r="M24" s="278">
        <v>5</v>
      </c>
      <c r="N24" s="276">
        <f t="shared" si="4"/>
        <v>23043.035</v>
      </c>
      <c r="P24" s="285"/>
      <c r="Q24" s="286" t="s">
        <v>227</v>
      </c>
      <c r="R24" s="277">
        <f t="shared" si="5"/>
        <v>7544.7640000000001</v>
      </c>
      <c r="S24" s="278">
        <v>5</v>
      </c>
      <c r="T24" s="276">
        <f t="shared" si="6"/>
        <v>37723.82</v>
      </c>
    </row>
    <row r="25" spans="1:20" x14ac:dyDescent="0.2">
      <c r="A25" s="271"/>
      <c r="B25" s="285"/>
      <c r="C25" s="286" t="s">
        <v>228</v>
      </c>
      <c r="D25" s="277">
        <v>2849.5740000000001</v>
      </c>
      <c r="E25" s="278">
        <v>5</v>
      </c>
      <c r="F25" s="276">
        <f>D25*E25</f>
        <v>14247.87</v>
      </c>
      <c r="H25" s="285"/>
      <c r="I25" s="286" t="s">
        <v>228</v>
      </c>
      <c r="J25" s="273">
        <v>3614.145</v>
      </c>
      <c r="K25" s="273">
        <v>12.55</v>
      </c>
      <c r="L25" s="278">
        <f>(K25*J25)/100</f>
        <v>453.5751975</v>
      </c>
      <c r="M25" s="278">
        <v>5</v>
      </c>
      <c r="N25" s="276">
        <f>J25*M25</f>
        <v>18070.724999999999</v>
      </c>
      <c r="P25" s="285"/>
      <c r="Q25" s="286" t="s">
        <v>228</v>
      </c>
      <c r="R25" s="277">
        <f>D25+J25</f>
        <v>6463.7190000000001</v>
      </c>
      <c r="S25" s="278">
        <v>5</v>
      </c>
      <c r="T25" s="276">
        <f>R25*S25</f>
        <v>32318.595000000001</v>
      </c>
    </row>
    <row r="26" spans="1:20" x14ac:dyDescent="0.2">
      <c r="A26" s="271"/>
      <c r="B26" s="285"/>
      <c r="C26" s="286" t="s">
        <v>332</v>
      </c>
      <c r="D26" s="277">
        <v>2804.7660000000001</v>
      </c>
      <c r="E26" s="278">
        <v>5</v>
      </c>
      <c r="F26" s="276">
        <f>D26*E26</f>
        <v>14023.83</v>
      </c>
      <c r="H26" s="285"/>
      <c r="I26" s="286" t="s">
        <v>332</v>
      </c>
      <c r="J26" s="273">
        <v>3318.8249999999998</v>
      </c>
      <c r="K26" s="273">
        <v>12.55</v>
      </c>
      <c r="L26" s="278">
        <f>(K26*J26)/100</f>
        <v>416.51253750000001</v>
      </c>
      <c r="M26" s="278">
        <v>5</v>
      </c>
      <c r="N26" s="276">
        <f>J26*M26</f>
        <v>16594.125</v>
      </c>
      <c r="P26" s="285"/>
      <c r="Q26" s="286" t="s">
        <v>332</v>
      </c>
      <c r="R26" s="277">
        <f>D26+J26</f>
        <v>6123.5910000000003</v>
      </c>
      <c r="S26" s="278">
        <v>5</v>
      </c>
      <c r="T26" s="276">
        <f>R26*S26</f>
        <v>30617.955000000002</v>
      </c>
    </row>
    <row r="27" spans="1:20" x14ac:dyDescent="0.2">
      <c r="A27" s="271"/>
      <c r="B27" s="285"/>
      <c r="C27" s="286" t="s">
        <v>333</v>
      </c>
      <c r="D27" s="277">
        <v>2844.6529999999998</v>
      </c>
      <c r="E27" s="278">
        <v>5</v>
      </c>
      <c r="F27" s="276">
        <f>D27*E27</f>
        <v>14223.264999999999</v>
      </c>
      <c r="H27" s="285"/>
      <c r="I27" s="286" t="s">
        <v>333</v>
      </c>
      <c r="J27" s="273">
        <v>3244.8890000000001</v>
      </c>
      <c r="K27" s="273">
        <v>11.6</v>
      </c>
      <c r="L27" s="278">
        <f>(K27*J27)/100</f>
        <v>376.40712399999995</v>
      </c>
      <c r="M27" s="278">
        <v>5</v>
      </c>
      <c r="N27" s="276">
        <f>J27*M27</f>
        <v>16224.445</v>
      </c>
      <c r="P27" s="285"/>
      <c r="Q27" s="286" t="s">
        <v>333</v>
      </c>
      <c r="R27" s="277">
        <f>D27+J27</f>
        <v>6089.5419999999995</v>
      </c>
      <c r="S27" s="278">
        <v>5</v>
      </c>
      <c r="T27" s="276">
        <f>R27*S27</f>
        <v>30447.71</v>
      </c>
    </row>
    <row r="28" spans="1:20" x14ac:dyDescent="0.2">
      <c r="A28" s="271"/>
      <c r="B28" s="285"/>
      <c r="C28" s="286" t="s">
        <v>231</v>
      </c>
      <c r="D28" s="277">
        <v>2891.665</v>
      </c>
      <c r="E28" s="278">
        <v>5</v>
      </c>
      <c r="F28" s="276">
        <f>D28*E28</f>
        <v>14458.325000000001</v>
      </c>
      <c r="H28" s="285"/>
      <c r="I28" s="286" t="s">
        <v>231</v>
      </c>
      <c r="J28" s="273">
        <v>3351.0189999999998</v>
      </c>
      <c r="K28" s="273">
        <v>10.59</v>
      </c>
      <c r="L28" s="278">
        <f>(K28*J28)/100</f>
        <v>354.87291209999995</v>
      </c>
      <c r="M28" s="278">
        <v>5</v>
      </c>
      <c r="N28" s="276">
        <f>J28*M28</f>
        <v>16755.094999999998</v>
      </c>
      <c r="P28" s="285"/>
      <c r="Q28" s="286" t="s">
        <v>231</v>
      </c>
      <c r="R28" s="277">
        <f>D28+J28</f>
        <v>6242.6839999999993</v>
      </c>
      <c r="S28" s="278">
        <v>5</v>
      </c>
      <c r="T28" s="276">
        <f>R28*S28</f>
        <v>31213.42</v>
      </c>
    </row>
    <row r="29" spans="1:20" x14ac:dyDescent="0.2">
      <c r="A29" s="271"/>
      <c r="B29" s="285"/>
      <c r="C29" s="286" t="s">
        <v>232</v>
      </c>
      <c r="D29" s="277">
        <v>3019.886</v>
      </c>
      <c r="E29" s="278">
        <v>5</v>
      </c>
      <c r="F29" s="276">
        <f>D29*E29</f>
        <v>15099.43</v>
      </c>
      <c r="H29" s="285"/>
      <c r="I29" s="286" t="s">
        <v>232</v>
      </c>
      <c r="J29" s="273">
        <v>3616.2289999999998</v>
      </c>
      <c r="K29" s="273">
        <v>9.66</v>
      </c>
      <c r="L29" s="278">
        <f>(K29*J29)/100</f>
        <v>349.32772140000003</v>
      </c>
      <c r="M29" s="278">
        <v>5</v>
      </c>
      <c r="N29" s="276">
        <f>J29*M29</f>
        <v>18081.145</v>
      </c>
      <c r="P29" s="285"/>
      <c r="Q29" s="286" t="s">
        <v>232</v>
      </c>
      <c r="R29" s="277">
        <f>D29+J29</f>
        <v>6636.1149999999998</v>
      </c>
      <c r="S29" s="278">
        <v>5</v>
      </c>
      <c r="T29" s="276">
        <f>R29*S29</f>
        <v>33180.574999999997</v>
      </c>
    </row>
    <row r="30" spans="1:20" ht="13.5" thickBot="1" x14ac:dyDescent="0.25">
      <c r="A30" s="271"/>
      <c r="B30" s="290"/>
      <c r="C30" s="291" t="s">
        <v>233</v>
      </c>
      <c r="D30" s="292">
        <v>3162.6019999999999</v>
      </c>
      <c r="E30" s="294">
        <v>5</v>
      </c>
      <c r="F30" s="326">
        <f t="shared" si="3"/>
        <v>15813.009999999998</v>
      </c>
      <c r="H30" s="290"/>
      <c r="I30" s="291" t="s">
        <v>233</v>
      </c>
      <c r="J30" s="293">
        <v>4099.0429999999997</v>
      </c>
      <c r="K30" s="293">
        <v>8.9600000000000009</v>
      </c>
      <c r="L30" s="294">
        <f t="shared" si="2"/>
        <v>367.27425280000006</v>
      </c>
      <c r="M30" s="294">
        <v>5</v>
      </c>
      <c r="N30" s="326">
        <f t="shared" si="4"/>
        <v>20495.214999999997</v>
      </c>
      <c r="P30" s="290"/>
      <c r="Q30" s="291" t="s">
        <v>233</v>
      </c>
      <c r="R30" s="292">
        <f t="shared" si="5"/>
        <v>7261.6449999999995</v>
      </c>
      <c r="S30" s="294">
        <v>5</v>
      </c>
      <c r="T30" s="326">
        <f t="shared" si="6"/>
        <v>36308.224999999999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x14ac:dyDescent="0.2">
      <c r="A33" s="271"/>
      <c r="B33" s="795" t="s">
        <v>484</v>
      </c>
      <c r="C33" s="796"/>
      <c r="D33" s="796"/>
      <c r="E33" s="796"/>
      <c r="F33" s="797"/>
      <c r="H33" s="795" t="s">
        <v>484</v>
      </c>
      <c r="I33" s="798"/>
      <c r="J33" s="798"/>
      <c r="K33" s="798"/>
      <c r="L33" s="798"/>
      <c r="M33" s="798"/>
      <c r="N33" s="799"/>
      <c r="P33" s="795" t="s">
        <v>484</v>
      </c>
      <c r="Q33" s="796"/>
      <c r="R33" s="796"/>
      <c r="S33" s="796"/>
      <c r="T33" s="797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92</v>
      </c>
      <c r="C35" s="298" t="s">
        <v>331</v>
      </c>
      <c r="D35" s="287">
        <v>142.07499999999999</v>
      </c>
      <c r="E35" s="289">
        <v>4</v>
      </c>
      <c r="F35" s="325">
        <f>D35*E35</f>
        <v>568.29999999999995</v>
      </c>
      <c r="H35" s="297" t="s">
        <v>92</v>
      </c>
      <c r="I35" s="298" t="s">
        <v>331</v>
      </c>
      <c r="J35" s="288">
        <v>256.94200000000001</v>
      </c>
      <c r="K35" s="288">
        <v>7.68</v>
      </c>
      <c r="L35" s="289">
        <f t="shared" ref="L35:L45" si="7">(K35*J35)/100</f>
        <v>19.7331456</v>
      </c>
      <c r="M35" s="289">
        <v>4</v>
      </c>
      <c r="N35" s="325">
        <f>J35*M35</f>
        <v>1027.768</v>
      </c>
      <c r="P35" s="297" t="s">
        <v>92</v>
      </c>
      <c r="Q35" s="298" t="s">
        <v>331</v>
      </c>
      <c r="R35" s="287">
        <f>D35+J35</f>
        <v>399.017</v>
      </c>
      <c r="S35" s="289">
        <v>4</v>
      </c>
      <c r="T35" s="325">
        <f>R35*S35</f>
        <v>1596.068</v>
      </c>
    </row>
    <row r="36" spans="1:20" x14ac:dyDescent="0.2">
      <c r="A36" s="271"/>
      <c r="B36" s="285"/>
      <c r="C36" s="286" t="s">
        <v>222</v>
      </c>
      <c r="D36" s="277">
        <v>147.25800000000001</v>
      </c>
      <c r="E36" s="278">
        <v>5</v>
      </c>
      <c r="F36" s="276">
        <f t="shared" ref="F36:F45" si="8">D36*E36</f>
        <v>736.29000000000008</v>
      </c>
      <c r="H36" s="285"/>
      <c r="I36" s="286" t="s">
        <v>222</v>
      </c>
      <c r="J36" s="273">
        <v>234.4</v>
      </c>
      <c r="K36" s="273">
        <v>8.2899999999999991</v>
      </c>
      <c r="L36" s="278">
        <f t="shared" si="7"/>
        <v>19.431760000000001</v>
      </c>
      <c r="M36" s="278">
        <v>5</v>
      </c>
      <c r="N36" s="276">
        <f t="shared" ref="N36:N45" si="9">J36*M36</f>
        <v>1172</v>
      </c>
      <c r="P36" s="285"/>
      <c r="Q36" s="286" t="s">
        <v>222</v>
      </c>
      <c r="R36" s="277">
        <f t="shared" ref="R36:R45" si="10">D36+J36</f>
        <v>381.65800000000002</v>
      </c>
      <c r="S36" s="278">
        <v>5</v>
      </c>
      <c r="T36" s="276">
        <f t="shared" ref="T36:T45" si="11">R36*S36</f>
        <v>1908.29</v>
      </c>
    </row>
    <row r="37" spans="1:20" x14ac:dyDescent="0.2">
      <c r="A37" s="271"/>
      <c r="B37" s="285"/>
      <c r="C37" s="286" t="s">
        <v>225</v>
      </c>
      <c r="D37" s="277">
        <v>133.59800000000001</v>
      </c>
      <c r="E37" s="278">
        <v>5</v>
      </c>
      <c r="F37" s="276">
        <f t="shared" si="8"/>
        <v>667.99</v>
      </c>
      <c r="H37" s="285"/>
      <c r="I37" s="286" t="s">
        <v>225</v>
      </c>
      <c r="J37" s="273">
        <v>189.18899999999999</v>
      </c>
      <c r="K37" s="273">
        <v>9.23</v>
      </c>
      <c r="L37" s="278">
        <f t="shared" si="7"/>
        <v>17.4621447</v>
      </c>
      <c r="M37" s="278">
        <v>5</v>
      </c>
      <c r="N37" s="276">
        <f t="shared" si="9"/>
        <v>945.94499999999994</v>
      </c>
      <c r="P37" s="285"/>
      <c r="Q37" s="286" t="s">
        <v>225</v>
      </c>
      <c r="R37" s="277">
        <f t="shared" si="10"/>
        <v>322.78700000000003</v>
      </c>
      <c r="S37" s="278">
        <v>5</v>
      </c>
      <c r="T37" s="276">
        <f t="shared" si="11"/>
        <v>1613.9350000000002</v>
      </c>
    </row>
    <row r="38" spans="1:20" x14ac:dyDescent="0.2">
      <c r="A38" s="271"/>
      <c r="B38" s="285"/>
      <c r="C38" s="286" t="s">
        <v>226</v>
      </c>
      <c r="D38" s="277">
        <v>124.593</v>
      </c>
      <c r="E38" s="278">
        <v>5</v>
      </c>
      <c r="F38" s="276">
        <f t="shared" si="8"/>
        <v>622.96500000000003</v>
      </c>
      <c r="H38" s="285"/>
      <c r="I38" s="286" t="s">
        <v>226</v>
      </c>
      <c r="J38" s="273">
        <v>168.249</v>
      </c>
      <c r="K38" s="273">
        <v>9.41</v>
      </c>
      <c r="L38" s="278">
        <f t="shared" si="7"/>
        <v>15.832230899999999</v>
      </c>
      <c r="M38" s="278">
        <v>5</v>
      </c>
      <c r="N38" s="276">
        <f t="shared" si="9"/>
        <v>841.245</v>
      </c>
      <c r="P38" s="285"/>
      <c r="Q38" s="286" t="s">
        <v>226</v>
      </c>
      <c r="R38" s="277">
        <f t="shared" si="10"/>
        <v>292.84199999999998</v>
      </c>
      <c r="S38" s="278">
        <v>5</v>
      </c>
      <c r="T38" s="276">
        <f t="shared" si="11"/>
        <v>1464.21</v>
      </c>
    </row>
    <row r="39" spans="1:20" x14ac:dyDescent="0.2">
      <c r="A39" s="271"/>
      <c r="B39" s="285"/>
      <c r="C39" s="286" t="s">
        <v>227</v>
      </c>
      <c r="D39" s="277">
        <v>118.3</v>
      </c>
      <c r="E39" s="278">
        <v>5</v>
      </c>
      <c r="F39" s="276">
        <f t="shared" si="8"/>
        <v>591.5</v>
      </c>
      <c r="H39" s="285"/>
      <c r="I39" s="286" t="s">
        <v>227</v>
      </c>
      <c r="J39" s="273">
        <v>149.30000000000001</v>
      </c>
      <c r="K39" s="273">
        <v>9.18</v>
      </c>
      <c r="L39" s="278">
        <f t="shared" si="7"/>
        <v>13.70574</v>
      </c>
      <c r="M39" s="278">
        <v>5</v>
      </c>
      <c r="N39" s="276">
        <f t="shared" si="9"/>
        <v>746.5</v>
      </c>
      <c r="P39" s="285"/>
      <c r="Q39" s="286" t="s">
        <v>227</v>
      </c>
      <c r="R39" s="277">
        <f t="shared" si="10"/>
        <v>267.60000000000002</v>
      </c>
      <c r="S39" s="278">
        <v>5</v>
      </c>
      <c r="T39" s="276">
        <f t="shared" si="11"/>
        <v>1338</v>
      </c>
    </row>
    <row r="40" spans="1:20" x14ac:dyDescent="0.2">
      <c r="A40" s="271"/>
      <c r="B40" s="285"/>
      <c r="C40" s="286" t="s">
        <v>228</v>
      </c>
      <c r="D40" s="277">
        <v>118.42</v>
      </c>
      <c r="E40" s="278">
        <v>5</v>
      </c>
      <c r="F40" s="276">
        <f t="shared" si="8"/>
        <v>592.1</v>
      </c>
      <c r="H40" s="285"/>
      <c r="I40" s="286" t="s">
        <v>228</v>
      </c>
      <c r="J40" s="273">
        <v>135.96600000000001</v>
      </c>
      <c r="K40" s="273">
        <v>8.2100000000000009</v>
      </c>
      <c r="L40" s="278">
        <f t="shared" si="7"/>
        <v>11.1628086</v>
      </c>
      <c r="M40" s="278">
        <v>5</v>
      </c>
      <c r="N40" s="276">
        <f t="shared" si="9"/>
        <v>679.83</v>
      </c>
      <c r="P40" s="285"/>
      <c r="Q40" s="286" t="s">
        <v>228</v>
      </c>
      <c r="R40" s="277">
        <f t="shared" si="10"/>
        <v>254.38600000000002</v>
      </c>
      <c r="S40" s="278">
        <v>5</v>
      </c>
      <c r="T40" s="276">
        <f t="shared" si="11"/>
        <v>1271.93</v>
      </c>
    </row>
    <row r="41" spans="1:20" x14ac:dyDescent="0.2">
      <c r="A41" s="271"/>
      <c r="B41" s="285"/>
      <c r="C41" s="286" t="s">
        <v>332</v>
      </c>
      <c r="D41" s="277">
        <v>119.443</v>
      </c>
      <c r="E41" s="278">
        <v>5</v>
      </c>
      <c r="F41" s="276">
        <f t="shared" si="8"/>
        <v>597.21500000000003</v>
      </c>
      <c r="H41" s="285"/>
      <c r="I41" s="286" t="s">
        <v>332</v>
      </c>
      <c r="J41" s="273">
        <v>146.566</v>
      </c>
      <c r="K41" s="273">
        <v>8.0500000000000007</v>
      </c>
      <c r="L41" s="278">
        <f t="shared" si="7"/>
        <v>11.798563000000001</v>
      </c>
      <c r="M41" s="278">
        <v>5</v>
      </c>
      <c r="N41" s="276">
        <f t="shared" si="9"/>
        <v>732.83</v>
      </c>
      <c r="P41" s="285"/>
      <c r="Q41" s="286" t="s">
        <v>332</v>
      </c>
      <c r="R41" s="277">
        <f t="shared" si="10"/>
        <v>266.00900000000001</v>
      </c>
      <c r="S41" s="278">
        <v>5</v>
      </c>
      <c r="T41" s="276">
        <f t="shared" si="11"/>
        <v>1330.0450000000001</v>
      </c>
    </row>
    <row r="42" spans="1:20" x14ac:dyDescent="0.2">
      <c r="A42" s="271"/>
      <c r="B42" s="285"/>
      <c r="C42" s="286" t="s">
        <v>333</v>
      </c>
      <c r="D42" s="277">
        <v>122.093</v>
      </c>
      <c r="E42" s="278">
        <v>5</v>
      </c>
      <c r="F42" s="276">
        <f t="shared" si="8"/>
        <v>610.46500000000003</v>
      </c>
      <c r="H42" s="285"/>
      <c r="I42" s="286" t="s">
        <v>333</v>
      </c>
      <c r="J42" s="273">
        <v>169.161</v>
      </c>
      <c r="K42" s="273">
        <v>7.54</v>
      </c>
      <c r="L42" s="278">
        <f t="shared" si="7"/>
        <v>12.7547394</v>
      </c>
      <c r="M42" s="278">
        <v>5</v>
      </c>
      <c r="N42" s="276">
        <f t="shared" si="9"/>
        <v>845.80500000000006</v>
      </c>
      <c r="P42" s="285"/>
      <c r="Q42" s="286" t="s">
        <v>333</v>
      </c>
      <c r="R42" s="277">
        <f t="shared" si="10"/>
        <v>291.25400000000002</v>
      </c>
      <c r="S42" s="278">
        <v>5</v>
      </c>
      <c r="T42" s="276">
        <f t="shared" si="11"/>
        <v>1456.27</v>
      </c>
    </row>
    <row r="43" spans="1:20" x14ac:dyDescent="0.2">
      <c r="A43" s="271"/>
      <c r="B43" s="285"/>
      <c r="C43" s="286" t="s">
        <v>231</v>
      </c>
      <c r="D43" s="277">
        <v>123.922</v>
      </c>
      <c r="E43" s="278">
        <v>5</v>
      </c>
      <c r="F43" s="276">
        <f t="shared" si="8"/>
        <v>619.61</v>
      </c>
      <c r="H43" s="285"/>
      <c r="I43" s="286" t="s">
        <v>231</v>
      </c>
      <c r="J43" s="273">
        <v>192.46600000000001</v>
      </c>
      <c r="K43" s="273">
        <v>7.32</v>
      </c>
      <c r="L43" s="278">
        <f t="shared" si="7"/>
        <v>14.088511200000001</v>
      </c>
      <c r="M43" s="278">
        <v>5</v>
      </c>
      <c r="N43" s="276">
        <f t="shared" si="9"/>
        <v>962.33</v>
      </c>
      <c r="P43" s="285"/>
      <c r="Q43" s="286" t="s">
        <v>231</v>
      </c>
      <c r="R43" s="277">
        <f t="shared" si="10"/>
        <v>316.38800000000003</v>
      </c>
      <c r="S43" s="278">
        <v>5</v>
      </c>
      <c r="T43" s="276">
        <f t="shared" si="11"/>
        <v>1581.94</v>
      </c>
    </row>
    <row r="44" spans="1:20" x14ac:dyDescent="0.2">
      <c r="A44" s="271"/>
      <c r="B44" s="285"/>
      <c r="C44" s="286" t="s">
        <v>232</v>
      </c>
      <c r="D44" s="277">
        <v>126.21599999999999</v>
      </c>
      <c r="E44" s="278">
        <v>5</v>
      </c>
      <c r="F44" s="276">
        <f t="shared" si="8"/>
        <v>631.07999999999993</v>
      </c>
      <c r="H44" s="285"/>
      <c r="I44" s="286" t="s">
        <v>232</v>
      </c>
      <c r="J44" s="273">
        <v>212.83799999999999</v>
      </c>
      <c r="K44" s="273">
        <v>7.13</v>
      </c>
      <c r="L44" s="278">
        <f t="shared" si="7"/>
        <v>15.1753494</v>
      </c>
      <c r="M44" s="278">
        <v>5</v>
      </c>
      <c r="N44" s="276">
        <f t="shared" si="9"/>
        <v>1064.19</v>
      </c>
      <c r="P44" s="285"/>
      <c r="Q44" s="286" t="s">
        <v>232</v>
      </c>
      <c r="R44" s="277">
        <f t="shared" si="10"/>
        <v>339.05399999999997</v>
      </c>
      <c r="S44" s="278">
        <v>5</v>
      </c>
      <c r="T44" s="276">
        <f t="shared" si="11"/>
        <v>1695.27</v>
      </c>
    </row>
    <row r="45" spans="1:20" ht="13.5" thickBot="1" x14ac:dyDescent="0.25">
      <c r="A45" s="271"/>
      <c r="B45" s="290"/>
      <c r="C45" s="291" t="s">
        <v>233</v>
      </c>
      <c r="D45" s="292">
        <v>128.16</v>
      </c>
      <c r="E45" s="294">
        <v>5</v>
      </c>
      <c r="F45" s="326">
        <f t="shared" si="8"/>
        <v>640.79999999999995</v>
      </c>
      <c r="H45" s="290"/>
      <c r="I45" s="291" t="s">
        <v>233</v>
      </c>
      <c r="J45" s="293">
        <v>229.959</v>
      </c>
      <c r="K45" s="293">
        <v>7.08</v>
      </c>
      <c r="L45" s="294">
        <f t="shared" si="7"/>
        <v>16.281097200000001</v>
      </c>
      <c r="M45" s="294">
        <v>5</v>
      </c>
      <c r="N45" s="326">
        <f t="shared" si="9"/>
        <v>1149.7950000000001</v>
      </c>
      <c r="P45" s="290"/>
      <c r="Q45" s="291" t="s">
        <v>233</v>
      </c>
      <c r="R45" s="292">
        <f t="shared" si="10"/>
        <v>358.11900000000003</v>
      </c>
      <c r="S45" s="294">
        <v>5</v>
      </c>
      <c r="T45" s="326">
        <f t="shared" si="11"/>
        <v>1790.5950000000003</v>
      </c>
    </row>
    <row r="47" spans="1:20" ht="13.5" thickBot="1" x14ac:dyDescent="0.25"/>
    <row r="48" spans="1:20" x14ac:dyDescent="0.2">
      <c r="A48" s="271"/>
      <c r="B48" s="795" t="s">
        <v>485</v>
      </c>
      <c r="C48" s="796"/>
      <c r="D48" s="796"/>
      <c r="E48" s="796"/>
      <c r="F48" s="797"/>
      <c r="H48" s="795" t="s">
        <v>485</v>
      </c>
      <c r="I48" s="798"/>
      <c r="J48" s="798"/>
      <c r="K48" s="798"/>
      <c r="L48" s="798"/>
      <c r="M48" s="798"/>
      <c r="N48" s="799"/>
      <c r="P48" s="795" t="s">
        <v>485</v>
      </c>
      <c r="Q48" s="796"/>
      <c r="R48" s="796"/>
      <c r="S48" s="796"/>
      <c r="T48" s="797"/>
    </row>
    <row r="49" spans="1:20" ht="13.5" thickBot="1" x14ac:dyDescent="0.25">
      <c r="A49" s="271"/>
      <c r="B49" s="279" t="s">
        <v>78</v>
      </c>
      <c r="C49" s="280" t="s">
        <v>480</v>
      </c>
      <c r="D49" s="280" t="s">
        <v>377</v>
      </c>
      <c r="E49" s="283" t="s">
        <v>479</v>
      </c>
      <c r="F49" s="281" t="s">
        <v>378</v>
      </c>
      <c r="H49" s="282" t="s">
        <v>308</v>
      </c>
      <c r="I49" s="280" t="s">
        <v>480</v>
      </c>
      <c r="J49" s="280" t="s">
        <v>377</v>
      </c>
      <c r="K49" s="283" t="s">
        <v>82</v>
      </c>
      <c r="L49" s="283" t="s">
        <v>309</v>
      </c>
      <c r="M49" s="283" t="s">
        <v>479</v>
      </c>
      <c r="N49" s="284" t="s">
        <v>378</v>
      </c>
      <c r="P49" s="279" t="s">
        <v>486</v>
      </c>
      <c r="Q49" s="280" t="s">
        <v>480</v>
      </c>
      <c r="R49" s="280" t="s">
        <v>377</v>
      </c>
      <c r="S49" s="283" t="s">
        <v>479</v>
      </c>
      <c r="T49" s="281" t="s">
        <v>378</v>
      </c>
    </row>
    <row r="50" spans="1:20" x14ac:dyDescent="0.2">
      <c r="A50" s="271"/>
      <c r="B50" s="297" t="s">
        <v>92</v>
      </c>
      <c r="C50" s="298" t="s">
        <v>331</v>
      </c>
      <c r="D50" s="287">
        <v>119.86199999999999</v>
      </c>
      <c r="E50" s="289">
        <v>4</v>
      </c>
      <c r="F50" s="325">
        <f>D50*E50</f>
        <v>479.44799999999998</v>
      </c>
      <c r="H50" s="297" t="s">
        <v>92</v>
      </c>
      <c r="I50" s="298" t="s">
        <v>331</v>
      </c>
      <c r="J50" s="288">
        <v>467.99599999999998</v>
      </c>
      <c r="K50" s="288">
        <v>15.18</v>
      </c>
      <c r="L50" s="289">
        <f t="shared" ref="L50:L60" si="12">(K50*J50)/100</f>
        <v>71.041792799999996</v>
      </c>
      <c r="M50" s="289">
        <v>4</v>
      </c>
      <c r="N50" s="325">
        <f>J50*M50</f>
        <v>1871.9839999999999</v>
      </c>
      <c r="P50" s="297" t="s">
        <v>92</v>
      </c>
      <c r="Q50" s="298" t="s">
        <v>331</v>
      </c>
      <c r="R50" s="287">
        <f>D50+J50</f>
        <v>587.85799999999995</v>
      </c>
      <c r="S50" s="289">
        <v>4</v>
      </c>
      <c r="T50" s="325">
        <f>R50*S50</f>
        <v>2351.4319999999998</v>
      </c>
    </row>
    <row r="51" spans="1:20" x14ac:dyDescent="0.2">
      <c r="A51" s="271"/>
      <c r="B51" s="285"/>
      <c r="C51" s="286" t="s">
        <v>222</v>
      </c>
      <c r="D51" s="277">
        <v>129.88900000000001</v>
      </c>
      <c r="E51" s="278">
        <v>5</v>
      </c>
      <c r="F51" s="276">
        <f t="shared" ref="F51:F60" si="13">D51*E51</f>
        <v>649.44500000000005</v>
      </c>
      <c r="H51" s="285"/>
      <c r="I51" s="286" t="s">
        <v>222</v>
      </c>
      <c r="J51" s="273">
        <v>420.09199999999998</v>
      </c>
      <c r="K51" s="273">
        <v>14.44</v>
      </c>
      <c r="L51" s="278">
        <f t="shared" si="12"/>
        <v>60.661284799999997</v>
      </c>
      <c r="M51" s="278">
        <v>5</v>
      </c>
      <c r="N51" s="276">
        <f t="shared" ref="N51:N60" si="14">J51*M51</f>
        <v>2100.46</v>
      </c>
      <c r="P51" s="285"/>
      <c r="Q51" s="286" t="s">
        <v>222</v>
      </c>
      <c r="R51" s="277">
        <f t="shared" ref="R51:R60" si="15">D51+J51</f>
        <v>549.98099999999999</v>
      </c>
      <c r="S51" s="278">
        <v>5</v>
      </c>
      <c r="T51" s="276">
        <f t="shared" ref="T51:T60" si="16">R51*S51</f>
        <v>2749.9049999999997</v>
      </c>
    </row>
    <row r="52" spans="1:20" x14ac:dyDescent="0.2">
      <c r="A52" s="271"/>
      <c r="B52" s="285"/>
      <c r="C52" s="286" t="s">
        <v>225</v>
      </c>
      <c r="D52" s="277">
        <v>145.24</v>
      </c>
      <c r="E52" s="278">
        <v>5</v>
      </c>
      <c r="F52" s="276">
        <f t="shared" si="13"/>
        <v>726.2</v>
      </c>
      <c r="H52" s="285"/>
      <c r="I52" s="286" t="s">
        <v>225</v>
      </c>
      <c r="J52" s="273">
        <v>370.84199999999998</v>
      </c>
      <c r="K52" s="273">
        <v>17.559999999999999</v>
      </c>
      <c r="L52" s="278">
        <f t="shared" si="12"/>
        <v>65.119855199999989</v>
      </c>
      <c r="M52" s="278">
        <v>5</v>
      </c>
      <c r="N52" s="276">
        <f t="shared" si="14"/>
        <v>1854.21</v>
      </c>
      <c r="P52" s="285"/>
      <c r="Q52" s="286" t="s">
        <v>225</v>
      </c>
      <c r="R52" s="277">
        <f t="shared" si="15"/>
        <v>516.08199999999999</v>
      </c>
      <c r="S52" s="278">
        <v>5</v>
      </c>
      <c r="T52" s="276">
        <f t="shared" si="16"/>
        <v>2580.41</v>
      </c>
    </row>
    <row r="53" spans="1:20" x14ac:dyDescent="0.2">
      <c r="A53" s="271"/>
      <c r="B53" s="285"/>
      <c r="C53" s="286" t="s">
        <v>226</v>
      </c>
      <c r="D53" s="277">
        <v>143.47499999999999</v>
      </c>
      <c r="E53" s="278">
        <v>5</v>
      </c>
      <c r="F53" s="276">
        <f t="shared" si="13"/>
        <v>717.375</v>
      </c>
      <c r="H53" s="285"/>
      <c r="I53" s="286" t="s">
        <v>226</v>
      </c>
      <c r="J53" s="273">
        <v>286.964</v>
      </c>
      <c r="K53" s="273">
        <v>14.65</v>
      </c>
      <c r="L53" s="278">
        <f t="shared" si="12"/>
        <v>42.040226000000004</v>
      </c>
      <c r="M53" s="278">
        <v>5</v>
      </c>
      <c r="N53" s="276">
        <f t="shared" si="14"/>
        <v>1434.82</v>
      </c>
      <c r="P53" s="285"/>
      <c r="Q53" s="286" t="s">
        <v>226</v>
      </c>
      <c r="R53" s="277">
        <f t="shared" si="15"/>
        <v>430.43899999999996</v>
      </c>
      <c r="S53" s="278">
        <v>5</v>
      </c>
      <c r="T53" s="276">
        <f t="shared" si="16"/>
        <v>2152.1949999999997</v>
      </c>
    </row>
    <row r="54" spans="1:20" x14ac:dyDescent="0.2">
      <c r="A54" s="271"/>
      <c r="B54" s="285"/>
      <c r="C54" s="286" t="s">
        <v>227</v>
      </c>
      <c r="D54" s="277">
        <v>128.51900000000001</v>
      </c>
      <c r="E54" s="278">
        <v>5</v>
      </c>
      <c r="F54" s="276">
        <f t="shared" si="13"/>
        <v>642.59500000000003</v>
      </c>
      <c r="H54" s="285"/>
      <c r="I54" s="286" t="s">
        <v>227</v>
      </c>
      <c r="J54" s="273">
        <v>446.91</v>
      </c>
      <c r="K54" s="273">
        <v>17.71</v>
      </c>
      <c r="L54" s="278">
        <f t="shared" si="12"/>
        <v>79.147761000000003</v>
      </c>
      <c r="M54" s="278">
        <v>5</v>
      </c>
      <c r="N54" s="276">
        <f t="shared" si="14"/>
        <v>2234.5500000000002</v>
      </c>
      <c r="P54" s="285"/>
      <c r="Q54" s="286" t="s">
        <v>227</v>
      </c>
      <c r="R54" s="277">
        <f t="shared" si="15"/>
        <v>575.42900000000009</v>
      </c>
      <c r="S54" s="278">
        <v>5</v>
      </c>
      <c r="T54" s="276">
        <f t="shared" si="16"/>
        <v>2877.1450000000004</v>
      </c>
    </row>
    <row r="55" spans="1:20" x14ac:dyDescent="0.2">
      <c r="A55" s="271"/>
      <c r="B55" s="285"/>
      <c r="C55" s="286" t="s">
        <v>228</v>
      </c>
      <c r="D55" s="277">
        <v>131.70500000000001</v>
      </c>
      <c r="E55" s="278">
        <v>5</v>
      </c>
      <c r="F55" s="276">
        <f t="shared" si="13"/>
        <v>658.52500000000009</v>
      </c>
      <c r="H55" s="285"/>
      <c r="I55" s="286" t="s">
        <v>228</v>
      </c>
      <c r="J55" s="273">
        <v>221.53100000000001</v>
      </c>
      <c r="K55" s="273">
        <v>21.03</v>
      </c>
      <c r="L55" s="278">
        <f t="shared" si="12"/>
        <v>46.587969300000005</v>
      </c>
      <c r="M55" s="278">
        <v>5</v>
      </c>
      <c r="N55" s="276">
        <f t="shared" si="14"/>
        <v>1107.655</v>
      </c>
      <c r="P55" s="285"/>
      <c r="Q55" s="286" t="s">
        <v>228</v>
      </c>
      <c r="R55" s="277">
        <f t="shared" si="15"/>
        <v>353.23599999999999</v>
      </c>
      <c r="S55" s="278">
        <v>5</v>
      </c>
      <c r="T55" s="276">
        <f t="shared" si="16"/>
        <v>1766.1799999999998</v>
      </c>
    </row>
    <row r="56" spans="1:20" x14ac:dyDescent="0.2">
      <c r="A56" s="271"/>
      <c r="B56" s="285"/>
      <c r="C56" s="286" t="s">
        <v>332</v>
      </c>
      <c r="D56" s="277">
        <v>120.569</v>
      </c>
      <c r="E56" s="278">
        <v>5</v>
      </c>
      <c r="F56" s="276">
        <f t="shared" si="13"/>
        <v>602.84500000000003</v>
      </c>
      <c r="H56" s="285"/>
      <c r="I56" s="286" t="s">
        <v>332</v>
      </c>
      <c r="J56" s="273">
        <v>162.16200000000001</v>
      </c>
      <c r="K56" s="273">
        <v>18.11</v>
      </c>
      <c r="L56" s="278">
        <f t="shared" si="12"/>
        <v>29.367538199999998</v>
      </c>
      <c r="M56" s="278">
        <v>5</v>
      </c>
      <c r="N56" s="276">
        <f t="shared" si="14"/>
        <v>810.81000000000006</v>
      </c>
      <c r="P56" s="285"/>
      <c r="Q56" s="286" t="s">
        <v>332</v>
      </c>
      <c r="R56" s="277">
        <f t="shared" si="15"/>
        <v>282.73099999999999</v>
      </c>
      <c r="S56" s="278">
        <v>5</v>
      </c>
      <c r="T56" s="276">
        <f t="shared" si="16"/>
        <v>1413.655</v>
      </c>
    </row>
    <row r="57" spans="1:20" x14ac:dyDescent="0.2">
      <c r="A57" s="271"/>
      <c r="B57" s="285"/>
      <c r="C57" s="286" t="s">
        <v>333</v>
      </c>
      <c r="D57" s="277">
        <v>117.768</v>
      </c>
      <c r="E57" s="278">
        <v>5</v>
      </c>
      <c r="F57" s="276">
        <f t="shared" si="13"/>
        <v>588.84</v>
      </c>
      <c r="H57" s="285"/>
      <c r="I57" s="286" t="s">
        <v>333</v>
      </c>
      <c r="J57" s="273">
        <v>200.52600000000001</v>
      </c>
      <c r="K57" s="273">
        <v>18.66</v>
      </c>
      <c r="L57" s="278">
        <f t="shared" si="12"/>
        <v>37.418151600000002</v>
      </c>
      <c r="M57" s="278">
        <v>5</v>
      </c>
      <c r="N57" s="276">
        <f t="shared" si="14"/>
        <v>1002.6300000000001</v>
      </c>
      <c r="P57" s="285"/>
      <c r="Q57" s="286" t="s">
        <v>333</v>
      </c>
      <c r="R57" s="277">
        <f t="shared" si="15"/>
        <v>318.29399999999998</v>
      </c>
      <c r="S57" s="278">
        <v>5</v>
      </c>
      <c r="T57" s="276">
        <f t="shared" si="16"/>
        <v>1591.4699999999998</v>
      </c>
    </row>
    <row r="58" spans="1:20" x14ac:dyDescent="0.2">
      <c r="A58" s="271"/>
      <c r="B58" s="285"/>
      <c r="C58" s="286" t="s">
        <v>231</v>
      </c>
      <c r="D58" s="277">
        <v>98.951999999999998</v>
      </c>
      <c r="E58" s="278">
        <v>5</v>
      </c>
      <c r="F58" s="276">
        <f t="shared" si="13"/>
        <v>494.76</v>
      </c>
      <c r="H58" s="285"/>
      <c r="I58" s="286" t="s">
        <v>231</v>
      </c>
      <c r="J58" s="273">
        <v>140.03</v>
      </c>
      <c r="K58" s="273">
        <v>17.54</v>
      </c>
      <c r="L58" s="278">
        <f t="shared" si="12"/>
        <v>24.561261999999996</v>
      </c>
      <c r="M58" s="278">
        <v>5</v>
      </c>
      <c r="N58" s="276">
        <f t="shared" si="14"/>
        <v>700.15</v>
      </c>
      <c r="P58" s="285"/>
      <c r="Q58" s="286" t="s">
        <v>231</v>
      </c>
      <c r="R58" s="277">
        <f t="shared" si="15"/>
        <v>238.982</v>
      </c>
      <c r="S58" s="278">
        <v>5</v>
      </c>
      <c r="T58" s="276">
        <f t="shared" si="16"/>
        <v>1194.9100000000001</v>
      </c>
    </row>
    <row r="59" spans="1:20" x14ac:dyDescent="0.2">
      <c r="A59" s="271"/>
      <c r="B59" s="285"/>
      <c r="C59" s="286" t="s">
        <v>232</v>
      </c>
      <c r="D59" s="277">
        <v>101.836</v>
      </c>
      <c r="E59" s="278">
        <v>5</v>
      </c>
      <c r="F59" s="276">
        <f t="shared" si="13"/>
        <v>509.18</v>
      </c>
      <c r="H59" s="285"/>
      <c r="I59" s="286" t="s">
        <v>232</v>
      </c>
      <c r="J59" s="273">
        <v>150.005</v>
      </c>
      <c r="K59" s="273">
        <v>12.77</v>
      </c>
      <c r="L59" s="278">
        <f t="shared" si="12"/>
        <v>19.155638499999998</v>
      </c>
      <c r="M59" s="278">
        <v>5</v>
      </c>
      <c r="N59" s="276">
        <f t="shared" si="14"/>
        <v>750.02499999999998</v>
      </c>
      <c r="P59" s="285"/>
      <c r="Q59" s="286" t="s">
        <v>232</v>
      </c>
      <c r="R59" s="277">
        <f t="shared" si="15"/>
        <v>251.84100000000001</v>
      </c>
      <c r="S59" s="278">
        <v>5</v>
      </c>
      <c r="T59" s="276">
        <f t="shared" si="16"/>
        <v>1259.2049999999999</v>
      </c>
    </row>
    <row r="60" spans="1:20" ht="13.5" thickBot="1" x14ac:dyDescent="0.25">
      <c r="A60" s="271"/>
      <c r="B60" s="290"/>
      <c r="C60" s="291" t="s">
        <v>233</v>
      </c>
      <c r="D60" s="292">
        <v>95.403999999999996</v>
      </c>
      <c r="E60" s="294">
        <v>5</v>
      </c>
      <c r="F60" s="326">
        <f t="shared" si="13"/>
        <v>477.02</v>
      </c>
      <c r="H60" s="290"/>
      <c r="I60" s="291" t="s">
        <v>233</v>
      </c>
      <c r="J60" s="293">
        <v>115.15</v>
      </c>
      <c r="K60" s="293">
        <v>7.49</v>
      </c>
      <c r="L60" s="294">
        <f t="shared" si="12"/>
        <v>8.6247350000000012</v>
      </c>
      <c r="M60" s="294">
        <v>5</v>
      </c>
      <c r="N60" s="326">
        <f t="shared" si="14"/>
        <v>575.75</v>
      </c>
      <c r="P60" s="290"/>
      <c r="Q60" s="291" t="s">
        <v>233</v>
      </c>
      <c r="R60" s="292">
        <f t="shared" si="15"/>
        <v>210.554</v>
      </c>
      <c r="S60" s="294">
        <v>5</v>
      </c>
      <c r="T60" s="326">
        <f t="shared" si="16"/>
        <v>1052.77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6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7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8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x14ac:dyDescent="0.2">
      <c r="B66" s="721" t="s">
        <v>92</v>
      </c>
      <c r="C66" s="722">
        <v>119.86199999999999</v>
      </c>
      <c r="D66" s="722">
        <v>129.88900000000001</v>
      </c>
      <c r="E66" s="722">
        <v>145.24</v>
      </c>
      <c r="F66" s="722">
        <v>143.47499999999999</v>
      </c>
      <c r="G66" s="722">
        <v>128.51900000000001</v>
      </c>
      <c r="H66" s="722">
        <v>131.70500000000001</v>
      </c>
      <c r="I66" s="722">
        <v>120.569</v>
      </c>
      <c r="J66" s="722">
        <v>117.768</v>
      </c>
      <c r="K66" s="722">
        <v>98.951999999999998</v>
      </c>
      <c r="L66" s="722">
        <v>101.836</v>
      </c>
      <c r="M66" s="723">
        <v>95.403999999999996</v>
      </c>
    </row>
    <row r="67" spans="2:24" x14ac:dyDescent="0.2">
      <c r="B67" s="724" t="s">
        <v>84</v>
      </c>
      <c r="C67" s="725">
        <v>7.923</v>
      </c>
      <c r="D67" s="725">
        <v>7.6470000000000002</v>
      </c>
      <c r="E67" s="725">
        <v>5.95</v>
      </c>
      <c r="F67" s="725">
        <v>7.3170000000000002</v>
      </c>
      <c r="G67" s="725">
        <v>4.891</v>
      </c>
      <c r="H67" s="725">
        <v>6.8179999999999996</v>
      </c>
      <c r="I67" s="725">
        <v>4.6740000000000004</v>
      </c>
      <c r="J67" s="725">
        <v>7.0170000000000003</v>
      </c>
      <c r="K67" s="725">
        <v>5.8449999999999998</v>
      </c>
      <c r="L67" s="725">
        <v>6.2009999999999996</v>
      </c>
      <c r="M67" s="726">
        <v>6.0250000000000004</v>
      </c>
    </row>
    <row r="68" spans="2:24" x14ac:dyDescent="0.2">
      <c r="B68" s="724" t="s">
        <v>85</v>
      </c>
      <c r="C68" s="725">
        <v>11.183999999999999</v>
      </c>
      <c r="D68" s="725">
        <v>16.718</v>
      </c>
      <c r="E68" s="725">
        <v>25.332000000000001</v>
      </c>
      <c r="F68" s="725">
        <v>18.623999999999999</v>
      </c>
      <c r="G68" s="725">
        <v>11.516999999999999</v>
      </c>
      <c r="H68" s="725">
        <v>8.2010000000000005</v>
      </c>
      <c r="I68" s="725">
        <v>12.432</v>
      </c>
      <c r="J68" s="725">
        <v>12.27</v>
      </c>
      <c r="K68" s="725">
        <v>9.5660000000000007</v>
      </c>
      <c r="L68" s="725">
        <v>13.07</v>
      </c>
      <c r="M68" s="726">
        <v>11.154</v>
      </c>
    </row>
    <row r="69" spans="2:24" x14ac:dyDescent="0.2">
      <c r="B69" s="724" t="s">
        <v>86</v>
      </c>
      <c r="C69" s="725">
        <v>28.765999999999998</v>
      </c>
      <c r="D69" s="725">
        <v>25.375</v>
      </c>
      <c r="E69" s="725">
        <v>23.890999999999998</v>
      </c>
      <c r="F69" s="725">
        <v>23.326000000000001</v>
      </c>
      <c r="G69" s="725">
        <v>17.446000000000002</v>
      </c>
      <c r="H69" s="725">
        <v>22.466000000000001</v>
      </c>
      <c r="I69" s="725">
        <v>19.186</v>
      </c>
      <c r="J69" s="725">
        <v>21.57</v>
      </c>
      <c r="K69" s="725">
        <v>8.984</v>
      </c>
      <c r="L69" s="725">
        <v>10.903</v>
      </c>
      <c r="M69" s="726">
        <v>7.3140000000000001</v>
      </c>
    </row>
    <row r="70" spans="2:24" x14ac:dyDescent="0.2">
      <c r="B70" s="724" t="s">
        <v>87</v>
      </c>
      <c r="C70" s="725">
        <v>14.36</v>
      </c>
      <c r="D70" s="725">
        <v>16.670000000000002</v>
      </c>
      <c r="E70" s="725">
        <v>14.175000000000001</v>
      </c>
      <c r="F70" s="725">
        <v>17.100999999999999</v>
      </c>
      <c r="G70" s="725">
        <v>14.552</v>
      </c>
      <c r="H70" s="725">
        <v>16.001000000000001</v>
      </c>
      <c r="I70" s="725">
        <v>12.243</v>
      </c>
      <c r="J70" s="725">
        <v>9.2119999999999997</v>
      </c>
      <c r="K70" s="725">
        <v>7.7889999999999997</v>
      </c>
      <c r="L70" s="725">
        <v>10.006</v>
      </c>
      <c r="M70" s="726">
        <v>10.188000000000001</v>
      </c>
    </row>
    <row r="71" spans="2:24" x14ac:dyDescent="0.2">
      <c r="B71" s="724" t="s">
        <v>88</v>
      </c>
      <c r="C71" s="725">
        <v>13.81</v>
      </c>
      <c r="D71" s="725">
        <v>18.181000000000001</v>
      </c>
      <c r="E71" s="725">
        <v>21.027999999999999</v>
      </c>
      <c r="F71" s="725">
        <v>16.544</v>
      </c>
      <c r="G71" s="725">
        <v>16.018000000000001</v>
      </c>
      <c r="H71" s="725">
        <v>16.908000000000001</v>
      </c>
      <c r="I71" s="725">
        <v>16.603000000000002</v>
      </c>
      <c r="J71" s="725">
        <v>17.222000000000001</v>
      </c>
      <c r="K71" s="725">
        <v>12.837999999999999</v>
      </c>
      <c r="L71" s="725">
        <v>12.807</v>
      </c>
      <c r="M71" s="726">
        <v>11.442</v>
      </c>
    </row>
    <row r="72" spans="2:24" x14ac:dyDescent="0.2">
      <c r="B72" s="724" t="s">
        <v>89</v>
      </c>
      <c r="C72" s="725">
        <v>33.508000000000003</v>
      </c>
      <c r="D72" s="725">
        <v>31.890999999999998</v>
      </c>
      <c r="E72" s="725">
        <v>40.152999999999999</v>
      </c>
      <c r="F72" s="725">
        <v>42.621000000000002</v>
      </c>
      <c r="G72" s="725">
        <v>54.755000000000003</v>
      </c>
      <c r="H72" s="725">
        <v>51.164000000000001</v>
      </c>
      <c r="I72" s="725">
        <v>45.817</v>
      </c>
      <c r="J72" s="725">
        <v>42.707999999999998</v>
      </c>
      <c r="K72" s="725">
        <v>44.442999999999998</v>
      </c>
      <c r="L72" s="725">
        <v>37.9</v>
      </c>
      <c r="M72" s="726">
        <v>36.753</v>
      </c>
    </row>
    <row r="73" spans="2:24" x14ac:dyDescent="0.2">
      <c r="B73" s="724" t="s">
        <v>90</v>
      </c>
      <c r="C73" s="725">
        <v>1.099</v>
      </c>
      <c r="D73" s="725">
        <v>1.7190000000000001</v>
      </c>
      <c r="E73" s="725">
        <v>1.1679999999999999</v>
      </c>
      <c r="F73" s="725">
        <v>1.0469999999999999</v>
      </c>
      <c r="G73" s="725">
        <v>0.45600000000000002</v>
      </c>
      <c r="H73" s="725">
        <v>0.24299999999999999</v>
      </c>
      <c r="I73" s="725">
        <v>0.28799999999999998</v>
      </c>
      <c r="J73" s="725">
        <v>0.29599999999999999</v>
      </c>
      <c r="K73" s="725">
        <v>0.307</v>
      </c>
      <c r="L73" s="725">
        <v>0.41599999999999998</v>
      </c>
      <c r="M73" s="726">
        <v>0.85599999999999998</v>
      </c>
    </row>
    <row r="74" spans="2:24" x14ac:dyDescent="0.2">
      <c r="B74" s="724" t="s">
        <v>91</v>
      </c>
      <c r="C74" s="725">
        <v>9.2129999999999992</v>
      </c>
      <c r="D74" s="725">
        <v>11.688000000000001</v>
      </c>
      <c r="E74" s="725">
        <v>13.544</v>
      </c>
      <c r="F74" s="725">
        <v>16.893000000000001</v>
      </c>
      <c r="G74" s="725">
        <v>8.8840000000000003</v>
      </c>
      <c r="H74" s="725">
        <v>9.9039999999999999</v>
      </c>
      <c r="I74" s="725">
        <v>9.3260000000000005</v>
      </c>
      <c r="J74" s="725">
        <v>7.4749999999999996</v>
      </c>
      <c r="K74" s="725">
        <v>9.1809999999999992</v>
      </c>
      <c r="L74" s="725">
        <v>10.534000000000001</v>
      </c>
      <c r="M74" s="726">
        <v>11.673999999999999</v>
      </c>
    </row>
    <row r="75" spans="2:24" x14ac:dyDescent="0.2">
      <c r="B75" s="743"/>
      <c r="C75" s="744"/>
      <c r="D75" s="744"/>
      <c r="E75" s="744"/>
      <c r="F75" s="744"/>
      <c r="G75" s="744"/>
      <c r="H75" s="744"/>
      <c r="I75" s="744"/>
      <c r="J75" s="744"/>
      <c r="K75" s="744"/>
      <c r="L75" s="744"/>
      <c r="M75" s="745"/>
    </row>
    <row r="76" spans="2:24" x14ac:dyDescent="0.2">
      <c r="B76" s="743"/>
      <c r="C76" s="744"/>
      <c r="D76" s="744"/>
      <c r="E76" s="744"/>
      <c r="F76" s="744"/>
      <c r="G76" s="744"/>
      <c r="H76" s="744"/>
      <c r="I76" s="744"/>
      <c r="J76" s="744"/>
      <c r="K76" s="744"/>
      <c r="L76" s="744"/>
      <c r="M76" s="745"/>
    </row>
    <row r="77" spans="2:24" ht="13.5" thickBot="1" x14ac:dyDescent="0.25">
      <c r="B77" s="746"/>
      <c r="C77" s="747"/>
      <c r="D77" s="747"/>
      <c r="E77" s="747"/>
      <c r="F77" s="747"/>
      <c r="G77" s="747"/>
      <c r="H77" s="747"/>
      <c r="I77" s="747"/>
      <c r="J77" s="747"/>
      <c r="K77" s="747"/>
      <c r="L77" s="747"/>
      <c r="M77" s="748"/>
    </row>
    <row r="80" spans="2:24" x14ac:dyDescent="0.2">
      <c r="B80" s="786" t="s">
        <v>744</v>
      </c>
      <c r="C80" s="789" t="s">
        <v>331</v>
      </c>
      <c r="D80" s="790"/>
      <c r="E80" s="789" t="s">
        <v>222</v>
      </c>
      <c r="F80" s="790"/>
      <c r="G80" s="789" t="s">
        <v>225</v>
      </c>
      <c r="H80" s="790"/>
      <c r="I80" s="789" t="s">
        <v>226</v>
      </c>
      <c r="J80" s="790"/>
      <c r="K80" s="789" t="s">
        <v>227</v>
      </c>
      <c r="L80" s="790"/>
      <c r="M80" s="789" t="s">
        <v>228</v>
      </c>
      <c r="N80" s="790"/>
      <c r="O80" s="789" t="s">
        <v>332</v>
      </c>
      <c r="P80" s="790"/>
      <c r="Q80" s="789" t="s">
        <v>333</v>
      </c>
      <c r="R80" s="790"/>
      <c r="S80" s="789" t="s">
        <v>231</v>
      </c>
      <c r="T80" s="790"/>
      <c r="U80" s="789" t="s">
        <v>232</v>
      </c>
      <c r="V80" s="790"/>
      <c r="W80" s="789" t="s">
        <v>233</v>
      </c>
      <c r="X80" s="791"/>
    </row>
    <row r="81" spans="2:24" x14ac:dyDescent="0.2">
      <c r="B81" s="787"/>
      <c r="C81" s="792" t="s">
        <v>79</v>
      </c>
      <c r="D81" s="793"/>
      <c r="E81" s="792" t="s">
        <v>79</v>
      </c>
      <c r="F81" s="793"/>
      <c r="G81" s="792" t="s">
        <v>79</v>
      </c>
      <c r="H81" s="793"/>
      <c r="I81" s="792" t="s">
        <v>79</v>
      </c>
      <c r="J81" s="793"/>
      <c r="K81" s="792" t="s">
        <v>79</v>
      </c>
      <c r="L81" s="793"/>
      <c r="M81" s="792" t="s">
        <v>79</v>
      </c>
      <c r="N81" s="793"/>
      <c r="O81" s="792"/>
      <c r="P81" s="793"/>
      <c r="Q81" s="792"/>
      <c r="R81" s="793"/>
      <c r="S81" s="792"/>
      <c r="T81" s="793"/>
      <c r="U81" s="792"/>
      <c r="V81" s="793"/>
      <c r="W81" s="792"/>
      <c r="X81" s="794"/>
    </row>
    <row r="82" spans="2:24" ht="41.25" thickBot="1" x14ac:dyDescent="0.25">
      <c r="B82" s="788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x14ac:dyDescent="0.2">
      <c r="B83" s="721" t="s">
        <v>92</v>
      </c>
      <c r="C83" s="722">
        <v>467.99599999999998</v>
      </c>
      <c r="D83" s="731">
        <v>15.18</v>
      </c>
      <c r="E83" s="722">
        <v>420.09199999999998</v>
      </c>
      <c r="F83" s="731">
        <v>14.44</v>
      </c>
      <c r="G83" s="722">
        <v>370.84199999999998</v>
      </c>
      <c r="H83" s="731">
        <v>17.559999999999999</v>
      </c>
      <c r="I83" s="722">
        <v>286.964</v>
      </c>
      <c r="J83" s="731">
        <v>14.65</v>
      </c>
      <c r="K83" s="722">
        <v>446.91</v>
      </c>
      <c r="L83" s="731">
        <v>17.71</v>
      </c>
      <c r="M83" s="722">
        <v>221.53100000000001</v>
      </c>
      <c r="N83" s="731">
        <v>21.03</v>
      </c>
      <c r="O83" s="722">
        <v>162.16200000000001</v>
      </c>
      <c r="P83" s="731">
        <v>18.11</v>
      </c>
      <c r="Q83" s="722">
        <v>200.52600000000001</v>
      </c>
      <c r="R83" s="731">
        <v>18.66</v>
      </c>
      <c r="S83" s="722">
        <v>140.03</v>
      </c>
      <c r="T83" s="731">
        <v>17.54</v>
      </c>
      <c r="U83" s="722">
        <v>150.005</v>
      </c>
      <c r="V83" s="731">
        <v>12.77</v>
      </c>
      <c r="W83" s="722">
        <v>115.15</v>
      </c>
      <c r="X83" s="732">
        <v>7.49</v>
      </c>
    </row>
    <row r="84" spans="2:24" x14ac:dyDescent="0.2">
      <c r="B84" s="724" t="s">
        <v>84</v>
      </c>
      <c r="C84" s="725">
        <v>11.927</v>
      </c>
      <c r="D84" s="733">
        <v>46.2</v>
      </c>
      <c r="E84" s="725">
        <v>32.079000000000001</v>
      </c>
      <c r="F84" s="733">
        <v>88.59</v>
      </c>
      <c r="G84" s="725">
        <v>6.7690000000000001</v>
      </c>
      <c r="H84" s="733">
        <v>53.61</v>
      </c>
      <c r="I84" s="725">
        <v>3.8290000000000002</v>
      </c>
      <c r="J84" s="733">
        <v>54.51</v>
      </c>
      <c r="K84" s="725">
        <v>102.098</v>
      </c>
      <c r="L84" s="733">
        <v>57.5</v>
      </c>
      <c r="M84" s="725">
        <v>3.6429999999999998</v>
      </c>
      <c r="N84" s="733">
        <v>29.45</v>
      </c>
      <c r="O84" s="725">
        <v>6.0119999999999996</v>
      </c>
      <c r="P84" s="733">
        <v>31.8</v>
      </c>
      <c r="Q84" s="725">
        <v>7.6859999999999999</v>
      </c>
      <c r="R84" s="733">
        <v>27.89</v>
      </c>
      <c r="S84" s="725">
        <v>8.5619999999999994</v>
      </c>
      <c r="T84" s="733">
        <v>25.32</v>
      </c>
      <c r="U84" s="725">
        <v>9.9239999999999995</v>
      </c>
      <c r="V84" s="733">
        <v>22.36</v>
      </c>
      <c r="W84" s="725">
        <v>10.082000000000001</v>
      </c>
      <c r="X84" s="734">
        <v>20.52</v>
      </c>
    </row>
    <row r="85" spans="2:24" x14ac:dyDescent="0.2">
      <c r="B85" s="724" t="s">
        <v>85</v>
      </c>
      <c r="C85" s="725">
        <v>58.442999999999998</v>
      </c>
      <c r="D85" s="733">
        <v>47.92</v>
      </c>
      <c r="E85" s="725">
        <v>53.51</v>
      </c>
      <c r="F85" s="733">
        <v>29.07</v>
      </c>
      <c r="G85" s="725">
        <v>51.387</v>
      </c>
      <c r="H85" s="733">
        <v>39.130000000000003</v>
      </c>
      <c r="I85" s="725">
        <v>73.168000000000006</v>
      </c>
      <c r="J85" s="733">
        <v>42.2</v>
      </c>
      <c r="K85" s="725">
        <v>68.894000000000005</v>
      </c>
      <c r="L85" s="733">
        <v>32.94</v>
      </c>
      <c r="M85" s="725">
        <v>95.111999999999995</v>
      </c>
      <c r="N85" s="733">
        <v>44.65</v>
      </c>
      <c r="O85" s="725">
        <v>25.003</v>
      </c>
      <c r="P85" s="733">
        <v>32.07</v>
      </c>
      <c r="Q85" s="725">
        <v>75.412999999999997</v>
      </c>
      <c r="R85" s="733">
        <v>39.229999999999997</v>
      </c>
      <c r="S85" s="725">
        <v>25.02</v>
      </c>
      <c r="T85" s="733">
        <v>29.47</v>
      </c>
      <c r="U85" s="725">
        <v>30.07</v>
      </c>
      <c r="V85" s="733">
        <v>41.68</v>
      </c>
      <c r="W85" s="725">
        <v>20.420000000000002</v>
      </c>
      <c r="X85" s="734">
        <v>18.53</v>
      </c>
    </row>
    <row r="86" spans="2:24" x14ac:dyDescent="0.2">
      <c r="B86" s="724" t="s">
        <v>86</v>
      </c>
      <c r="C86" s="725">
        <v>65.838999999999999</v>
      </c>
      <c r="D86" s="733">
        <v>43.22</v>
      </c>
      <c r="E86" s="725">
        <v>23.018999999999998</v>
      </c>
      <c r="F86" s="733">
        <v>33.159999999999997</v>
      </c>
      <c r="G86" s="725">
        <v>18.538</v>
      </c>
      <c r="H86" s="733">
        <v>29.27</v>
      </c>
      <c r="I86" s="725">
        <v>15.004</v>
      </c>
      <c r="J86" s="733">
        <v>31.29</v>
      </c>
      <c r="K86" s="725">
        <v>22.803000000000001</v>
      </c>
      <c r="L86" s="733">
        <v>37.1</v>
      </c>
      <c r="M86" s="725">
        <v>7.5369999999999999</v>
      </c>
      <c r="N86" s="733">
        <v>26.56</v>
      </c>
      <c r="O86" s="725">
        <v>7.9880000000000004</v>
      </c>
      <c r="P86" s="733">
        <v>39.450000000000003</v>
      </c>
      <c r="Q86" s="725">
        <v>2.7240000000000002</v>
      </c>
      <c r="R86" s="733">
        <v>42.8</v>
      </c>
      <c r="S86" s="725">
        <v>2.7120000000000002</v>
      </c>
      <c r="T86" s="733">
        <v>41.81</v>
      </c>
      <c r="U86" s="725">
        <v>2.6160000000000001</v>
      </c>
      <c r="V86" s="733">
        <v>42.33</v>
      </c>
      <c r="W86" s="725">
        <v>0.86399999999999999</v>
      </c>
      <c r="X86" s="734">
        <v>31.58</v>
      </c>
    </row>
    <row r="87" spans="2:24" x14ac:dyDescent="0.2">
      <c r="B87" s="724" t="s">
        <v>87</v>
      </c>
      <c r="C87" s="725">
        <v>66.519000000000005</v>
      </c>
      <c r="D87" s="733">
        <v>38.4</v>
      </c>
      <c r="E87" s="725">
        <v>74.62</v>
      </c>
      <c r="F87" s="733">
        <v>36.79</v>
      </c>
      <c r="G87" s="725">
        <v>135.887</v>
      </c>
      <c r="H87" s="733">
        <v>43.52</v>
      </c>
      <c r="I87" s="725">
        <v>71.590999999999994</v>
      </c>
      <c r="J87" s="733">
        <v>27.62</v>
      </c>
      <c r="K87" s="725">
        <v>111.663</v>
      </c>
      <c r="L87" s="733">
        <v>34.520000000000003</v>
      </c>
      <c r="M87" s="725">
        <v>23.609000000000002</v>
      </c>
      <c r="N87" s="733">
        <v>46.63</v>
      </c>
      <c r="O87" s="725">
        <v>58.021999999999998</v>
      </c>
      <c r="P87" s="733">
        <v>46.7</v>
      </c>
      <c r="Q87" s="725">
        <v>43.027999999999999</v>
      </c>
      <c r="R87" s="733">
        <v>43.86</v>
      </c>
      <c r="S87" s="725">
        <v>37.655999999999999</v>
      </c>
      <c r="T87" s="733">
        <v>57.89</v>
      </c>
      <c r="U87" s="725">
        <v>33.424999999999997</v>
      </c>
      <c r="V87" s="733">
        <v>32.58</v>
      </c>
      <c r="W87" s="725">
        <v>24.248999999999999</v>
      </c>
      <c r="X87" s="734">
        <v>20.52</v>
      </c>
    </row>
    <row r="88" spans="2:24" x14ac:dyDescent="0.2">
      <c r="B88" s="724" t="s">
        <v>88</v>
      </c>
      <c r="C88" s="725">
        <v>50.685000000000002</v>
      </c>
      <c r="D88" s="733">
        <v>16.29</v>
      </c>
      <c r="E88" s="725">
        <v>53.459000000000003</v>
      </c>
      <c r="F88" s="733">
        <v>15.91</v>
      </c>
      <c r="G88" s="725">
        <v>40.942999999999998</v>
      </c>
      <c r="H88" s="733">
        <v>17.38</v>
      </c>
      <c r="I88" s="725">
        <v>38.314999999999998</v>
      </c>
      <c r="J88" s="733">
        <v>19.7</v>
      </c>
      <c r="K88" s="725">
        <v>32.267000000000003</v>
      </c>
      <c r="L88" s="733">
        <v>18.14</v>
      </c>
      <c r="M88" s="725">
        <v>25.81</v>
      </c>
      <c r="N88" s="733">
        <v>18.600000000000001</v>
      </c>
      <c r="O88" s="725">
        <v>20.231999999999999</v>
      </c>
      <c r="P88" s="733">
        <v>21.92</v>
      </c>
      <c r="Q88" s="725">
        <v>27.957999999999998</v>
      </c>
      <c r="R88" s="733">
        <v>25.07</v>
      </c>
      <c r="S88" s="725">
        <v>17.478000000000002</v>
      </c>
      <c r="T88" s="733">
        <v>22.86</v>
      </c>
      <c r="U88" s="725">
        <v>17.850000000000001</v>
      </c>
      <c r="V88" s="733">
        <v>22.36</v>
      </c>
      <c r="W88" s="725">
        <v>6.9089999999999998</v>
      </c>
      <c r="X88" s="734">
        <v>17.940000000000001</v>
      </c>
    </row>
    <row r="89" spans="2:24" x14ac:dyDescent="0.2">
      <c r="B89" s="724" t="s">
        <v>89</v>
      </c>
      <c r="C89" s="725">
        <v>125.253</v>
      </c>
      <c r="D89" s="733">
        <v>33.46</v>
      </c>
      <c r="E89" s="725">
        <v>62.957999999999998</v>
      </c>
      <c r="F89" s="733">
        <v>28.05</v>
      </c>
      <c r="G89" s="725">
        <v>30.36</v>
      </c>
      <c r="H89" s="733">
        <v>30.45</v>
      </c>
      <c r="I89" s="725">
        <v>20.018999999999998</v>
      </c>
      <c r="J89" s="733">
        <v>30</v>
      </c>
      <c r="K89" s="725">
        <v>20.184999999999999</v>
      </c>
      <c r="L89" s="733">
        <v>28.98</v>
      </c>
      <c r="M89" s="725">
        <v>22.459</v>
      </c>
      <c r="N89" s="733">
        <v>35.020000000000003</v>
      </c>
      <c r="O89" s="725">
        <v>18.353000000000002</v>
      </c>
      <c r="P89" s="733">
        <v>23.9</v>
      </c>
      <c r="Q89" s="725">
        <v>17.084</v>
      </c>
      <c r="R89" s="733">
        <v>17.66</v>
      </c>
      <c r="S89" s="725">
        <v>18.661000000000001</v>
      </c>
      <c r="T89" s="733">
        <v>16.64</v>
      </c>
      <c r="U89" s="725">
        <v>22.222000000000001</v>
      </c>
      <c r="V89" s="733">
        <v>16.25</v>
      </c>
      <c r="W89" s="725">
        <v>21.42</v>
      </c>
      <c r="X89" s="734">
        <v>17.05</v>
      </c>
    </row>
    <row r="90" spans="2:24" x14ac:dyDescent="0.2">
      <c r="B90" s="724" t="s">
        <v>90</v>
      </c>
      <c r="C90" s="725">
        <v>3.4020000000000001</v>
      </c>
      <c r="D90" s="733">
        <v>93.03</v>
      </c>
      <c r="E90" s="725">
        <v>9.41</v>
      </c>
      <c r="F90" s="733">
        <v>90.78</v>
      </c>
      <c r="G90" s="725">
        <v>9.1270000000000007</v>
      </c>
      <c r="H90" s="733">
        <v>101.44</v>
      </c>
      <c r="I90" s="725">
        <v>0.35599999999999998</v>
      </c>
      <c r="J90" s="733">
        <v>108.28</v>
      </c>
      <c r="K90" s="725">
        <v>0.32800000000000001</v>
      </c>
      <c r="L90" s="733">
        <v>108.28</v>
      </c>
      <c r="M90" s="725">
        <v>4.0869999999999997</v>
      </c>
      <c r="N90" s="733">
        <v>108.06</v>
      </c>
      <c r="O90" s="725">
        <v>3.2000000000000001E-2</v>
      </c>
      <c r="P90" s="733">
        <v>81.19</v>
      </c>
      <c r="Q90" s="725">
        <v>7.4999999999999997E-2</v>
      </c>
      <c r="R90" s="733">
        <v>68.67</v>
      </c>
      <c r="S90" s="725">
        <v>0.20799999999999999</v>
      </c>
      <c r="T90" s="733">
        <v>71.739999999999995</v>
      </c>
      <c r="U90" s="725">
        <v>0.20799999999999999</v>
      </c>
      <c r="V90" s="733">
        <v>71.849999999999994</v>
      </c>
      <c r="W90" s="725">
        <v>0.73599999999999999</v>
      </c>
      <c r="X90" s="734">
        <v>83.07</v>
      </c>
    </row>
    <row r="91" spans="2:24" x14ac:dyDescent="0.2">
      <c r="B91" s="724" t="s">
        <v>91</v>
      </c>
      <c r="C91" s="725">
        <v>85.927999999999997</v>
      </c>
      <c r="D91" s="733">
        <v>28.65</v>
      </c>
      <c r="E91" s="725">
        <v>111.03700000000001</v>
      </c>
      <c r="F91" s="733">
        <v>28.27</v>
      </c>
      <c r="G91" s="725">
        <v>77.83</v>
      </c>
      <c r="H91" s="733">
        <v>29.05</v>
      </c>
      <c r="I91" s="725">
        <v>64.682000000000002</v>
      </c>
      <c r="J91" s="733">
        <v>35.840000000000003</v>
      </c>
      <c r="K91" s="725">
        <v>88.671000000000006</v>
      </c>
      <c r="L91" s="733">
        <v>36.369999999999997</v>
      </c>
      <c r="M91" s="725">
        <v>39.274000000000001</v>
      </c>
      <c r="N91" s="733">
        <v>41.86</v>
      </c>
      <c r="O91" s="725">
        <v>26.521000000000001</v>
      </c>
      <c r="P91" s="733">
        <v>28.43</v>
      </c>
      <c r="Q91" s="725">
        <v>26.556999999999999</v>
      </c>
      <c r="R91" s="733">
        <v>28.91</v>
      </c>
      <c r="S91" s="725">
        <v>29.734000000000002</v>
      </c>
      <c r="T91" s="733">
        <v>26.35</v>
      </c>
      <c r="U91" s="725">
        <v>33.69</v>
      </c>
      <c r="V91" s="733">
        <v>24.31</v>
      </c>
      <c r="W91" s="725">
        <v>30.469000000000001</v>
      </c>
      <c r="X91" s="734">
        <v>14.15</v>
      </c>
    </row>
    <row r="92" spans="2:24" x14ac:dyDescent="0.2">
      <c r="B92" s="743"/>
      <c r="C92" s="744"/>
      <c r="D92" s="749"/>
      <c r="E92" s="744"/>
      <c r="F92" s="749"/>
      <c r="G92" s="744"/>
      <c r="H92" s="749"/>
      <c r="I92" s="744"/>
      <c r="J92" s="749"/>
      <c r="K92" s="744"/>
      <c r="L92" s="749"/>
      <c r="M92" s="744"/>
      <c r="N92" s="749"/>
      <c r="O92" s="744"/>
      <c r="P92" s="749"/>
      <c r="Q92" s="744"/>
      <c r="R92" s="749"/>
      <c r="S92" s="744"/>
      <c r="T92" s="749"/>
      <c r="U92" s="744"/>
      <c r="V92" s="749"/>
      <c r="W92" s="744"/>
      <c r="X92" s="750"/>
    </row>
    <row r="93" spans="2:24" x14ac:dyDescent="0.2">
      <c r="B93" s="743"/>
      <c r="C93" s="744"/>
      <c r="D93" s="749"/>
      <c r="E93" s="744"/>
      <c r="F93" s="749"/>
      <c r="G93" s="744"/>
      <c r="H93" s="749"/>
      <c r="I93" s="744"/>
      <c r="J93" s="749"/>
      <c r="K93" s="744"/>
      <c r="L93" s="749"/>
      <c r="M93" s="744"/>
      <c r="N93" s="749"/>
      <c r="O93" s="744"/>
      <c r="P93" s="749"/>
      <c r="Q93" s="744"/>
      <c r="R93" s="749"/>
      <c r="S93" s="744"/>
      <c r="T93" s="749"/>
      <c r="U93" s="744"/>
      <c r="V93" s="749"/>
      <c r="W93" s="744"/>
      <c r="X93" s="750"/>
    </row>
    <row r="94" spans="2:24" ht="13.5" thickBot="1" x14ac:dyDescent="0.25">
      <c r="B94" s="746"/>
      <c r="C94" s="747"/>
      <c r="D94" s="751"/>
      <c r="E94" s="747"/>
      <c r="F94" s="751"/>
      <c r="G94" s="747"/>
      <c r="H94" s="751"/>
      <c r="I94" s="747"/>
      <c r="J94" s="751"/>
      <c r="K94" s="747"/>
      <c r="L94" s="751"/>
      <c r="M94" s="747"/>
      <c r="N94" s="751"/>
      <c r="O94" s="747"/>
      <c r="P94" s="751"/>
      <c r="Q94" s="747"/>
      <c r="R94" s="751"/>
      <c r="S94" s="747"/>
      <c r="T94" s="751"/>
      <c r="U94" s="747"/>
      <c r="V94" s="751"/>
      <c r="W94" s="747"/>
      <c r="X94" s="752"/>
    </row>
    <row r="97" spans="2:14" x14ac:dyDescent="0.2">
      <c r="B97" s="786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7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8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x14ac:dyDescent="0.2">
      <c r="B100" s="753" t="s">
        <v>92</v>
      </c>
      <c r="C100" s="754">
        <f t="shared" ref="C100:C108" si="17">C83</f>
        <v>467.99599999999998</v>
      </c>
      <c r="D100" s="754">
        <f t="shared" ref="D100:D108" si="18">E83</f>
        <v>420.09199999999998</v>
      </c>
      <c r="E100" s="754">
        <f t="shared" ref="E100:E108" si="19">G83</f>
        <v>370.84199999999998</v>
      </c>
      <c r="F100" s="754">
        <f t="shared" ref="F100:F108" si="20">I83</f>
        <v>286.964</v>
      </c>
      <c r="G100" s="754">
        <f t="shared" ref="G100:G108" si="21">K83</f>
        <v>446.91</v>
      </c>
      <c r="H100" s="754">
        <f t="shared" ref="H100:H108" si="22">M83</f>
        <v>221.53100000000001</v>
      </c>
      <c r="I100" s="754">
        <f t="shared" ref="I100:I108" si="23">O83</f>
        <v>162.16200000000001</v>
      </c>
      <c r="J100" s="754">
        <f t="shared" ref="J100:J108" si="24">Q83</f>
        <v>200.52600000000001</v>
      </c>
      <c r="K100" s="754">
        <f t="shared" ref="K100:K108" si="25">S83</f>
        <v>140.03</v>
      </c>
      <c r="L100" s="754">
        <f t="shared" ref="L100:L108" si="26">U83</f>
        <v>150.005</v>
      </c>
      <c r="M100" s="755">
        <f t="shared" ref="M100:M108" si="27">W83</f>
        <v>115.15</v>
      </c>
      <c r="N100" s="722"/>
    </row>
    <row r="101" spans="2:14" x14ac:dyDescent="0.2">
      <c r="B101" s="743" t="s">
        <v>84</v>
      </c>
      <c r="C101" s="744">
        <f t="shared" si="17"/>
        <v>11.927</v>
      </c>
      <c r="D101" s="744">
        <f t="shared" si="18"/>
        <v>32.079000000000001</v>
      </c>
      <c r="E101" s="744">
        <f t="shared" si="19"/>
        <v>6.7690000000000001</v>
      </c>
      <c r="F101" s="744">
        <f t="shared" si="20"/>
        <v>3.8290000000000002</v>
      </c>
      <c r="G101" s="744">
        <f t="shared" si="21"/>
        <v>102.098</v>
      </c>
      <c r="H101" s="744">
        <f t="shared" si="22"/>
        <v>3.6429999999999998</v>
      </c>
      <c r="I101" s="744">
        <f t="shared" si="23"/>
        <v>6.0119999999999996</v>
      </c>
      <c r="J101" s="744">
        <f t="shared" si="24"/>
        <v>7.6859999999999999</v>
      </c>
      <c r="K101" s="744">
        <f t="shared" si="25"/>
        <v>8.5619999999999994</v>
      </c>
      <c r="L101" s="744">
        <f t="shared" si="26"/>
        <v>9.9239999999999995</v>
      </c>
      <c r="M101" s="745">
        <f t="shared" si="27"/>
        <v>10.082000000000001</v>
      </c>
      <c r="N101" s="725"/>
    </row>
    <row r="102" spans="2:14" x14ac:dyDescent="0.2">
      <c r="B102" s="743" t="s">
        <v>85</v>
      </c>
      <c r="C102" s="744">
        <f t="shared" si="17"/>
        <v>58.442999999999998</v>
      </c>
      <c r="D102" s="744">
        <f t="shared" si="18"/>
        <v>53.51</v>
      </c>
      <c r="E102" s="744">
        <f t="shared" si="19"/>
        <v>51.387</v>
      </c>
      <c r="F102" s="744">
        <f t="shared" si="20"/>
        <v>73.168000000000006</v>
      </c>
      <c r="G102" s="744">
        <f t="shared" si="21"/>
        <v>68.894000000000005</v>
      </c>
      <c r="H102" s="744">
        <f t="shared" si="22"/>
        <v>95.111999999999995</v>
      </c>
      <c r="I102" s="744">
        <f t="shared" si="23"/>
        <v>25.003</v>
      </c>
      <c r="J102" s="744">
        <f t="shared" si="24"/>
        <v>75.412999999999997</v>
      </c>
      <c r="K102" s="744">
        <f t="shared" si="25"/>
        <v>25.02</v>
      </c>
      <c r="L102" s="744">
        <f t="shared" si="26"/>
        <v>30.07</v>
      </c>
      <c r="M102" s="745">
        <f t="shared" si="27"/>
        <v>20.420000000000002</v>
      </c>
      <c r="N102" s="725"/>
    </row>
    <row r="103" spans="2:14" x14ac:dyDescent="0.2">
      <c r="B103" s="743" t="s">
        <v>86</v>
      </c>
      <c r="C103" s="744">
        <f t="shared" si="17"/>
        <v>65.838999999999999</v>
      </c>
      <c r="D103" s="744">
        <f t="shared" si="18"/>
        <v>23.018999999999998</v>
      </c>
      <c r="E103" s="744">
        <f t="shared" si="19"/>
        <v>18.538</v>
      </c>
      <c r="F103" s="744">
        <f t="shared" si="20"/>
        <v>15.004</v>
      </c>
      <c r="G103" s="744">
        <f t="shared" si="21"/>
        <v>22.803000000000001</v>
      </c>
      <c r="H103" s="744">
        <f t="shared" si="22"/>
        <v>7.5369999999999999</v>
      </c>
      <c r="I103" s="744">
        <f t="shared" si="23"/>
        <v>7.9880000000000004</v>
      </c>
      <c r="J103" s="744">
        <f t="shared" si="24"/>
        <v>2.7240000000000002</v>
      </c>
      <c r="K103" s="744">
        <f t="shared" si="25"/>
        <v>2.7120000000000002</v>
      </c>
      <c r="L103" s="744">
        <f t="shared" si="26"/>
        <v>2.6160000000000001</v>
      </c>
      <c r="M103" s="745">
        <f t="shared" si="27"/>
        <v>0.86399999999999999</v>
      </c>
      <c r="N103" s="725"/>
    </row>
    <row r="104" spans="2:14" x14ac:dyDescent="0.2">
      <c r="B104" s="743" t="s">
        <v>87</v>
      </c>
      <c r="C104" s="744">
        <f t="shared" si="17"/>
        <v>66.519000000000005</v>
      </c>
      <c r="D104" s="744">
        <f t="shared" si="18"/>
        <v>74.62</v>
      </c>
      <c r="E104" s="744">
        <f t="shared" si="19"/>
        <v>135.887</v>
      </c>
      <c r="F104" s="744">
        <f t="shared" si="20"/>
        <v>71.590999999999994</v>
      </c>
      <c r="G104" s="744">
        <f t="shared" si="21"/>
        <v>111.663</v>
      </c>
      <c r="H104" s="744">
        <f t="shared" si="22"/>
        <v>23.609000000000002</v>
      </c>
      <c r="I104" s="744">
        <f t="shared" si="23"/>
        <v>58.021999999999998</v>
      </c>
      <c r="J104" s="744">
        <f t="shared" si="24"/>
        <v>43.027999999999999</v>
      </c>
      <c r="K104" s="744">
        <f t="shared" si="25"/>
        <v>37.655999999999999</v>
      </c>
      <c r="L104" s="744">
        <f t="shared" si="26"/>
        <v>33.424999999999997</v>
      </c>
      <c r="M104" s="745">
        <f t="shared" si="27"/>
        <v>24.248999999999999</v>
      </c>
      <c r="N104" s="725"/>
    </row>
    <row r="105" spans="2:14" x14ac:dyDescent="0.2">
      <c r="B105" s="743" t="s">
        <v>88</v>
      </c>
      <c r="C105" s="744">
        <f t="shared" si="17"/>
        <v>50.685000000000002</v>
      </c>
      <c r="D105" s="744">
        <f t="shared" si="18"/>
        <v>53.459000000000003</v>
      </c>
      <c r="E105" s="744">
        <f t="shared" si="19"/>
        <v>40.942999999999998</v>
      </c>
      <c r="F105" s="744">
        <f t="shared" si="20"/>
        <v>38.314999999999998</v>
      </c>
      <c r="G105" s="744">
        <f t="shared" si="21"/>
        <v>32.267000000000003</v>
      </c>
      <c r="H105" s="744">
        <f t="shared" si="22"/>
        <v>25.81</v>
      </c>
      <c r="I105" s="744">
        <f t="shared" si="23"/>
        <v>20.231999999999999</v>
      </c>
      <c r="J105" s="744">
        <f t="shared" si="24"/>
        <v>27.957999999999998</v>
      </c>
      <c r="K105" s="744">
        <f t="shared" si="25"/>
        <v>17.478000000000002</v>
      </c>
      <c r="L105" s="744">
        <f t="shared" si="26"/>
        <v>17.850000000000001</v>
      </c>
      <c r="M105" s="745">
        <f t="shared" si="27"/>
        <v>6.9089999999999998</v>
      </c>
      <c r="N105" s="725"/>
    </row>
    <row r="106" spans="2:14" x14ac:dyDescent="0.2">
      <c r="B106" s="743" t="s">
        <v>89</v>
      </c>
      <c r="C106" s="744">
        <f t="shared" si="17"/>
        <v>125.253</v>
      </c>
      <c r="D106" s="744">
        <f t="shared" si="18"/>
        <v>62.957999999999998</v>
      </c>
      <c r="E106" s="744">
        <f t="shared" si="19"/>
        <v>30.36</v>
      </c>
      <c r="F106" s="744">
        <f t="shared" si="20"/>
        <v>20.018999999999998</v>
      </c>
      <c r="G106" s="744">
        <f t="shared" si="21"/>
        <v>20.184999999999999</v>
      </c>
      <c r="H106" s="744">
        <f t="shared" si="22"/>
        <v>22.459</v>
      </c>
      <c r="I106" s="744">
        <f t="shared" si="23"/>
        <v>18.353000000000002</v>
      </c>
      <c r="J106" s="744">
        <f t="shared" si="24"/>
        <v>17.084</v>
      </c>
      <c r="K106" s="744">
        <f t="shared" si="25"/>
        <v>18.661000000000001</v>
      </c>
      <c r="L106" s="744">
        <f t="shared" si="26"/>
        <v>22.222000000000001</v>
      </c>
      <c r="M106" s="745">
        <f t="shared" si="27"/>
        <v>21.42</v>
      </c>
      <c r="N106" s="725"/>
    </row>
    <row r="107" spans="2:14" x14ac:dyDescent="0.2">
      <c r="B107" s="743" t="s">
        <v>90</v>
      </c>
      <c r="C107" s="744">
        <f t="shared" si="17"/>
        <v>3.4020000000000001</v>
      </c>
      <c r="D107" s="744">
        <f t="shared" si="18"/>
        <v>9.41</v>
      </c>
      <c r="E107" s="744">
        <f t="shared" si="19"/>
        <v>9.1270000000000007</v>
      </c>
      <c r="F107" s="744">
        <f t="shared" si="20"/>
        <v>0.35599999999999998</v>
      </c>
      <c r="G107" s="744">
        <f t="shared" si="21"/>
        <v>0.32800000000000001</v>
      </c>
      <c r="H107" s="744">
        <f t="shared" si="22"/>
        <v>4.0869999999999997</v>
      </c>
      <c r="I107" s="744">
        <f t="shared" si="23"/>
        <v>3.2000000000000001E-2</v>
      </c>
      <c r="J107" s="744">
        <f t="shared" si="24"/>
        <v>7.4999999999999997E-2</v>
      </c>
      <c r="K107" s="744">
        <f t="shared" si="25"/>
        <v>0.20799999999999999</v>
      </c>
      <c r="L107" s="744">
        <f t="shared" si="26"/>
        <v>0.20799999999999999</v>
      </c>
      <c r="M107" s="745">
        <f t="shared" si="27"/>
        <v>0.73599999999999999</v>
      </c>
      <c r="N107" s="725"/>
    </row>
    <row r="108" spans="2:14" x14ac:dyDescent="0.2">
      <c r="B108" s="743" t="s">
        <v>91</v>
      </c>
      <c r="C108" s="744">
        <f t="shared" si="17"/>
        <v>85.927999999999997</v>
      </c>
      <c r="D108" s="744">
        <f t="shared" si="18"/>
        <v>111.03700000000001</v>
      </c>
      <c r="E108" s="744">
        <f t="shared" si="19"/>
        <v>77.83</v>
      </c>
      <c r="F108" s="744">
        <f t="shared" si="20"/>
        <v>64.682000000000002</v>
      </c>
      <c r="G108" s="744">
        <f t="shared" si="21"/>
        <v>88.671000000000006</v>
      </c>
      <c r="H108" s="744">
        <f t="shared" si="22"/>
        <v>39.274000000000001</v>
      </c>
      <c r="I108" s="744">
        <f t="shared" si="23"/>
        <v>26.521000000000001</v>
      </c>
      <c r="J108" s="744">
        <f t="shared" si="24"/>
        <v>26.556999999999999</v>
      </c>
      <c r="K108" s="744">
        <f t="shared" si="25"/>
        <v>29.734000000000002</v>
      </c>
      <c r="L108" s="744">
        <f t="shared" si="26"/>
        <v>33.69</v>
      </c>
      <c r="M108" s="745">
        <f t="shared" si="27"/>
        <v>30.469000000000001</v>
      </c>
      <c r="N108" s="725"/>
    </row>
    <row r="109" spans="2:14" x14ac:dyDescent="0.2">
      <c r="B109" s="743"/>
      <c r="C109" s="744">
        <f t="shared" ref="C109:C111" si="28">C92</f>
        <v>0</v>
      </c>
      <c r="D109" s="744">
        <f t="shared" ref="D109:D111" si="29">E92</f>
        <v>0</v>
      </c>
      <c r="E109" s="744">
        <f t="shared" ref="E109:E111" si="30">G92</f>
        <v>0</v>
      </c>
      <c r="F109" s="744">
        <f t="shared" ref="F109:F111" si="31">I92</f>
        <v>0</v>
      </c>
      <c r="G109" s="744">
        <f t="shared" ref="G109:G111" si="32">K92</f>
        <v>0</v>
      </c>
      <c r="H109" s="744">
        <f t="shared" ref="H109:H111" si="33">M92</f>
        <v>0</v>
      </c>
      <c r="I109" s="744">
        <f t="shared" ref="I109:I111" si="34">O92</f>
        <v>0</v>
      </c>
      <c r="J109" s="744">
        <f t="shared" ref="J109:J111" si="35">Q92</f>
        <v>0</v>
      </c>
      <c r="K109" s="744">
        <f t="shared" ref="K109:K111" si="36">S92</f>
        <v>0</v>
      </c>
      <c r="L109" s="744">
        <f t="shared" ref="L109:L111" si="37">U92</f>
        <v>0</v>
      </c>
      <c r="M109" s="745">
        <f t="shared" ref="M109:M111" si="38">W92</f>
        <v>0</v>
      </c>
      <c r="N109" s="725"/>
    </row>
    <row r="110" spans="2:14" x14ac:dyDescent="0.2">
      <c r="B110" s="743"/>
      <c r="C110" s="744">
        <f t="shared" si="28"/>
        <v>0</v>
      </c>
      <c r="D110" s="744">
        <f t="shared" si="29"/>
        <v>0</v>
      </c>
      <c r="E110" s="744">
        <f t="shared" si="30"/>
        <v>0</v>
      </c>
      <c r="F110" s="744">
        <f t="shared" si="31"/>
        <v>0</v>
      </c>
      <c r="G110" s="744">
        <f t="shared" si="32"/>
        <v>0</v>
      </c>
      <c r="H110" s="744">
        <f t="shared" si="33"/>
        <v>0</v>
      </c>
      <c r="I110" s="744">
        <f t="shared" si="34"/>
        <v>0</v>
      </c>
      <c r="J110" s="744">
        <f t="shared" si="35"/>
        <v>0</v>
      </c>
      <c r="K110" s="744">
        <f t="shared" si="36"/>
        <v>0</v>
      </c>
      <c r="L110" s="744">
        <f t="shared" si="37"/>
        <v>0</v>
      </c>
      <c r="M110" s="745">
        <f t="shared" si="38"/>
        <v>0</v>
      </c>
      <c r="N110" s="725"/>
    </row>
    <row r="111" spans="2:14" ht="13.5" thickBot="1" x14ac:dyDescent="0.25">
      <c r="B111" s="746"/>
      <c r="C111" s="747">
        <f t="shared" si="28"/>
        <v>0</v>
      </c>
      <c r="D111" s="747">
        <f t="shared" si="29"/>
        <v>0</v>
      </c>
      <c r="E111" s="747">
        <f t="shared" si="30"/>
        <v>0</v>
      </c>
      <c r="F111" s="747">
        <f t="shared" si="31"/>
        <v>0</v>
      </c>
      <c r="G111" s="747">
        <f t="shared" si="32"/>
        <v>0</v>
      </c>
      <c r="H111" s="747">
        <f t="shared" si="33"/>
        <v>0</v>
      </c>
      <c r="I111" s="747">
        <f t="shared" si="34"/>
        <v>0</v>
      </c>
      <c r="J111" s="747">
        <f t="shared" si="35"/>
        <v>0</v>
      </c>
      <c r="K111" s="747">
        <f t="shared" si="36"/>
        <v>0</v>
      </c>
      <c r="L111" s="747">
        <f t="shared" si="37"/>
        <v>0</v>
      </c>
      <c r="M111" s="748">
        <f t="shared" si="38"/>
        <v>0</v>
      </c>
      <c r="N111" s="725"/>
    </row>
    <row r="114" spans="2:14" x14ac:dyDescent="0.2">
      <c r="B114" s="786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7"/>
      <c r="C115" s="717" t="s">
        <v>486</v>
      </c>
      <c r="D115" s="717" t="s">
        <v>486</v>
      </c>
      <c r="E115" s="717" t="s">
        <v>486</v>
      </c>
      <c r="F115" s="717" t="s">
        <v>486</v>
      </c>
      <c r="G115" s="717" t="s">
        <v>486</v>
      </c>
      <c r="H115" s="717" t="s">
        <v>486</v>
      </c>
      <c r="I115" s="717" t="s">
        <v>486</v>
      </c>
      <c r="J115" s="717" t="s">
        <v>486</v>
      </c>
      <c r="K115" s="717" t="s">
        <v>486</v>
      </c>
      <c r="L115" s="717" t="s">
        <v>486</v>
      </c>
      <c r="M115" s="719" t="s">
        <v>486</v>
      </c>
      <c r="N115" s="738"/>
    </row>
    <row r="116" spans="2:14" ht="41.25" thickBot="1" x14ac:dyDescent="0.25">
      <c r="B116" s="788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x14ac:dyDescent="0.2">
      <c r="B117" s="753" t="s">
        <v>92</v>
      </c>
      <c r="C117" s="754">
        <f t="shared" ref="C117:C128" si="39">SUM(C66,C83)</f>
        <v>587.85799999999995</v>
      </c>
      <c r="D117" s="754">
        <f t="shared" ref="D117:D128" si="40">SUM(D66,E83)</f>
        <v>549.98099999999999</v>
      </c>
      <c r="E117" s="754">
        <f t="shared" ref="E117:E128" si="41">SUM(E66,G83)</f>
        <v>516.08199999999999</v>
      </c>
      <c r="F117" s="754">
        <f t="shared" ref="F117:F128" si="42">SUM(F66,I83)</f>
        <v>430.43899999999996</v>
      </c>
      <c r="G117" s="754">
        <f t="shared" ref="G117:G128" si="43">SUM(G66,K83)</f>
        <v>575.42900000000009</v>
      </c>
      <c r="H117" s="754">
        <f t="shared" ref="H117:H128" si="44">SUM(H66,M83)</f>
        <v>353.23599999999999</v>
      </c>
      <c r="I117" s="754">
        <f t="shared" ref="I117:I128" si="45">SUM(I66,O83)</f>
        <v>282.73099999999999</v>
      </c>
      <c r="J117" s="754">
        <f t="shared" ref="J117:J128" si="46">SUM(J66,Q83)</f>
        <v>318.29399999999998</v>
      </c>
      <c r="K117" s="754">
        <f t="shared" ref="K117:K128" si="47">SUM(K66,S83)</f>
        <v>238.982</v>
      </c>
      <c r="L117" s="754">
        <f t="shared" ref="L117:L128" si="48">SUM(L66,U83)</f>
        <v>251.84100000000001</v>
      </c>
      <c r="M117" s="755">
        <f t="shared" ref="M117:M128" si="49">SUM(M66,W83)</f>
        <v>210.554</v>
      </c>
      <c r="N117" s="722"/>
    </row>
    <row r="118" spans="2:14" x14ac:dyDescent="0.2">
      <c r="B118" s="743" t="s">
        <v>84</v>
      </c>
      <c r="C118" s="744">
        <f t="shared" si="39"/>
        <v>19.850000000000001</v>
      </c>
      <c r="D118" s="744">
        <f t="shared" si="40"/>
        <v>39.725999999999999</v>
      </c>
      <c r="E118" s="744">
        <f t="shared" si="41"/>
        <v>12.719000000000001</v>
      </c>
      <c r="F118" s="744">
        <f t="shared" si="42"/>
        <v>11.146000000000001</v>
      </c>
      <c r="G118" s="744">
        <f t="shared" si="43"/>
        <v>106.989</v>
      </c>
      <c r="H118" s="744">
        <f t="shared" si="44"/>
        <v>10.460999999999999</v>
      </c>
      <c r="I118" s="744">
        <f t="shared" si="45"/>
        <v>10.686</v>
      </c>
      <c r="J118" s="744">
        <f t="shared" si="46"/>
        <v>14.702999999999999</v>
      </c>
      <c r="K118" s="744">
        <f t="shared" si="47"/>
        <v>14.407</v>
      </c>
      <c r="L118" s="744">
        <f t="shared" si="48"/>
        <v>16.125</v>
      </c>
      <c r="M118" s="745">
        <f t="shared" si="49"/>
        <v>16.106999999999999</v>
      </c>
      <c r="N118" s="725"/>
    </row>
    <row r="119" spans="2:14" x14ac:dyDescent="0.2">
      <c r="B119" s="743" t="s">
        <v>85</v>
      </c>
      <c r="C119" s="744">
        <f t="shared" si="39"/>
        <v>69.626999999999995</v>
      </c>
      <c r="D119" s="744">
        <f t="shared" si="40"/>
        <v>70.227999999999994</v>
      </c>
      <c r="E119" s="744">
        <f t="shared" si="41"/>
        <v>76.718999999999994</v>
      </c>
      <c r="F119" s="744">
        <f t="shared" si="42"/>
        <v>91.792000000000002</v>
      </c>
      <c r="G119" s="744">
        <f t="shared" si="43"/>
        <v>80.411000000000001</v>
      </c>
      <c r="H119" s="744">
        <f t="shared" si="44"/>
        <v>103.31299999999999</v>
      </c>
      <c r="I119" s="744">
        <f t="shared" si="45"/>
        <v>37.435000000000002</v>
      </c>
      <c r="J119" s="744">
        <f t="shared" si="46"/>
        <v>87.682999999999993</v>
      </c>
      <c r="K119" s="744">
        <f t="shared" si="47"/>
        <v>34.585999999999999</v>
      </c>
      <c r="L119" s="744">
        <f t="shared" si="48"/>
        <v>43.14</v>
      </c>
      <c r="M119" s="745">
        <f t="shared" si="49"/>
        <v>31.574000000000002</v>
      </c>
      <c r="N119" s="725"/>
    </row>
    <row r="120" spans="2:14" x14ac:dyDescent="0.2">
      <c r="B120" s="743" t="s">
        <v>86</v>
      </c>
      <c r="C120" s="744">
        <f t="shared" si="39"/>
        <v>94.60499999999999</v>
      </c>
      <c r="D120" s="744">
        <f t="shared" si="40"/>
        <v>48.393999999999998</v>
      </c>
      <c r="E120" s="744">
        <f t="shared" si="41"/>
        <v>42.429000000000002</v>
      </c>
      <c r="F120" s="744">
        <f t="shared" si="42"/>
        <v>38.33</v>
      </c>
      <c r="G120" s="744">
        <f t="shared" si="43"/>
        <v>40.249000000000002</v>
      </c>
      <c r="H120" s="744">
        <f t="shared" si="44"/>
        <v>30.003</v>
      </c>
      <c r="I120" s="744">
        <f t="shared" si="45"/>
        <v>27.173999999999999</v>
      </c>
      <c r="J120" s="744">
        <f t="shared" si="46"/>
        <v>24.294</v>
      </c>
      <c r="K120" s="744">
        <f t="shared" si="47"/>
        <v>11.696</v>
      </c>
      <c r="L120" s="744">
        <f t="shared" si="48"/>
        <v>13.519</v>
      </c>
      <c r="M120" s="745">
        <f t="shared" si="49"/>
        <v>8.1780000000000008</v>
      </c>
      <c r="N120" s="725"/>
    </row>
    <row r="121" spans="2:14" x14ac:dyDescent="0.2">
      <c r="B121" s="743" t="s">
        <v>87</v>
      </c>
      <c r="C121" s="744">
        <f t="shared" si="39"/>
        <v>80.879000000000005</v>
      </c>
      <c r="D121" s="744">
        <f t="shared" si="40"/>
        <v>91.29</v>
      </c>
      <c r="E121" s="744">
        <f t="shared" si="41"/>
        <v>150.06200000000001</v>
      </c>
      <c r="F121" s="744">
        <f t="shared" si="42"/>
        <v>88.691999999999993</v>
      </c>
      <c r="G121" s="744">
        <f t="shared" si="43"/>
        <v>126.215</v>
      </c>
      <c r="H121" s="744">
        <f t="shared" si="44"/>
        <v>39.61</v>
      </c>
      <c r="I121" s="744">
        <f t="shared" si="45"/>
        <v>70.265000000000001</v>
      </c>
      <c r="J121" s="744">
        <f t="shared" si="46"/>
        <v>52.239999999999995</v>
      </c>
      <c r="K121" s="744">
        <f t="shared" si="47"/>
        <v>45.445</v>
      </c>
      <c r="L121" s="744">
        <f t="shared" si="48"/>
        <v>43.430999999999997</v>
      </c>
      <c r="M121" s="745">
        <f t="shared" si="49"/>
        <v>34.436999999999998</v>
      </c>
      <c r="N121" s="725"/>
    </row>
    <row r="122" spans="2:14" x14ac:dyDescent="0.2">
      <c r="B122" s="743" t="s">
        <v>88</v>
      </c>
      <c r="C122" s="744">
        <f t="shared" si="39"/>
        <v>64.495000000000005</v>
      </c>
      <c r="D122" s="744">
        <f t="shared" si="40"/>
        <v>71.64</v>
      </c>
      <c r="E122" s="744">
        <f t="shared" si="41"/>
        <v>61.970999999999997</v>
      </c>
      <c r="F122" s="744">
        <f t="shared" si="42"/>
        <v>54.858999999999995</v>
      </c>
      <c r="G122" s="744">
        <f t="shared" si="43"/>
        <v>48.285000000000004</v>
      </c>
      <c r="H122" s="744">
        <f t="shared" si="44"/>
        <v>42.718000000000004</v>
      </c>
      <c r="I122" s="744">
        <f t="shared" si="45"/>
        <v>36.835000000000001</v>
      </c>
      <c r="J122" s="744">
        <f t="shared" si="46"/>
        <v>45.18</v>
      </c>
      <c r="K122" s="744">
        <f t="shared" si="47"/>
        <v>30.316000000000003</v>
      </c>
      <c r="L122" s="744">
        <f t="shared" si="48"/>
        <v>30.657000000000004</v>
      </c>
      <c r="M122" s="745">
        <f t="shared" si="49"/>
        <v>18.350999999999999</v>
      </c>
      <c r="N122" s="725"/>
    </row>
    <row r="123" spans="2:14" x14ac:dyDescent="0.2">
      <c r="B123" s="743" t="s">
        <v>89</v>
      </c>
      <c r="C123" s="744">
        <f t="shared" si="39"/>
        <v>158.761</v>
      </c>
      <c r="D123" s="744">
        <f t="shared" si="40"/>
        <v>94.84899999999999</v>
      </c>
      <c r="E123" s="744">
        <f t="shared" si="41"/>
        <v>70.513000000000005</v>
      </c>
      <c r="F123" s="744">
        <f t="shared" si="42"/>
        <v>62.64</v>
      </c>
      <c r="G123" s="744">
        <f t="shared" si="43"/>
        <v>74.94</v>
      </c>
      <c r="H123" s="744">
        <f t="shared" si="44"/>
        <v>73.623000000000005</v>
      </c>
      <c r="I123" s="744">
        <f t="shared" si="45"/>
        <v>64.17</v>
      </c>
      <c r="J123" s="744">
        <f t="shared" si="46"/>
        <v>59.792000000000002</v>
      </c>
      <c r="K123" s="744">
        <f t="shared" si="47"/>
        <v>63.103999999999999</v>
      </c>
      <c r="L123" s="744">
        <f t="shared" si="48"/>
        <v>60.122</v>
      </c>
      <c r="M123" s="745">
        <f t="shared" si="49"/>
        <v>58.173000000000002</v>
      </c>
      <c r="N123" s="725"/>
    </row>
    <row r="124" spans="2:14" x14ac:dyDescent="0.2">
      <c r="B124" s="743" t="s">
        <v>90</v>
      </c>
      <c r="C124" s="744">
        <f t="shared" si="39"/>
        <v>4.5010000000000003</v>
      </c>
      <c r="D124" s="744">
        <f t="shared" si="40"/>
        <v>11.129</v>
      </c>
      <c r="E124" s="744">
        <f t="shared" si="41"/>
        <v>10.295</v>
      </c>
      <c r="F124" s="744">
        <f t="shared" si="42"/>
        <v>1.403</v>
      </c>
      <c r="G124" s="744">
        <f t="shared" si="43"/>
        <v>0.78400000000000003</v>
      </c>
      <c r="H124" s="744">
        <f t="shared" si="44"/>
        <v>4.33</v>
      </c>
      <c r="I124" s="744">
        <f t="shared" si="45"/>
        <v>0.31999999999999995</v>
      </c>
      <c r="J124" s="744">
        <f t="shared" si="46"/>
        <v>0.371</v>
      </c>
      <c r="K124" s="744">
        <f t="shared" si="47"/>
        <v>0.51500000000000001</v>
      </c>
      <c r="L124" s="744">
        <f t="shared" si="48"/>
        <v>0.624</v>
      </c>
      <c r="M124" s="745">
        <f t="shared" si="49"/>
        <v>1.5920000000000001</v>
      </c>
      <c r="N124" s="725"/>
    </row>
    <row r="125" spans="2:14" x14ac:dyDescent="0.2">
      <c r="B125" s="743" t="s">
        <v>91</v>
      </c>
      <c r="C125" s="744">
        <f t="shared" si="39"/>
        <v>95.140999999999991</v>
      </c>
      <c r="D125" s="744">
        <f t="shared" si="40"/>
        <v>122.72500000000001</v>
      </c>
      <c r="E125" s="744">
        <f t="shared" si="41"/>
        <v>91.373999999999995</v>
      </c>
      <c r="F125" s="744">
        <f t="shared" si="42"/>
        <v>81.575000000000003</v>
      </c>
      <c r="G125" s="744">
        <f t="shared" si="43"/>
        <v>97.555000000000007</v>
      </c>
      <c r="H125" s="744">
        <f t="shared" si="44"/>
        <v>49.177999999999997</v>
      </c>
      <c r="I125" s="744">
        <f t="shared" si="45"/>
        <v>35.847000000000001</v>
      </c>
      <c r="J125" s="744">
        <f t="shared" si="46"/>
        <v>34.031999999999996</v>
      </c>
      <c r="K125" s="744">
        <f t="shared" si="47"/>
        <v>38.914999999999999</v>
      </c>
      <c r="L125" s="744">
        <f t="shared" si="48"/>
        <v>44.223999999999997</v>
      </c>
      <c r="M125" s="745">
        <f t="shared" si="49"/>
        <v>42.143000000000001</v>
      </c>
      <c r="N125" s="725"/>
    </row>
    <row r="126" spans="2:14" x14ac:dyDescent="0.2">
      <c r="B126" s="743"/>
      <c r="C126" s="744">
        <f t="shared" si="39"/>
        <v>0</v>
      </c>
      <c r="D126" s="744">
        <f t="shared" si="40"/>
        <v>0</v>
      </c>
      <c r="E126" s="744">
        <f t="shared" si="41"/>
        <v>0</v>
      </c>
      <c r="F126" s="744">
        <f t="shared" si="42"/>
        <v>0</v>
      </c>
      <c r="G126" s="744">
        <f t="shared" si="43"/>
        <v>0</v>
      </c>
      <c r="H126" s="744">
        <f t="shared" si="44"/>
        <v>0</v>
      </c>
      <c r="I126" s="744">
        <f t="shared" si="45"/>
        <v>0</v>
      </c>
      <c r="J126" s="744">
        <f t="shared" si="46"/>
        <v>0</v>
      </c>
      <c r="K126" s="744">
        <f t="shared" si="47"/>
        <v>0</v>
      </c>
      <c r="L126" s="744">
        <f t="shared" si="48"/>
        <v>0</v>
      </c>
      <c r="M126" s="745">
        <f t="shared" si="49"/>
        <v>0</v>
      </c>
      <c r="N126" s="725"/>
    </row>
    <row r="127" spans="2:14" x14ac:dyDescent="0.2">
      <c r="B127" s="743"/>
      <c r="C127" s="744">
        <f t="shared" si="39"/>
        <v>0</v>
      </c>
      <c r="D127" s="744">
        <f t="shared" si="40"/>
        <v>0</v>
      </c>
      <c r="E127" s="744">
        <f t="shared" si="41"/>
        <v>0</v>
      </c>
      <c r="F127" s="744">
        <f t="shared" si="42"/>
        <v>0</v>
      </c>
      <c r="G127" s="744">
        <f t="shared" si="43"/>
        <v>0</v>
      </c>
      <c r="H127" s="744">
        <f t="shared" si="44"/>
        <v>0</v>
      </c>
      <c r="I127" s="744">
        <f t="shared" si="45"/>
        <v>0</v>
      </c>
      <c r="J127" s="744">
        <f t="shared" si="46"/>
        <v>0</v>
      </c>
      <c r="K127" s="744">
        <f t="shared" si="47"/>
        <v>0</v>
      </c>
      <c r="L127" s="744">
        <f t="shared" si="48"/>
        <v>0</v>
      </c>
      <c r="M127" s="745">
        <f t="shared" si="49"/>
        <v>0</v>
      </c>
      <c r="N127" s="725"/>
    </row>
    <row r="128" spans="2:14" ht="13.5" thickBot="1" x14ac:dyDescent="0.25">
      <c r="B128" s="746"/>
      <c r="C128" s="747">
        <f t="shared" si="39"/>
        <v>0</v>
      </c>
      <c r="D128" s="747">
        <f t="shared" si="40"/>
        <v>0</v>
      </c>
      <c r="E128" s="747">
        <f t="shared" si="41"/>
        <v>0</v>
      </c>
      <c r="F128" s="747">
        <f t="shared" si="42"/>
        <v>0</v>
      </c>
      <c r="G128" s="747">
        <f t="shared" si="43"/>
        <v>0</v>
      </c>
      <c r="H128" s="747">
        <f t="shared" si="44"/>
        <v>0</v>
      </c>
      <c r="I128" s="747">
        <f t="shared" si="45"/>
        <v>0</v>
      </c>
      <c r="J128" s="747">
        <f t="shared" si="46"/>
        <v>0</v>
      </c>
      <c r="K128" s="747">
        <f t="shared" si="47"/>
        <v>0</v>
      </c>
      <c r="L128" s="747">
        <f t="shared" si="48"/>
        <v>0</v>
      </c>
      <c r="M128" s="748">
        <f t="shared" si="49"/>
        <v>0</v>
      </c>
      <c r="N128" s="725"/>
    </row>
    <row r="130" spans="1:13" x14ac:dyDescent="0.2">
      <c r="A130" s="271"/>
    </row>
    <row r="131" spans="1:13" x14ac:dyDescent="0.2">
      <c r="B131" s="786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7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8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19.920999999999999</v>
      </c>
      <c r="D134" s="725">
        <v>16.869</v>
      </c>
      <c r="E134" s="725">
        <v>14.84</v>
      </c>
      <c r="F134" s="725">
        <v>12.621</v>
      </c>
      <c r="G134" s="725">
        <v>14.814</v>
      </c>
      <c r="H134" s="725">
        <v>18.943000000000001</v>
      </c>
      <c r="I134" s="725">
        <v>19.73</v>
      </c>
      <c r="J134" s="725">
        <v>19.327999999999999</v>
      </c>
      <c r="K134" s="725">
        <v>18.423999999999999</v>
      </c>
      <c r="L134" s="725">
        <v>17.39</v>
      </c>
      <c r="M134" s="726">
        <v>16.088999999999999</v>
      </c>
    </row>
    <row r="135" spans="1:13" x14ac:dyDescent="0.2">
      <c r="B135" s="724" t="s">
        <v>215</v>
      </c>
      <c r="C135" s="725">
        <v>6.6449999999999996</v>
      </c>
      <c r="D135" s="725">
        <v>5.9560000000000004</v>
      </c>
      <c r="E135" s="725">
        <v>5.4630000000000001</v>
      </c>
      <c r="F135" s="725">
        <v>4.7530000000000001</v>
      </c>
      <c r="G135" s="725">
        <v>4.282</v>
      </c>
      <c r="H135" s="725">
        <v>5.0999999999999996</v>
      </c>
      <c r="I135" s="725">
        <v>5.0540000000000003</v>
      </c>
      <c r="J135" s="725">
        <v>5.6479999999999997</v>
      </c>
      <c r="K135" s="725">
        <v>5.3029999999999999</v>
      </c>
      <c r="L135" s="725">
        <v>5.2679999999999998</v>
      </c>
      <c r="M135" s="726">
        <v>5.0250000000000004</v>
      </c>
    </row>
    <row r="136" spans="1:13" x14ac:dyDescent="0.2">
      <c r="B136" s="724" t="s">
        <v>216</v>
      </c>
      <c r="C136" s="725">
        <v>7.0069999999999997</v>
      </c>
      <c r="D136" s="725">
        <v>6.6390000000000002</v>
      </c>
      <c r="E136" s="725">
        <v>6.2789999999999999</v>
      </c>
      <c r="F136" s="725">
        <v>5.6040000000000001</v>
      </c>
      <c r="G136" s="725">
        <v>4.7569999999999997</v>
      </c>
      <c r="H136" s="725">
        <v>5.1340000000000003</v>
      </c>
      <c r="I136" s="725">
        <v>4.7519999999999998</v>
      </c>
      <c r="J136" s="725">
        <v>5.4370000000000003</v>
      </c>
      <c r="K136" s="725">
        <v>5.202</v>
      </c>
      <c r="L136" s="725">
        <v>5.48</v>
      </c>
      <c r="M136" s="726">
        <v>5.3150000000000004</v>
      </c>
    </row>
    <row r="137" spans="1:13" x14ac:dyDescent="0.2">
      <c r="B137" s="724" t="s">
        <v>217</v>
      </c>
      <c r="C137" s="725">
        <v>23.931999999999999</v>
      </c>
      <c r="D137" s="725">
        <v>24.285</v>
      </c>
      <c r="E137" s="725">
        <v>24.532</v>
      </c>
      <c r="F137" s="725">
        <v>23.167000000000002</v>
      </c>
      <c r="G137" s="725">
        <v>19.672999999999998</v>
      </c>
      <c r="H137" s="725">
        <v>18.84</v>
      </c>
      <c r="I137" s="725">
        <v>15.202</v>
      </c>
      <c r="J137" s="725">
        <v>16.710999999999999</v>
      </c>
      <c r="K137" s="725">
        <v>15.62</v>
      </c>
      <c r="L137" s="725">
        <v>18.088999999999999</v>
      </c>
      <c r="M137" s="726">
        <v>17.721</v>
      </c>
    </row>
    <row r="138" spans="1:13" x14ac:dyDescent="0.2">
      <c r="B138" s="724" t="s">
        <v>218</v>
      </c>
      <c r="C138" s="725">
        <v>34.463000000000001</v>
      </c>
      <c r="D138" s="725">
        <v>38.258000000000003</v>
      </c>
      <c r="E138" s="725">
        <v>42.353999999999999</v>
      </c>
      <c r="F138" s="725">
        <v>42.55</v>
      </c>
      <c r="G138" s="725">
        <v>35.750999999999998</v>
      </c>
      <c r="H138" s="725">
        <v>33.390999999999998</v>
      </c>
      <c r="I138" s="725">
        <v>28.314</v>
      </c>
      <c r="J138" s="725">
        <v>27.006</v>
      </c>
      <c r="K138" s="725">
        <v>21.302</v>
      </c>
      <c r="L138" s="725">
        <v>25.242000000000001</v>
      </c>
      <c r="M138" s="726">
        <v>22.818999999999999</v>
      </c>
    </row>
    <row r="139" spans="1:13" x14ac:dyDescent="0.2">
      <c r="B139" s="724" t="s">
        <v>219</v>
      </c>
      <c r="C139" s="725">
        <v>15.973000000000001</v>
      </c>
      <c r="D139" s="725">
        <v>19.998999999999999</v>
      </c>
      <c r="E139" s="725">
        <v>24.766999999999999</v>
      </c>
      <c r="F139" s="725">
        <v>25.666</v>
      </c>
      <c r="G139" s="725">
        <v>21.530999999999999</v>
      </c>
      <c r="H139" s="725">
        <v>20.821000000000002</v>
      </c>
      <c r="I139" s="725">
        <v>19.138999999999999</v>
      </c>
      <c r="J139" s="725">
        <v>17.57</v>
      </c>
      <c r="K139" s="725">
        <v>12.715999999999999</v>
      </c>
      <c r="L139" s="725">
        <v>13.56</v>
      </c>
      <c r="M139" s="726">
        <v>11.86</v>
      </c>
    </row>
    <row r="140" spans="1:13" x14ac:dyDescent="0.2">
      <c r="B140" s="724" t="s">
        <v>220</v>
      </c>
      <c r="C140" s="725">
        <v>7.0979999999999999</v>
      </c>
      <c r="D140" s="725">
        <v>9.8190000000000008</v>
      </c>
      <c r="E140" s="725">
        <v>13.157999999999999</v>
      </c>
      <c r="F140" s="725">
        <v>13.904</v>
      </c>
      <c r="G140" s="725">
        <v>11.678000000000001</v>
      </c>
      <c r="H140" s="725">
        <v>11.471</v>
      </c>
      <c r="I140" s="725">
        <v>10.705</v>
      </c>
      <c r="J140" s="725">
        <v>9.7929999999999993</v>
      </c>
      <c r="K140" s="725">
        <v>6.9370000000000003</v>
      </c>
      <c r="L140" s="725">
        <v>6.9720000000000004</v>
      </c>
      <c r="M140" s="726">
        <v>6.2610000000000001</v>
      </c>
    </row>
    <row r="141" spans="1:13" x14ac:dyDescent="0.2">
      <c r="B141" s="724" t="s">
        <v>221</v>
      </c>
      <c r="C141" s="725">
        <v>4.8230000000000004</v>
      </c>
      <c r="D141" s="725">
        <v>8.0649999999999995</v>
      </c>
      <c r="E141" s="725">
        <v>13.848000000000001</v>
      </c>
      <c r="F141" s="725">
        <v>15.209</v>
      </c>
      <c r="G141" s="725">
        <v>16.033000000000001</v>
      </c>
      <c r="H141" s="725">
        <v>18.006</v>
      </c>
      <c r="I141" s="725">
        <v>17.672999999999998</v>
      </c>
      <c r="J141" s="725">
        <v>16.274999999999999</v>
      </c>
      <c r="K141" s="725">
        <v>13.448</v>
      </c>
      <c r="L141" s="725">
        <v>9.8350000000000009</v>
      </c>
      <c r="M141" s="726">
        <v>10.314</v>
      </c>
    </row>
    <row r="142" spans="1:13" ht="13.5" thickBot="1" x14ac:dyDescent="0.25">
      <c r="B142" s="762" t="s">
        <v>80</v>
      </c>
      <c r="C142" s="763">
        <v>119.86199999999999</v>
      </c>
      <c r="D142" s="763">
        <v>129.88900000000001</v>
      </c>
      <c r="E142" s="763">
        <v>145.24</v>
      </c>
      <c r="F142" s="763">
        <v>143.47499999999999</v>
      </c>
      <c r="G142" s="763">
        <v>128.51900000000001</v>
      </c>
      <c r="H142" s="763">
        <v>131.70500000000001</v>
      </c>
      <c r="I142" s="763">
        <v>120.569</v>
      </c>
      <c r="J142" s="763">
        <v>117.768</v>
      </c>
      <c r="K142" s="763">
        <v>98.951999999999998</v>
      </c>
      <c r="L142" s="763">
        <v>101.836</v>
      </c>
      <c r="M142" s="766">
        <v>95.403999999999996</v>
      </c>
    </row>
    <row r="145" spans="2:24" x14ac:dyDescent="0.2">
      <c r="B145" s="786" t="s">
        <v>744</v>
      </c>
      <c r="C145" s="789" t="s">
        <v>331</v>
      </c>
      <c r="D145" s="790"/>
      <c r="E145" s="789" t="s">
        <v>222</v>
      </c>
      <c r="F145" s="790"/>
      <c r="G145" s="789" t="s">
        <v>225</v>
      </c>
      <c r="H145" s="790"/>
      <c r="I145" s="789" t="s">
        <v>226</v>
      </c>
      <c r="J145" s="790"/>
      <c r="K145" s="789" t="s">
        <v>227</v>
      </c>
      <c r="L145" s="790"/>
      <c r="M145" s="789" t="s">
        <v>228</v>
      </c>
      <c r="N145" s="790"/>
      <c r="O145" s="789" t="s">
        <v>332</v>
      </c>
      <c r="P145" s="790"/>
      <c r="Q145" s="789" t="s">
        <v>333</v>
      </c>
      <c r="R145" s="790"/>
      <c r="S145" s="789" t="s">
        <v>231</v>
      </c>
      <c r="T145" s="790"/>
      <c r="U145" s="789" t="s">
        <v>232</v>
      </c>
      <c r="V145" s="790"/>
      <c r="W145" s="789" t="s">
        <v>233</v>
      </c>
      <c r="X145" s="791"/>
    </row>
    <row r="146" spans="2:24" x14ac:dyDescent="0.2">
      <c r="B146" s="787"/>
      <c r="C146" s="792" t="s">
        <v>79</v>
      </c>
      <c r="D146" s="793"/>
      <c r="E146" s="792" t="s">
        <v>79</v>
      </c>
      <c r="F146" s="793"/>
      <c r="G146" s="792" t="s">
        <v>79</v>
      </c>
      <c r="H146" s="793"/>
      <c r="I146" s="792" t="s">
        <v>79</v>
      </c>
      <c r="J146" s="793"/>
      <c r="K146" s="792" t="s">
        <v>79</v>
      </c>
      <c r="L146" s="793"/>
      <c r="M146" s="792" t="s">
        <v>79</v>
      </c>
      <c r="N146" s="793"/>
      <c r="O146" s="792"/>
      <c r="P146" s="793"/>
      <c r="Q146" s="792"/>
      <c r="R146" s="793"/>
      <c r="S146" s="792"/>
      <c r="T146" s="793"/>
      <c r="U146" s="792"/>
      <c r="V146" s="793"/>
      <c r="W146" s="792"/>
      <c r="X146" s="794"/>
    </row>
    <row r="147" spans="2:24" ht="41.25" thickBot="1" x14ac:dyDescent="0.25">
      <c r="B147" s="788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25.954999999999998</v>
      </c>
      <c r="D148" s="731">
        <v>11.93</v>
      </c>
      <c r="E148" s="722">
        <v>21.728999999999999</v>
      </c>
      <c r="F148" s="731">
        <v>13.72</v>
      </c>
      <c r="G148" s="722">
        <v>13.678000000000001</v>
      </c>
      <c r="H148" s="731">
        <v>13.67</v>
      </c>
      <c r="I148" s="722">
        <v>11.69</v>
      </c>
      <c r="J148" s="731">
        <v>18.02</v>
      </c>
      <c r="K148" s="722">
        <v>21.96</v>
      </c>
      <c r="L148" s="731">
        <v>30.91</v>
      </c>
      <c r="M148" s="722">
        <v>19.771999999999998</v>
      </c>
      <c r="N148" s="731">
        <v>14.9</v>
      </c>
      <c r="O148" s="722">
        <v>28.361000000000001</v>
      </c>
      <c r="P148" s="731">
        <v>11.79</v>
      </c>
      <c r="Q148" s="722">
        <v>39.008000000000003</v>
      </c>
      <c r="R148" s="731">
        <v>11.2</v>
      </c>
      <c r="S148" s="722">
        <v>37.759</v>
      </c>
      <c r="T148" s="731">
        <v>10.050000000000001</v>
      </c>
      <c r="U148" s="722">
        <v>44.292999999999999</v>
      </c>
      <c r="V148" s="731">
        <v>9.8699999999999992</v>
      </c>
      <c r="W148" s="722">
        <v>25.954999999999998</v>
      </c>
      <c r="X148" s="732">
        <v>11.93</v>
      </c>
    </row>
    <row r="149" spans="2:24" x14ac:dyDescent="0.2">
      <c r="B149" s="724" t="s">
        <v>215</v>
      </c>
      <c r="C149" s="725">
        <v>12.62</v>
      </c>
      <c r="D149" s="733">
        <v>11.87</v>
      </c>
      <c r="E149" s="725">
        <v>10.614000000000001</v>
      </c>
      <c r="F149" s="733">
        <v>16.91</v>
      </c>
      <c r="G149" s="725">
        <v>7.15</v>
      </c>
      <c r="H149" s="733">
        <v>13.17</v>
      </c>
      <c r="I149" s="725">
        <v>5.1580000000000004</v>
      </c>
      <c r="J149" s="733">
        <v>14.58</v>
      </c>
      <c r="K149" s="725">
        <v>11.641</v>
      </c>
      <c r="L149" s="733">
        <v>36.450000000000003</v>
      </c>
      <c r="M149" s="725">
        <v>4.532</v>
      </c>
      <c r="N149" s="733">
        <v>14.49</v>
      </c>
      <c r="O149" s="725">
        <v>5.101</v>
      </c>
      <c r="P149" s="733">
        <v>13.33</v>
      </c>
      <c r="Q149" s="725">
        <v>7.4950000000000001</v>
      </c>
      <c r="R149" s="733">
        <v>10.79</v>
      </c>
      <c r="S149" s="725">
        <v>9.0079999999999991</v>
      </c>
      <c r="T149" s="733">
        <v>9.99</v>
      </c>
      <c r="U149" s="725">
        <v>9.7119999999999997</v>
      </c>
      <c r="V149" s="733">
        <v>8.6300000000000008</v>
      </c>
      <c r="W149" s="725">
        <v>12.62</v>
      </c>
      <c r="X149" s="734">
        <v>11.87</v>
      </c>
    </row>
    <row r="150" spans="2:24" x14ac:dyDescent="0.2">
      <c r="B150" s="724" t="s">
        <v>216</v>
      </c>
      <c r="C150" s="725">
        <v>16.210999999999999</v>
      </c>
      <c r="D150" s="733">
        <v>12.42</v>
      </c>
      <c r="E150" s="725">
        <v>14.525</v>
      </c>
      <c r="F150" s="733">
        <v>17.739999999999998</v>
      </c>
      <c r="G150" s="725">
        <v>8.39</v>
      </c>
      <c r="H150" s="733">
        <v>13.68</v>
      </c>
      <c r="I150" s="725">
        <v>5.7930000000000001</v>
      </c>
      <c r="J150" s="733">
        <v>14.98</v>
      </c>
      <c r="K150" s="725">
        <v>14.132</v>
      </c>
      <c r="L150" s="733">
        <v>37.340000000000003</v>
      </c>
      <c r="M150" s="725">
        <v>5.08</v>
      </c>
      <c r="N150" s="733">
        <v>18.989999999999998</v>
      </c>
      <c r="O150" s="725">
        <v>4.7590000000000003</v>
      </c>
      <c r="P150" s="733">
        <v>18.100000000000001</v>
      </c>
      <c r="Q150" s="725">
        <v>5.3840000000000003</v>
      </c>
      <c r="R150" s="733">
        <v>11.34</v>
      </c>
      <c r="S150" s="725">
        <v>7.3780000000000001</v>
      </c>
      <c r="T150" s="733">
        <v>10.36</v>
      </c>
      <c r="U150" s="725">
        <v>8.7780000000000005</v>
      </c>
      <c r="V150" s="733">
        <v>8.9499999999999993</v>
      </c>
      <c r="W150" s="725">
        <v>16.210999999999999</v>
      </c>
      <c r="X150" s="734">
        <v>12.42</v>
      </c>
    </row>
    <row r="151" spans="2:24" x14ac:dyDescent="0.2">
      <c r="B151" s="724" t="s">
        <v>217</v>
      </c>
      <c r="C151" s="725">
        <v>75.057000000000002</v>
      </c>
      <c r="D151" s="733">
        <v>13.23</v>
      </c>
      <c r="E151" s="725">
        <v>69.650999999999996</v>
      </c>
      <c r="F151" s="733">
        <v>19.329999999999998</v>
      </c>
      <c r="G151" s="725">
        <v>45.238</v>
      </c>
      <c r="H151" s="733">
        <v>13.44</v>
      </c>
      <c r="I151" s="725">
        <v>34.398000000000003</v>
      </c>
      <c r="J151" s="733">
        <v>16.100000000000001</v>
      </c>
      <c r="K151" s="725">
        <v>73.741</v>
      </c>
      <c r="L151" s="733">
        <v>31.03</v>
      </c>
      <c r="M151" s="725">
        <v>25.672999999999998</v>
      </c>
      <c r="N151" s="733">
        <v>24.6</v>
      </c>
      <c r="O151" s="725">
        <v>19.198</v>
      </c>
      <c r="P151" s="733">
        <v>26.1</v>
      </c>
      <c r="Q151" s="725">
        <v>17.786000000000001</v>
      </c>
      <c r="R151" s="733">
        <v>19.88</v>
      </c>
      <c r="S151" s="725">
        <v>14.673</v>
      </c>
      <c r="T151" s="733">
        <v>12.44</v>
      </c>
      <c r="U151" s="725">
        <v>20.858000000000001</v>
      </c>
      <c r="V151" s="733">
        <v>10.97</v>
      </c>
      <c r="W151" s="725">
        <v>75.057000000000002</v>
      </c>
      <c r="X151" s="734">
        <v>13.23</v>
      </c>
    </row>
    <row r="152" spans="2:24" x14ac:dyDescent="0.2">
      <c r="B152" s="724" t="s">
        <v>218</v>
      </c>
      <c r="C152" s="725">
        <v>158.05699999999999</v>
      </c>
      <c r="D152" s="733">
        <v>16.34</v>
      </c>
      <c r="E152" s="725">
        <v>139.345</v>
      </c>
      <c r="F152" s="733">
        <v>16.77</v>
      </c>
      <c r="G152" s="725">
        <v>116.52</v>
      </c>
      <c r="H152" s="733">
        <v>17</v>
      </c>
      <c r="I152" s="725">
        <v>90.885000000000005</v>
      </c>
      <c r="J152" s="733">
        <v>15.79</v>
      </c>
      <c r="K152" s="725">
        <v>141.65100000000001</v>
      </c>
      <c r="L152" s="733">
        <v>17.989999999999998</v>
      </c>
      <c r="M152" s="725">
        <v>70.42</v>
      </c>
      <c r="N152" s="733">
        <v>26.74</v>
      </c>
      <c r="O152" s="725">
        <v>44.722999999999999</v>
      </c>
      <c r="P152" s="733">
        <v>28.78</v>
      </c>
      <c r="Q152" s="725">
        <v>41.930999999999997</v>
      </c>
      <c r="R152" s="733">
        <v>25.15</v>
      </c>
      <c r="S152" s="725">
        <v>20.587</v>
      </c>
      <c r="T152" s="733">
        <v>28.53</v>
      </c>
      <c r="U152" s="725">
        <v>22.21</v>
      </c>
      <c r="V152" s="733">
        <v>23.58</v>
      </c>
      <c r="W152" s="725">
        <v>158.05699999999999</v>
      </c>
      <c r="X152" s="734">
        <v>16.34</v>
      </c>
    </row>
    <row r="153" spans="2:24" x14ac:dyDescent="0.2">
      <c r="B153" s="724" t="s">
        <v>219</v>
      </c>
      <c r="C153" s="725">
        <v>89.748999999999995</v>
      </c>
      <c r="D153" s="733">
        <v>19.170000000000002</v>
      </c>
      <c r="E153" s="725">
        <v>75.322999999999993</v>
      </c>
      <c r="F153" s="733">
        <v>15.77</v>
      </c>
      <c r="G153" s="725">
        <v>80.085999999999999</v>
      </c>
      <c r="H153" s="733">
        <v>20.38</v>
      </c>
      <c r="I153" s="725">
        <v>62.335999999999999</v>
      </c>
      <c r="J153" s="733">
        <v>15.91</v>
      </c>
      <c r="K153" s="725">
        <v>84.352000000000004</v>
      </c>
      <c r="L153" s="733">
        <v>16.53</v>
      </c>
      <c r="M153" s="725">
        <v>45.758000000000003</v>
      </c>
      <c r="N153" s="733">
        <v>24.67</v>
      </c>
      <c r="O153" s="725">
        <v>27.48</v>
      </c>
      <c r="P153" s="733">
        <v>23.82</v>
      </c>
      <c r="Q153" s="725">
        <v>33.642000000000003</v>
      </c>
      <c r="R153" s="733">
        <v>27.15</v>
      </c>
      <c r="S153" s="725">
        <v>17.405000000000001</v>
      </c>
      <c r="T153" s="733">
        <v>33.58</v>
      </c>
      <c r="U153" s="725">
        <v>14.852</v>
      </c>
      <c r="V153" s="733">
        <v>26.69</v>
      </c>
      <c r="W153" s="725">
        <v>89.748999999999995</v>
      </c>
      <c r="X153" s="734">
        <v>19.170000000000002</v>
      </c>
    </row>
    <row r="154" spans="2:24" x14ac:dyDescent="0.2">
      <c r="B154" s="724" t="s">
        <v>220</v>
      </c>
      <c r="C154" s="725">
        <v>45.176000000000002</v>
      </c>
      <c r="D154" s="733">
        <v>22.6</v>
      </c>
      <c r="E154" s="725">
        <v>38.017000000000003</v>
      </c>
      <c r="F154" s="733">
        <v>18.68</v>
      </c>
      <c r="G154" s="725">
        <v>46.145000000000003</v>
      </c>
      <c r="H154" s="733">
        <v>24.06</v>
      </c>
      <c r="I154" s="725">
        <v>34.328000000000003</v>
      </c>
      <c r="J154" s="733">
        <v>17.73</v>
      </c>
      <c r="K154" s="725">
        <v>47.506999999999998</v>
      </c>
      <c r="L154" s="733">
        <v>18.100000000000001</v>
      </c>
      <c r="M154" s="725">
        <v>24.573</v>
      </c>
      <c r="N154" s="733">
        <v>24.51</v>
      </c>
      <c r="O154" s="725">
        <v>13.895</v>
      </c>
      <c r="P154" s="733">
        <v>21.37</v>
      </c>
      <c r="Q154" s="725">
        <v>20.631</v>
      </c>
      <c r="R154" s="733">
        <v>27.84</v>
      </c>
      <c r="S154" s="725">
        <v>11.052</v>
      </c>
      <c r="T154" s="733">
        <v>37.46</v>
      </c>
      <c r="U154" s="725">
        <v>8.5980000000000008</v>
      </c>
      <c r="V154" s="733">
        <v>27.6</v>
      </c>
      <c r="W154" s="725">
        <v>45.176000000000002</v>
      </c>
      <c r="X154" s="734">
        <v>22.6</v>
      </c>
    </row>
    <row r="155" spans="2:24" x14ac:dyDescent="0.2">
      <c r="B155" s="724" t="s">
        <v>221</v>
      </c>
      <c r="C155" s="725">
        <v>45.171999999999997</v>
      </c>
      <c r="D155" s="733">
        <v>31.06</v>
      </c>
      <c r="E155" s="725">
        <v>50.887999999999998</v>
      </c>
      <c r="F155" s="733">
        <v>26.01</v>
      </c>
      <c r="G155" s="725">
        <v>53.634999999999998</v>
      </c>
      <c r="H155" s="733">
        <v>27.65</v>
      </c>
      <c r="I155" s="725">
        <v>42.375999999999998</v>
      </c>
      <c r="J155" s="733">
        <v>24.11</v>
      </c>
      <c r="K155" s="725">
        <v>51.926000000000002</v>
      </c>
      <c r="L155" s="733">
        <v>21.54</v>
      </c>
      <c r="M155" s="725">
        <v>25.724</v>
      </c>
      <c r="N155" s="733">
        <v>27.69</v>
      </c>
      <c r="O155" s="725">
        <v>18.645</v>
      </c>
      <c r="P155" s="733">
        <v>23.41</v>
      </c>
      <c r="Q155" s="725">
        <v>34.648000000000003</v>
      </c>
      <c r="R155" s="733">
        <v>28.59</v>
      </c>
      <c r="S155" s="725">
        <v>22.167999999999999</v>
      </c>
      <c r="T155" s="733">
        <v>30.47</v>
      </c>
      <c r="U155" s="725">
        <v>20.704999999999998</v>
      </c>
      <c r="V155" s="733">
        <v>33.590000000000003</v>
      </c>
      <c r="W155" s="725">
        <v>45.171999999999997</v>
      </c>
      <c r="X155" s="734">
        <v>31.06</v>
      </c>
    </row>
    <row r="156" spans="2:24" ht="13.5" thickBot="1" x14ac:dyDescent="0.25">
      <c r="B156" s="762" t="s">
        <v>80</v>
      </c>
      <c r="C156" s="763">
        <v>467.99599999999998</v>
      </c>
      <c r="D156" s="764">
        <v>15.18</v>
      </c>
      <c r="E156" s="763">
        <v>420.09199999999998</v>
      </c>
      <c r="F156" s="764">
        <v>14.44</v>
      </c>
      <c r="G156" s="763">
        <v>370.84199999999998</v>
      </c>
      <c r="H156" s="764">
        <v>17.559999999999999</v>
      </c>
      <c r="I156" s="763">
        <v>286.964</v>
      </c>
      <c r="J156" s="764">
        <v>14.65</v>
      </c>
      <c r="K156" s="763">
        <v>446.91</v>
      </c>
      <c r="L156" s="764">
        <v>17.71</v>
      </c>
      <c r="M156" s="763">
        <v>221.53100000000001</v>
      </c>
      <c r="N156" s="764">
        <v>21.03</v>
      </c>
      <c r="O156" s="763">
        <v>162.16200000000001</v>
      </c>
      <c r="P156" s="764">
        <v>18.11</v>
      </c>
      <c r="Q156" s="763">
        <v>200.52600000000001</v>
      </c>
      <c r="R156" s="764">
        <v>18.66</v>
      </c>
      <c r="S156" s="763">
        <v>140.03</v>
      </c>
      <c r="T156" s="764">
        <v>17.54</v>
      </c>
      <c r="U156" s="763">
        <v>150.005</v>
      </c>
      <c r="V156" s="764">
        <v>12.77</v>
      </c>
      <c r="W156" s="763">
        <v>467.99599999999998</v>
      </c>
      <c r="X156" s="765">
        <v>15.18</v>
      </c>
    </row>
    <row r="159" spans="2:24" x14ac:dyDescent="0.2">
      <c r="B159" s="786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7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8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25.954999999999998</v>
      </c>
      <c r="D162" s="744">
        <f t="shared" ref="D162:D169" si="51">E148</f>
        <v>21.728999999999999</v>
      </c>
      <c r="E162" s="744">
        <f t="shared" ref="E162:E169" si="52">G148</f>
        <v>13.678000000000001</v>
      </c>
      <c r="F162" s="744">
        <f t="shared" ref="F162:F169" si="53">I148</f>
        <v>11.69</v>
      </c>
      <c r="G162" s="744">
        <f t="shared" ref="G162:G169" si="54">K148</f>
        <v>21.96</v>
      </c>
      <c r="H162" s="744">
        <f t="shared" ref="H162:H170" si="55">M148</f>
        <v>19.771999999999998</v>
      </c>
      <c r="I162" s="744">
        <f t="shared" ref="I162:I169" si="56">O148</f>
        <v>28.361000000000001</v>
      </c>
      <c r="J162" s="744">
        <f t="shared" ref="J162:J169" si="57">Q148</f>
        <v>39.008000000000003</v>
      </c>
      <c r="K162" s="744">
        <f t="shared" ref="K162:K169" si="58">S148</f>
        <v>37.759</v>
      </c>
      <c r="L162" s="744">
        <f t="shared" ref="L162:L169" si="59">U148</f>
        <v>44.292999999999999</v>
      </c>
      <c r="M162" s="745">
        <f t="shared" ref="M162:M169" si="60">W148</f>
        <v>25.954999999999998</v>
      </c>
      <c r="N162" s="722"/>
    </row>
    <row r="163" spans="2:14" x14ac:dyDescent="0.2">
      <c r="B163" s="743" t="s">
        <v>215</v>
      </c>
      <c r="C163" s="744">
        <f t="shared" si="50"/>
        <v>12.62</v>
      </c>
      <c r="D163" s="744">
        <f t="shared" si="51"/>
        <v>10.614000000000001</v>
      </c>
      <c r="E163" s="744">
        <f t="shared" si="52"/>
        <v>7.15</v>
      </c>
      <c r="F163" s="744">
        <f t="shared" si="53"/>
        <v>5.1580000000000004</v>
      </c>
      <c r="G163" s="744">
        <f t="shared" si="54"/>
        <v>11.641</v>
      </c>
      <c r="H163" s="744">
        <f t="shared" si="55"/>
        <v>4.532</v>
      </c>
      <c r="I163" s="744">
        <f t="shared" si="56"/>
        <v>5.101</v>
      </c>
      <c r="J163" s="744">
        <f t="shared" si="57"/>
        <v>7.4950000000000001</v>
      </c>
      <c r="K163" s="744">
        <f t="shared" si="58"/>
        <v>9.0079999999999991</v>
      </c>
      <c r="L163" s="744">
        <f t="shared" si="59"/>
        <v>9.7119999999999997</v>
      </c>
      <c r="M163" s="745">
        <f t="shared" si="60"/>
        <v>12.62</v>
      </c>
      <c r="N163" s="725"/>
    </row>
    <row r="164" spans="2:14" x14ac:dyDescent="0.2">
      <c r="B164" s="743" t="s">
        <v>216</v>
      </c>
      <c r="C164" s="744">
        <f t="shared" si="50"/>
        <v>16.210999999999999</v>
      </c>
      <c r="D164" s="744">
        <f t="shared" si="51"/>
        <v>14.525</v>
      </c>
      <c r="E164" s="744">
        <f t="shared" si="52"/>
        <v>8.39</v>
      </c>
      <c r="F164" s="744">
        <f t="shared" si="53"/>
        <v>5.7930000000000001</v>
      </c>
      <c r="G164" s="744">
        <f t="shared" si="54"/>
        <v>14.132</v>
      </c>
      <c r="H164" s="744">
        <f t="shared" si="55"/>
        <v>5.08</v>
      </c>
      <c r="I164" s="744">
        <f t="shared" si="56"/>
        <v>4.7590000000000003</v>
      </c>
      <c r="J164" s="744">
        <f t="shared" si="57"/>
        <v>5.3840000000000003</v>
      </c>
      <c r="K164" s="744">
        <f t="shared" si="58"/>
        <v>7.3780000000000001</v>
      </c>
      <c r="L164" s="744">
        <f t="shared" si="59"/>
        <v>8.7780000000000005</v>
      </c>
      <c r="M164" s="745">
        <f t="shared" si="60"/>
        <v>16.210999999999999</v>
      </c>
      <c r="N164" s="725"/>
    </row>
    <row r="165" spans="2:14" x14ac:dyDescent="0.2">
      <c r="B165" s="743" t="s">
        <v>217</v>
      </c>
      <c r="C165" s="744">
        <f t="shared" si="50"/>
        <v>75.057000000000002</v>
      </c>
      <c r="D165" s="744">
        <f t="shared" si="51"/>
        <v>69.650999999999996</v>
      </c>
      <c r="E165" s="744">
        <f t="shared" si="52"/>
        <v>45.238</v>
      </c>
      <c r="F165" s="744">
        <f t="shared" si="53"/>
        <v>34.398000000000003</v>
      </c>
      <c r="G165" s="744">
        <f t="shared" si="54"/>
        <v>73.741</v>
      </c>
      <c r="H165" s="744">
        <f t="shared" si="55"/>
        <v>25.672999999999998</v>
      </c>
      <c r="I165" s="744">
        <f t="shared" si="56"/>
        <v>19.198</v>
      </c>
      <c r="J165" s="744">
        <f t="shared" si="57"/>
        <v>17.786000000000001</v>
      </c>
      <c r="K165" s="744">
        <f t="shared" si="58"/>
        <v>14.673</v>
      </c>
      <c r="L165" s="744">
        <f t="shared" si="59"/>
        <v>20.858000000000001</v>
      </c>
      <c r="M165" s="745">
        <f t="shared" si="60"/>
        <v>75.057000000000002</v>
      </c>
      <c r="N165" s="725"/>
    </row>
    <row r="166" spans="2:14" x14ac:dyDescent="0.2">
      <c r="B166" s="743" t="s">
        <v>218</v>
      </c>
      <c r="C166" s="744">
        <f t="shared" si="50"/>
        <v>158.05699999999999</v>
      </c>
      <c r="D166" s="744">
        <f t="shared" si="51"/>
        <v>139.345</v>
      </c>
      <c r="E166" s="744">
        <f t="shared" si="52"/>
        <v>116.52</v>
      </c>
      <c r="F166" s="744">
        <f t="shared" si="53"/>
        <v>90.885000000000005</v>
      </c>
      <c r="G166" s="744">
        <f t="shared" si="54"/>
        <v>141.65100000000001</v>
      </c>
      <c r="H166" s="744">
        <f t="shared" si="55"/>
        <v>70.42</v>
      </c>
      <c r="I166" s="744">
        <f t="shared" si="56"/>
        <v>44.722999999999999</v>
      </c>
      <c r="J166" s="744">
        <f t="shared" si="57"/>
        <v>41.930999999999997</v>
      </c>
      <c r="K166" s="744">
        <f t="shared" si="58"/>
        <v>20.587</v>
      </c>
      <c r="L166" s="744">
        <f t="shared" si="59"/>
        <v>22.21</v>
      </c>
      <c r="M166" s="745">
        <f t="shared" si="60"/>
        <v>158.05699999999999</v>
      </c>
      <c r="N166" s="725"/>
    </row>
    <row r="167" spans="2:14" x14ac:dyDescent="0.2">
      <c r="B167" s="743" t="s">
        <v>219</v>
      </c>
      <c r="C167" s="744">
        <f t="shared" si="50"/>
        <v>89.748999999999995</v>
      </c>
      <c r="D167" s="744">
        <f t="shared" si="51"/>
        <v>75.322999999999993</v>
      </c>
      <c r="E167" s="744">
        <f t="shared" si="52"/>
        <v>80.085999999999999</v>
      </c>
      <c r="F167" s="744">
        <f t="shared" si="53"/>
        <v>62.335999999999999</v>
      </c>
      <c r="G167" s="744">
        <f t="shared" si="54"/>
        <v>84.352000000000004</v>
      </c>
      <c r="H167" s="744">
        <f t="shared" si="55"/>
        <v>45.758000000000003</v>
      </c>
      <c r="I167" s="744">
        <f t="shared" si="56"/>
        <v>27.48</v>
      </c>
      <c r="J167" s="744">
        <f t="shared" si="57"/>
        <v>33.642000000000003</v>
      </c>
      <c r="K167" s="744">
        <f t="shared" si="58"/>
        <v>17.405000000000001</v>
      </c>
      <c r="L167" s="744">
        <f t="shared" si="59"/>
        <v>14.852</v>
      </c>
      <c r="M167" s="745">
        <f t="shared" si="60"/>
        <v>89.748999999999995</v>
      </c>
      <c r="N167" s="725"/>
    </row>
    <row r="168" spans="2:14" x14ac:dyDescent="0.2">
      <c r="B168" s="743" t="s">
        <v>220</v>
      </c>
      <c r="C168" s="744">
        <f t="shared" si="50"/>
        <v>45.176000000000002</v>
      </c>
      <c r="D168" s="744">
        <f t="shared" si="51"/>
        <v>38.017000000000003</v>
      </c>
      <c r="E168" s="744">
        <f t="shared" si="52"/>
        <v>46.145000000000003</v>
      </c>
      <c r="F168" s="744">
        <f t="shared" si="53"/>
        <v>34.328000000000003</v>
      </c>
      <c r="G168" s="744">
        <f t="shared" si="54"/>
        <v>47.506999999999998</v>
      </c>
      <c r="H168" s="744">
        <f t="shared" si="55"/>
        <v>24.573</v>
      </c>
      <c r="I168" s="744">
        <f t="shared" si="56"/>
        <v>13.895</v>
      </c>
      <c r="J168" s="744">
        <f t="shared" si="57"/>
        <v>20.631</v>
      </c>
      <c r="K168" s="744">
        <f t="shared" si="58"/>
        <v>11.052</v>
      </c>
      <c r="L168" s="744">
        <f t="shared" si="59"/>
        <v>8.5980000000000008</v>
      </c>
      <c r="M168" s="745">
        <f t="shared" si="60"/>
        <v>45.176000000000002</v>
      </c>
      <c r="N168" s="725"/>
    </row>
    <row r="169" spans="2:14" x14ac:dyDescent="0.2">
      <c r="B169" s="743" t="s">
        <v>221</v>
      </c>
      <c r="C169" s="744">
        <f t="shared" si="50"/>
        <v>45.171999999999997</v>
      </c>
      <c r="D169" s="744">
        <f t="shared" si="51"/>
        <v>50.887999999999998</v>
      </c>
      <c r="E169" s="744">
        <f t="shared" si="52"/>
        <v>53.634999999999998</v>
      </c>
      <c r="F169" s="744">
        <f t="shared" si="53"/>
        <v>42.375999999999998</v>
      </c>
      <c r="G169" s="744">
        <f t="shared" si="54"/>
        <v>51.926000000000002</v>
      </c>
      <c r="H169" s="744">
        <f t="shared" si="55"/>
        <v>25.724</v>
      </c>
      <c r="I169" s="744">
        <f t="shared" si="56"/>
        <v>18.645</v>
      </c>
      <c r="J169" s="744">
        <f t="shared" si="57"/>
        <v>34.648000000000003</v>
      </c>
      <c r="K169" s="744">
        <f t="shared" si="58"/>
        <v>22.167999999999999</v>
      </c>
      <c r="L169" s="744">
        <f t="shared" si="59"/>
        <v>20.704999999999998</v>
      </c>
      <c r="M169" s="745">
        <f t="shared" si="60"/>
        <v>45.171999999999997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467.99599999999998</v>
      </c>
      <c r="D170" s="760">
        <f t="shared" ref="D170" si="62">E156</f>
        <v>420.09199999999998</v>
      </c>
      <c r="E170" s="760">
        <f t="shared" ref="E170" si="63">G156</f>
        <v>370.84199999999998</v>
      </c>
      <c r="F170" s="760">
        <f t="shared" ref="F170" si="64">I156</f>
        <v>286.964</v>
      </c>
      <c r="G170" s="760">
        <f t="shared" ref="G170" si="65">K156</f>
        <v>446.91</v>
      </c>
      <c r="H170" s="760">
        <f t="shared" si="55"/>
        <v>221.53100000000001</v>
      </c>
      <c r="I170" s="760">
        <f t="shared" ref="I170" si="66">O156</f>
        <v>162.16200000000001</v>
      </c>
      <c r="J170" s="760">
        <f t="shared" ref="J170" si="67">Q156</f>
        <v>200.52600000000001</v>
      </c>
      <c r="K170" s="760">
        <f t="shared" ref="K170" si="68">S156</f>
        <v>140.03</v>
      </c>
      <c r="L170" s="760">
        <f t="shared" ref="L170" si="69">U156</f>
        <v>150.005</v>
      </c>
      <c r="M170" s="761">
        <f t="shared" ref="M170" si="70">W156</f>
        <v>467.99599999999998</v>
      </c>
      <c r="N170" s="725"/>
    </row>
    <row r="173" spans="2:14" x14ac:dyDescent="0.2">
      <c r="B173" s="786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7"/>
      <c r="C174" s="717" t="s">
        <v>486</v>
      </c>
      <c r="D174" s="717" t="s">
        <v>486</v>
      </c>
      <c r="E174" s="717" t="s">
        <v>486</v>
      </c>
      <c r="F174" s="717" t="s">
        <v>486</v>
      </c>
      <c r="G174" s="717" t="s">
        <v>486</v>
      </c>
      <c r="H174" s="717" t="s">
        <v>486</v>
      </c>
      <c r="I174" s="717" t="s">
        <v>486</v>
      </c>
      <c r="J174" s="717" t="s">
        <v>486</v>
      </c>
      <c r="K174" s="717" t="s">
        <v>486</v>
      </c>
      <c r="L174" s="717" t="s">
        <v>486</v>
      </c>
      <c r="M174" s="719" t="s">
        <v>486</v>
      </c>
      <c r="N174" s="738"/>
    </row>
    <row r="175" spans="2:14" ht="41.25" thickBot="1" x14ac:dyDescent="0.25">
      <c r="B175" s="788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45.875999999999998</v>
      </c>
      <c r="D176" s="744">
        <f t="shared" ref="D176:D184" si="72">SUM(D134,E148)</f>
        <v>38.597999999999999</v>
      </c>
      <c r="E176" s="744">
        <f t="shared" ref="E176:E184" si="73">SUM(E134,G148)</f>
        <v>28.518000000000001</v>
      </c>
      <c r="F176" s="744">
        <f t="shared" ref="F176:F184" si="74">SUM(F134,I148)</f>
        <v>24.311</v>
      </c>
      <c r="G176" s="744">
        <f t="shared" ref="G176:G184" si="75">SUM(G134,K148)</f>
        <v>36.774000000000001</v>
      </c>
      <c r="H176" s="744">
        <f t="shared" ref="H176:H184" si="76">SUM(H134,M148)</f>
        <v>38.715000000000003</v>
      </c>
      <c r="I176" s="744">
        <f t="shared" ref="I176:I184" si="77">SUM(I134,O148)</f>
        <v>48.091000000000001</v>
      </c>
      <c r="J176" s="744">
        <f t="shared" ref="J176:J184" si="78">SUM(J134,Q148)</f>
        <v>58.335999999999999</v>
      </c>
      <c r="K176" s="744">
        <f t="shared" ref="K176:K184" si="79">SUM(K134,S148)</f>
        <v>56.183</v>
      </c>
      <c r="L176" s="744">
        <f t="shared" ref="L176:L184" si="80">SUM(L134,U148)</f>
        <v>61.683</v>
      </c>
      <c r="M176" s="745">
        <f t="shared" ref="M176:M184" si="81">SUM(M134,W148)</f>
        <v>42.043999999999997</v>
      </c>
      <c r="N176" s="722"/>
    </row>
    <row r="177" spans="2:14" x14ac:dyDescent="0.2">
      <c r="B177" s="743" t="s">
        <v>215</v>
      </c>
      <c r="C177" s="744">
        <f t="shared" si="71"/>
        <v>19.265000000000001</v>
      </c>
      <c r="D177" s="744">
        <f t="shared" si="72"/>
        <v>16.57</v>
      </c>
      <c r="E177" s="744">
        <f t="shared" si="73"/>
        <v>12.613</v>
      </c>
      <c r="F177" s="744">
        <f t="shared" si="74"/>
        <v>9.9110000000000014</v>
      </c>
      <c r="G177" s="744">
        <f t="shared" si="75"/>
        <v>15.923</v>
      </c>
      <c r="H177" s="744">
        <f t="shared" si="76"/>
        <v>9.6319999999999997</v>
      </c>
      <c r="I177" s="744">
        <f t="shared" si="77"/>
        <v>10.155000000000001</v>
      </c>
      <c r="J177" s="744">
        <f t="shared" si="78"/>
        <v>13.143000000000001</v>
      </c>
      <c r="K177" s="744">
        <f t="shared" si="79"/>
        <v>14.311</v>
      </c>
      <c r="L177" s="744">
        <f t="shared" si="80"/>
        <v>14.98</v>
      </c>
      <c r="M177" s="745">
        <f t="shared" si="81"/>
        <v>17.645</v>
      </c>
      <c r="N177" s="725"/>
    </row>
    <row r="178" spans="2:14" x14ac:dyDescent="0.2">
      <c r="B178" s="743" t="s">
        <v>216</v>
      </c>
      <c r="C178" s="744">
        <f t="shared" si="71"/>
        <v>23.217999999999996</v>
      </c>
      <c r="D178" s="744">
        <f t="shared" si="72"/>
        <v>21.164000000000001</v>
      </c>
      <c r="E178" s="744">
        <f t="shared" si="73"/>
        <v>14.669</v>
      </c>
      <c r="F178" s="744">
        <f t="shared" si="74"/>
        <v>11.397</v>
      </c>
      <c r="G178" s="744">
        <f t="shared" si="75"/>
        <v>18.888999999999999</v>
      </c>
      <c r="H178" s="744">
        <f t="shared" si="76"/>
        <v>10.214</v>
      </c>
      <c r="I178" s="744">
        <f t="shared" si="77"/>
        <v>9.5109999999999992</v>
      </c>
      <c r="J178" s="744">
        <f t="shared" si="78"/>
        <v>10.821000000000002</v>
      </c>
      <c r="K178" s="744">
        <f t="shared" si="79"/>
        <v>12.58</v>
      </c>
      <c r="L178" s="744">
        <f t="shared" si="80"/>
        <v>14.258000000000001</v>
      </c>
      <c r="M178" s="745">
        <f t="shared" si="81"/>
        <v>21.526</v>
      </c>
      <c r="N178" s="725"/>
    </row>
    <row r="179" spans="2:14" x14ac:dyDescent="0.2">
      <c r="B179" s="743" t="s">
        <v>217</v>
      </c>
      <c r="C179" s="744">
        <f t="shared" si="71"/>
        <v>98.989000000000004</v>
      </c>
      <c r="D179" s="744">
        <f t="shared" si="72"/>
        <v>93.935999999999993</v>
      </c>
      <c r="E179" s="744">
        <f t="shared" si="73"/>
        <v>69.77</v>
      </c>
      <c r="F179" s="744">
        <f t="shared" si="74"/>
        <v>57.565000000000005</v>
      </c>
      <c r="G179" s="744">
        <f t="shared" si="75"/>
        <v>93.414000000000001</v>
      </c>
      <c r="H179" s="744">
        <f t="shared" si="76"/>
        <v>44.512999999999998</v>
      </c>
      <c r="I179" s="744">
        <f t="shared" si="77"/>
        <v>34.4</v>
      </c>
      <c r="J179" s="744">
        <f t="shared" si="78"/>
        <v>34.497</v>
      </c>
      <c r="K179" s="744">
        <f t="shared" si="79"/>
        <v>30.292999999999999</v>
      </c>
      <c r="L179" s="744">
        <f t="shared" si="80"/>
        <v>38.947000000000003</v>
      </c>
      <c r="M179" s="745">
        <f t="shared" si="81"/>
        <v>92.778000000000006</v>
      </c>
      <c r="N179" s="725"/>
    </row>
    <row r="180" spans="2:14" x14ac:dyDescent="0.2">
      <c r="B180" s="743" t="s">
        <v>218</v>
      </c>
      <c r="C180" s="744">
        <f t="shared" si="71"/>
        <v>192.51999999999998</v>
      </c>
      <c r="D180" s="744">
        <f t="shared" si="72"/>
        <v>177.60300000000001</v>
      </c>
      <c r="E180" s="744">
        <f t="shared" si="73"/>
        <v>158.874</v>
      </c>
      <c r="F180" s="744">
        <f t="shared" si="74"/>
        <v>133.435</v>
      </c>
      <c r="G180" s="744">
        <f t="shared" si="75"/>
        <v>177.40200000000002</v>
      </c>
      <c r="H180" s="744">
        <f t="shared" si="76"/>
        <v>103.81100000000001</v>
      </c>
      <c r="I180" s="744">
        <f t="shared" si="77"/>
        <v>73.037000000000006</v>
      </c>
      <c r="J180" s="744">
        <f t="shared" si="78"/>
        <v>68.936999999999998</v>
      </c>
      <c r="K180" s="744">
        <f t="shared" si="79"/>
        <v>41.888999999999996</v>
      </c>
      <c r="L180" s="744">
        <f t="shared" si="80"/>
        <v>47.451999999999998</v>
      </c>
      <c r="M180" s="745">
        <f t="shared" si="81"/>
        <v>180.87599999999998</v>
      </c>
      <c r="N180" s="725"/>
    </row>
    <row r="181" spans="2:14" x14ac:dyDescent="0.2">
      <c r="B181" s="743" t="s">
        <v>219</v>
      </c>
      <c r="C181" s="744">
        <f t="shared" si="71"/>
        <v>105.72199999999999</v>
      </c>
      <c r="D181" s="744">
        <f t="shared" si="72"/>
        <v>95.321999999999989</v>
      </c>
      <c r="E181" s="744">
        <f t="shared" si="73"/>
        <v>104.85299999999999</v>
      </c>
      <c r="F181" s="744">
        <f t="shared" si="74"/>
        <v>88.001999999999995</v>
      </c>
      <c r="G181" s="744">
        <f t="shared" si="75"/>
        <v>105.88300000000001</v>
      </c>
      <c r="H181" s="744">
        <f t="shared" si="76"/>
        <v>66.579000000000008</v>
      </c>
      <c r="I181" s="744">
        <f t="shared" si="77"/>
        <v>46.619</v>
      </c>
      <c r="J181" s="744">
        <f t="shared" si="78"/>
        <v>51.212000000000003</v>
      </c>
      <c r="K181" s="744">
        <f t="shared" si="79"/>
        <v>30.121000000000002</v>
      </c>
      <c r="L181" s="744">
        <f t="shared" si="80"/>
        <v>28.411999999999999</v>
      </c>
      <c r="M181" s="745">
        <f t="shared" si="81"/>
        <v>101.60899999999999</v>
      </c>
      <c r="N181" s="725"/>
    </row>
    <row r="182" spans="2:14" x14ac:dyDescent="0.2">
      <c r="B182" s="743" t="s">
        <v>220</v>
      </c>
      <c r="C182" s="744">
        <f t="shared" si="71"/>
        <v>52.274000000000001</v>
      </c>
      <c r="D182" s="744">
        <f t="shared" si="72"/>
        <v>47.836000000000006</v>
      </c>
      <c r="E182" s="744">
        <f t="shared" si="73"/>
        <v>59.303000000000004</v>
      </c>
      <c r="F182" s="744">
        <f t="shared" si="74"/>
        <v>48.231999999999999</v>
      </c>
      <c r="G182" s="744">
        <f t="shared" si="75"/>
        <v>59.185000000000002</v>
      </c>
      <c r="H182" s="744">
        <f t="shared" si="76"/>
        <v>36.043999999999997</v>
      </c>
      <c r="I182" s="744">
        <f t="shared" si="77"/>
        <v>24.6</v>
      </c>
      <c r="J182" s="744">
        <f t="shared" si="78"/>
        <v>30.423999999999999</v>
      </c>
      <c r="K182" s="744">
        <f t="shared" si="79"/>
        <v>17.989000000000001</v>
      </c>
      <c r="L182" s="744">
        <f t="shared" si="80"/>
        <v>15.57</v>
      </c>
      <c r="M182" s="745">
        <f t="shared" si="81"/>
        <v>51.437000000000005</v>
      </c>
      <c r="N182" s="725"/>
    </row>
    <row r="183" spans="2:14" x14ac:dyDescent="0.2">
      <c r="B183" s="743" t="s">
        <v>221</v>
      </c>
      <c r="C183" s="744">
        <f t="shared" si="71"/>
        <v>49.994999999999997</v>
      </c>
      <c r="D183" s="744">
        <f t="shared" si="72"/>
        <v>58.952999999999996</v>
      </c>
      <c r="E183" s="744">
        <f t="shared" si="73"/>
        <v>67.483000000000004</v>
      </c>
      <c r="F183" s="744">
        <f t="shared" si="74"/>
        <v>57.584999999999994</v>
      </c>
      <c r="G183" s="744">
        <f t="shared" si="75"/>
        <v>67.959000000000003</v>
      </c>
      <c r="H183" s="744">
        <f t="shared" si="76"/>
        <v>43.730000000000004</v>
      </c>
      <c r="I183" s="744">
        <f t="shared" si="77"/>
        <v>36.317999999999998</v>
      </c>
      <c r="J183" s="744">
        <f t="shared" si="78"/>
        <v>50.923000000000002</v>
      </c>
      <c r="K183" s="744">
        <f t="shared" si="79"/>
        <v>35.616</v>
      </c>
      <c r="L183" s="744">
        <f t="shared" si="80"/>
        <v>30.54</v>
      </c>
      <c r="M183" s="745">
        <f t="shared" si="81"/>
        <v>55.485999999999997</v>
      </c>
      <c r="N183" s="725"/>
    </row>
    <row r="184" spans="2:14" ht="13.5" thickBot="1" x14ac:dyDescent="0.25">
      <c r="B184" s="759" t="s">
        <v>80</v>
      </c>
      <c r="C184" s="760">
        <f t="shared" si="71"/>
        <v>587.85799999999995</v>
      </c>
      <c r="D184" s="760">
        <f t="shared" si="72"/>
        <v>549.98099999999999</v>
      </c>
      <c r="E184" s="760">
        <f t="shared" si="73"/>
        <v>516.08199999999999</v>
      </c>
      <c r="F184" s="760">
        <f t="shared" si="74"/>
        <v>430.43899999999996</v>
      </c>
      <c r="G184" s="760">
        <f t="shared" si="75"/>
        <v>575.42900000000009</v>
      </c>
      <c r="H184" s="760">
        <f t="shared" si="76"/>
        <v>353.23599999999999</v>
      </c>
      <c r="I184" s="760">
        <f t="shared" si="77"/>
        <v>282.73099999999999</v>
      </c>
      <c r="J184" s="760">
        <f t="shared" si="78"/>
        <v>318.29399999999998</v>
      </c>
      <c r="K184" s="760">
        <f t="shared" si="79"/>
        <v>238.982</v>
      </c>
      <c r="L184" s="760">
        <f t="shared" si="80"/>
        <v>251.84100000000001</v>
      </c>
      <c r="M184" s="761">
        <f t="shared" si="81"/>
        <v>563.4</v>
      </c>
      <c r="N184" s="725"/>
    </row>
  </sheetData>
  <mergeCells count="64">
    <mergeCell ref="B33:F33"/>
    <mergeCell ref="H33:N33"/>
    <mergeCell ref="P33:T33"/>
    <mergeCell ref="B48:F48"/>
    <mergeCell ref="H48:N48"/>
    <mergeCell ref="P48:T48"/>
    <mergeCell ref="B3:F3"/>
    <mergeCell ref="H3:N3"/>
    <mergeCell ref="P3:T3"/>
    <mergeCell ref="B18:F18"/>
    <mergeCell ref="H18:N18"/>
    <mergeCell ref="P18:T18"/>
    <mergeCell ref="M80:N80"/>
    <mergeCell ref="O80:P80"/>
    <mergeCell ref="Q80:R80"/>
    <mergeCell ref="B63:B65"/>
    <mergeCell ref="B80:B82"/>
    <mergeCell ref="C80:D80"/>
    <mergeCell ref="E80:F80"/>
    <mergeCell ref="G80:H80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B97:B99"/>
    <mergeCell ref="B114:B116"/>
    <mergeCell ref="B131:B133"/>
    <mergeCell ref="B145:B147"/>
    <mergeCell ref="C145:D145"/>
    <mergeCell ref="C146:D146"/>
    <mergeCell ref="E145:F145"/>
    <mergeCell ref="G145:H145"/>
    <mergeCell ref="I145:J145"/>
    <mergeCell ref="K145:L145"/>
    <mergeCell ref="M145:N145"/>
    <mergeCell ref="O145:P145"/>
    <mergeCell ref="Q145:R145"/>
    <mergeCell ref="S145:T145"/>
    <mergeCell ref="U145:V145"/>
    <mergeCell ref="W145:X145"/>
    <mergeCell ref="U146:V146"/>
    <mergeCell ref="W146:X146"/>
    <mergeCell ref="E146:F146"/>
    <mergeCell ref="G146:H146"/>
    <mergeCell ref="I146:J146"/>
    <mergeCell ref="K146:L146"/>
    <mergeCell ref="M146:N146"/>
    <mergeCell ref="B159:B161"/>
    <mergeCell ref="B173:B175"/>
    <mergeCell ref="O146:P146"/>
    <mergeCell ref="Q146:R146"/>
    <mergeCell ref="S146:T14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17" t="s">
        <v>269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12 data'!$C$24</f>
        <v>4.7270000000000006E-2</v>
      </c>
      <c r="D8" s="642">
        <f>'Section 12 data'!$D$24</f>
        <v>0.95544000000000007</v>
      </c>
      <c r="E8" s="198">
        <f>'Section 12 data'!$E$24</f>
        <v>22.15</v>
      </c>
      <c r="F8" s="643">
        <f>SUM(C8,D8)</f>
        <v>1.00271</v>
      </c>
    </row>
    <row r="9" spans="2:6" ht="15" customHeight="1" x14ac:dyDescent="0.2">
      <c r="B9" s="95" t="s">
        <v>341</v>
      </c>
      <c r="C9" s="641">
        <f>'Section 12 data'!$C$25</f>
        <v>3.6060000000000002E-2</v>
      </c>
      <c r="D9" s="642">
        <f>'Section 12 data'!$D$25</f>
        <v>2.4170700000000003</v>
      </c>
      <c r="E9" s="198">
        <f>'Section 12 data'!$E$25</f>
        <v>14.84</v>
      </c>
      <c r="F9" s="643">
        <f t="shared" ref="F9:F17" si="0">SUM(C9,D9)</f>
        <v>2.4531300000000003</v>
      </c>
    </row>
    <row r="10" spans="2:6" ht="15" customHeight="1" x14ac:dyDescent="0.2">
      <c r="B10" s="96" t="s">
        <v>342</v>
      </c>
      <c r="C10" s="641">
        <f>'Section 12 data'!$C$26</f>
        <v>7.3510000000000006E-2</v>
      </c>
      <c r="D10" s="642">
        <f>'Section 12 data'!$D$26</f>
        <v>1.6957100000000001</v>
      </c>
      <c r="E10" s="198">
        <f>'Section 12 data'!$E$26</f>
        <v>21.71</v>
      </c>
      <c r="F10" s="643">
        <f t="shared" si="0"/>
        <v>1.76922</v>
      </c>
    </row>
    <row r="11" spans="2:6" ht="15" customHeight="1" x14ac:dyDescent="0.2">
      <c r="B11" s="94" t="s">
        <v>343</v>
      </c>
      <c r="C11" s="641">
        <f>'Section 12 data'!$C$27</f>
        <v>4.8430000000000001E-2</v>
      </c>
      <c r="D11" s="642">
        <f>'Section 12 data'!$D$27</f>
        <v>1.68635</v>
      </c>
      <c r="E11" s="198">
        <f>'Section 12 data'!$E$27</f>
        <v>20.420000000000002</v>
      </c>
      <c r="F11" s="643">
        <f t="shared" si="0"/>
        <v>1.73478</v>
      </c>
    </row>
    <row r="12" spans="2:6" ht="15" customHeight="1" x14ac:dyDescent="0.2">
      <c r="B12" s="94" t="s">
        <v>344</v>
      </c>
      <c r="C12" s="641">
        <f>'Section 12 data'!$C$28</f>
        <v>9.8280000000000006E-2</v>
      </c>
      <c r="D12" s="642">
        <f>'Section 12 data'!$D$28</f>
        <v>3.8626199999999997</v>
      </c>
      <c r="E12" s="198">
        <f>'Section 12 data'!$E$28</f>
        <v>17</v>
      </c>
      <c r="F12" s="643">
        <f t="shared" si="0"/>
        <v>3.9608999999999996</v>
      </c>
    </row>
    <row r="13" spans="2:6" ht="15" customHeight="1" x14ac:dyDescent="0.2">
      <c r="B13" s="94" t="s">
        <v>345</v>
      </c>
      <c r="C13" s="641">
        <f>'Section 12 data'!$C$29</f>
        <v>9.4049999999999995E-2</v>
      </c>
      <c r="D13" s="642">
        <f>'Section 12 data'!$D$29</f>
        <v>2.2702499999999999</v>
      </c>
      <c r="E13" s="198">
        <f>'Section 12 data'!$E$29</f>
        <v>22.73</v>
      </c>
      <c r="F13" s="643">
        <f t="shared" si="0"/>
        <v>2.3643000000000001</v>
      </c>
    </row>
    <row r="14" spans="2:6" ht="15" customHeight="1" x14ac:dyDescent="0.2">
      <c r="B14" s="94" t="s">
        <v>346</v>
      </c>
      <c r="C14" s="641">
        <f>'Section 12 data'!$C$30</f>
        <v>4.3880000000000002E-2</v>
      </c>
      <c r="D14" s="642">
        <f>'Section 12 data'!$D$30</f>
        <v>2.32667</v>
      </c>
      <c r="E14" s="198">
        <f>'Section 12 data'!$E$30</f>
        <v>19.12</v>
      </c>
      <c r="F14" s="643">
        <f t="shared" si="0"/>
        <v>2.3705500000000002</v>
      </c>
    </row>
    <row r="15" spans="2:6" ht="15" customHeight="1" x14ac:dyDescent="0.2">
      <c r="B15" s="94" t="s">
        <v>347</v>
      </c>
      <c r="C15" s="641">
        <f>'Section 12 data'!$C$31</f>
        <v>3.1199999999999999E-3</v>
      </c>
      <c r="D15" s="642">
        <f>'Section 12 data'!$D$31</f>
        <v>0.65372000000000008</v>
      </c>
      <c r="E15" s="198">
        <f>'Section 12 data'!$E$31</f>
        <v>35.58</v>
      </c>
      <c r="F15" s="643">
        <f t="shared" si="0"/>
        <v>0.65684000000000009</v>
      </c>
    </row>
    <row r="16" spans="2:6" ht="15" customHeight="1" x14ac:dyDescent="0.2">
      <c r="B16" s="94" t="s">
        <v>270</v>
      </c>
      <c r="C16" s="641">
        <f>'Section 12 data'!$C$32</f>
        <v>2.0800000000000003E-3</v>
      </c>
      <c r="D16" s="642">
        <f>'Section 12 data'!$D$32</f>
        <v>4.2900000000000004E-3</v>
      </c>
      <c r="E16" s="198">
        <f>'Section 12 data'!$E$32</f>
        <v>82.96</v>
      </c>
      <c r="F16" s="643">
        <f t="shared" si="0"/>
        <v>6.3700000000000007E-3</v>
      </c>
    </row>
    <row r="17" spans="2:6" ht="15" customHeight="1" x14ac:dyDescent="0.2">
      <c r="B17" s="97" t="s">
        <v>80</v>
      </c>
      <c r="C17" s="644">
        <f>'Section 12 data'!$C$8</f>
        <v>0.44668000000000002</v>
      </c>
      <c r="D17" s="644">
        <f>'Section 12 data'!$D$8</f>
        <v>15.872129999999999</v>
      </c>
      <c r="E17" s="314">
        <f>'Section 12 data'!$E$8</f>
        <v>7.25</v>
      </c>
      <c r="F17" s="644">
        <f t="shared" si="0"/>
        <v>16.318809999999999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2.3E-2</v>
      </c>
      <c r="D8" s="634">
        <f>'Section 12 data'!$K$13</f>
        <v>1.8420000000000001</v>
      </c>
      <c r="E8" s="198">
        <f>'Section 12 data'!$L$13</f>
        <v>35.74</v>
      </c>
      <c r="F8" s="629">
        <f>SUM(C8,D8)</f>
        <v>1.865</v>
      </c>
    </row>
    <row r="9" spans="2:6" ht="15" customHeight="1" x14ac:dyDescent="0.2">
      <c r="B9" s="82" t="s">
        <v>335</v>
      </c>
      <c r="C9" s="67">
        <f>'Section 12 data'!$J$14</f>
        <v>0.379</v>
      </c>
      <c r="D9" s="634">
        <f>'Section 12 data'!$K$14</f>
        <v>187.38800000000001</v>
      </c>
      <c r="E9" s="198">
        <f>'Section 12 data'!$L$14</f>
        <v>34.74</v>
      </c>
      <c r="F9" s="629">
        <f t="shared" ref="F9:F15" si="0">SUM(C9,D9)</f>
        <v>187.767</v>
      </c>
    </row>
    <row r="10" spans="2:6" ht="15" customHeight="1" x14ac:dyDescent="0.2">
      <c r="B10" s="81" t="s">
        <v>336</v>
      </c>
      <c r="C10" s="67">
        <f>'Section 12 data'!$J$15</f>
        <v>7.4409999999999998</v>
      </c>
      <c r="D10" s="634">
        <f>'Section 12 data'!$K$15</f>
        <v>635.68700000000001</v>
      </c>
      <c r="E10" s="198">
        <f>'Section 12 data'!$L$15</f>
        <v>15.124869683330274</v>
      </c>
      <c r="F10" s="629">
        <f t="shared" si="0"/>
        <v>643.12800000000004</v>
      </c>
    </row>
    <row r="11" spans="2:6" ht="15" customHeight="1" x14ac:dyDescent="0.2">
      <c r="B11" s="81" t="s">
        <v>337</v>
      </c>
      <c r="C11" s="67">
        <f>'Section 12 data'!$J$16</f>
        <v>23.433</v>
      </c>
      <c r="D11" s="634">
        <f>'Section 12 data'!$K$16</f>
        <v>880.10299999999995</v>
      </c>
      <c r="E11" s="198">
        <f>'Section 12 data'!$L$16</f>
        <v>23.526347662117882</v>
      </c>
      <c r="F11" s="629">
        <f t="shared" si="0"/>
        <v>903.53599999999994</v>
      </c>
    </row>
    <row r="12" spans="2:6" ht="15" customHeight="1" x14ac:dyDescent="0.2">
      <c r="B12" s="81" t="s">
        <v>338</v>
      </c>
      <c r="C12" s="67">
        <f>'Section 12 data'!$J$17</f>
        <v>10.314</v>
      </c>
      <c r="D12" s="634">
        <f>'Section 12 data'!$K$17</f>
        <v>1149.018</v>
      </c>
      <c r="E12" s="198">
        <f>'Section 12 data'!$L$17</f>
        <v>21.05</v>
      </c>
      <c r="F12" s="629">
        <f t="shared" si="0"/>
        <v>1159.3320000000001</v>
      </c>
    </row>
    <row r="13" spans="2:6" ht="15" customHeight="1" x14ac:dyDescent="0.2">
      <c r="B13" s="81" t="s">
        <v>339</v>
      </c>
      <c r="C13" s="67">
        <f>'Section 12 data'!$J$18</f>
        <v>10.394</v>
      </c>
      <c r="D13" s="634">
        <f>'Section 12 data'!$K$18</f>
        <v>1664.3920000000001</v>
      </c>
      <c r="E13" s="198">
        <f>'Section 12 data'!$L$18</f>
        <v>30.89</v>
      </c>
      <c r="F13" s="629">
        <f t="shared" si="0"/>
        <v>1674.7860000000001</v>
      </c>
    </row>
    <row r="14" spans="2:6" ht="15" customHeight="1" x14ac:dyDescent="0.2">
      <c r="B14" s="81" t="s">
        <v>268</v>
      </c>
      <c r="C14" s="67">
        <f>'Section 12 data'!$J$19</f>
        <v>3.9449999999999998</v>
      </c>
      <c r="D14" s="634">
        <f>'Section 12 data'!$K$19</f>
        <v>611.46299999999997</v>
      </c>
      <c r="E14" s="198">
        <f>'Section 12 data'!$L$19</f>
        <v>34.479999999999997</v>
      </c>
      <c r="F14" s="629">
        <f t="shared" si="0"/>
        <v>615.40800000000002</v>
      </c>
    </row>
    <row r="15" spans="2:6" ht="15" customHeight="1" x14ac:dyDescent="0.2">
      <c r="B15" s="83" t="s">
        <v>80</v>
      </c>
      <c r="C15" s="635">
        <f>'Section 12 data'!$J$8</f>
        <v>55.93</v>
      </c>
      <c r="D15" s="635">
        <f>'Section 12 data'!$K$8</f>
        <v>5129.8940000000002</v>
      </c>
      <c r="E15" s="314">
        <f>'Section 12 data'!$L$8</f>
        <v>12.72</v>
      </c>
      <c r="F15" s="636">
        <f t="shared" si="0"/>
        <v>5185.8240000000005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8.0000000000000002E-3</v>
      </c>
      <c r="D8" s="85">
        <f>'Section 12 data'!$K$24</f>
        <v>1.9710000000000001</v>
      </c>
      <c r="E8" s="198">
        <f>'Section 12 data'!$L$24</f>
        <v>74.540000000000006</v>
      </c>
      <c r="F8" s="629">
        <f>SUM(C8,D8)</f>
        <v>1.9790000000000001</v>
      </c>
    </row>
    <row r="9" spans="2:6" ht="15" customHeight="1" x14ac:dyDescent="0.2">
      <c r="B9" s="79" t="s">
        <v>341</v>
      </c>
      <c r="C9" s="67">
        <f>'Section 12 data'!$J$25</f>
        <v>1.2210000000000001</v>
      </c>
      <c r="D9" s="85">
        <f>'Section 12 data'!$K$25</f>
        <v>61.981000000000002</v>
      </c>
      <c r="E9" s="198">
        <f>'Section 12 data'!$L$25</f>
        <v>17.37</v>
      </c>
      <c r="F9" s="629">
        <f t="shared" ref="F9:F17" si="0">SUM(C9,D9)</f>
        <v>63.201999999999998</v>
      </c>
    </row>
    <row r="10" spans="2:6" ht="15" customHeight="1" x14ac:dyDescent="0.2">
      <c r="B10" s="80" t="s">
        <v>342</v>
      </c>
      <c r="C10" s="67">
        <f>'Section 12 data'!$J$26</f>
        <v>11.061999999999999</v>
      </c>
      <c r="D10" s="85">
        <f>'Section 12 data'!$K$26</f>
        <v>145.81</v>
      </c>
      <c r="E10" s="198">
        <f>'Section 12 data'!$L$26</f>
        <v>22.82</v>
      </c>
      <c r="F10" s="629">
        <f t="shared" si="0"/>
        <v>156.87200000000001</v>
      </c>
    </row>
    <row r="11" spans="2:6" ht="15" customHeight="1" x14ac:dyDescent="0.2">
      <c r="B11" s="78" t="s">
        <v>343</v>
      </c>
      <c r="C11" s="67">
        <f>'Section 12 data'!$J$27</f>
        <v>8.7609999999999992</v>
      </c>
      <c r="D11" s="85">
        <f>'Section 12 data'!$K$27</f>
        <v>294.55399999999997</v>
      </c>
      <c r="E11" s="198">
        <f>'Section 12 data'!$L$27</f>
        <v>21.92</v>
      </c>
      <c r="F11" s="629">
        <f t="shared" si="0"/>
        <v>303.315</v>
      </c>
    </row>
    <row r="12" spans="2:6" ht="15" customHeight="1" x14ac:dyDescent="0.2">
      <c r="B12" s="78" t="s">
        <v>344</v>
      </c>
      <c r="C12" s="67">
        <f>'Section 12 data'!$J$28</f>
        <v>12.095000000000001</v>
      </c>
      <c r="D12" s="85">
        <f>'Section 12 data'!$K$28</f>
        <v>1128.8920000000001</v>
      </c>
      <c r="E12" s="198">
        <f>'Section 12 data'!$L$28</f>
        <v>19.71</v>
      </c>
      <c r="F12" s="629">
        <f t="shared" si="0"/>
        <v>1140.9870000000001</v>
      </c>
    </row>
    <row r="13" spans="2:6" ht="15" customHeight="1" x14ac:dyDescent="0.2">
      <c r="B13" s="78" t="s">
        <v>345</v>
      </c>
      <c r="C13" s="67">
        <f>'Section 12 data'!$J$29</f>
        <v>13.871</v>
      </c>
      <c r="D13" s="85">
        <f>'Section 12 data'!$K$29</f>
        <v>1010.96</v>
      </c>
      <c r="E13" s="198">
        <f>'Section 12 data'!$L$29</f>
        <v>24.95</v>
      </c>
      <c r="F13" s="629">
        <f t="shared" si="0"/>
        <v>1024.8310000000001</v>
      </c>
    </row>
    <row r="14" spans="2:6" ht="15" customHeight="1" x14ac:dyDescent="0.2">
      <c r="B14" s="78" t="s">
        <v>346</v>
      </c>
      <c r="C14" s="67">
        <f>'Section 12 data'!$J$30</f>
        <v>8.1310000000000002</v>
      </c>
      <c r="D14" s="85">
        <f>'Section 12 data'!$K$30</f>
        <v>1733.66</v>
      </c>
      <c r="E14" s="198">
        <f>'Section 12 data'!$L$30</f>
        <v>27.38</v>
      </c>
      <c r="F14" s="629">
        <f t="shared" si="0"/>
        <v>1741.7910000000002</v>
      </c>
    </row>
    <row r="15" spans="2:6" ht="15" customHeight="1" x14ac:dyDescent="0.2">
      <c r="B15" s="78" t="s">
        <v>347</v>
      </c>
      <c r="C15" s="67">
        <f>'Section 12 data'!$J$31</f>
        <v>0.54700000000000004</v>
      </c>
      <c r="D15" s="85">
        <f>'Section 12 data'!$K$31</f>
        <v>748.33600000000001</v>
      </c>
      <c r="E15" s="198">
        <f>'Section 12 data'!$L$31</f>
        <v>38.07</v>
      </c>
      <c r="F15" s="629">
        <f t="shared" si="0"/>
        <v>748.88300000000004</v>
      </c>
    </row>
    <row r="16" spans="2:6" ht="15" customHeight="1" x14ac:dyDescent="0.2">
      <c r="B16" s="78" t="s">
        <v>270</v>
      </c>
      <c r="C16" s="67">
        <f>'Section 12 data'!$J$32</f>
        <v>0.23499999999999999</v>
      </c>
      <c r="D16" s="85">
        <f>'Section 12 data'!$K$32</f>
        <v>3.7290000000000001</v>
      </c>
      <c r="E16" s="198">
        <f>'Section 12 data'!$L$32</f>
        <v>82.95</v>
      </c>
      <c r="F16" s="629">
        <f t="shared" si="0"/>
        <v>3.964</v>
      </c>
    </row>
    <row r="17" spans="2:6" ht="15" customHeight="1" x14ac:dyDescent="0.2">
      <c r="B17" s="86" t="s">
        <v>80</v>
      </c>
      <c r="C17" s="87">
        <f>'Section 12 data'!$J$8</f>
        <v>55.93</v>
      </c>
      <c r="D17" s="87">
        <f>'Section 12 data'!$K$8</f>
        <v>5129.8940000000002</v>
      </c>
      <c r="E17" s="314">
        <f>'Section 12 data'!$L$8</f>
        <v>12.72</v>
      </c>
      <c r="F17" s="87">
        <f t="shared" si="0"/>
        <v>5185.8240000000005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9.8780000000000001</v>
      </c>
      <c r="D8" s="634">
        <f>'Section 12 data'!$R$13</f>
        <v>571.64800000000002</v>
      </c>
      <c r="E8" s="198">
        <f>'Section 12 data'!$S$13</f>
        <v>39.81</v>
      </c>
      <c r="F8" s="629">
        <f>SUM(C8,D8)</f>
        <v>581.52600000000007</v>
      </c>
    </row>
    <row r="9" spans="2:6" ht="15" customHeight="1" x14ac:dyDescent="0.2">
      <c r="B9" s="82" t="s">
        <v>335</v>
      </c>
      <c r="C9" s="67">
        <f>'Section 12 data'!$Q$14</f>
        <v>46.106000000000002</v>
      </c>
      <c r="D9" s="634">
        <f>'Section 12 data'!$R$14</f>
        <v>4377.2650000000003</v>
      </c>
      <c r="E9" s="198">
        <f>'Section 12 data'!$S$14</f>
        <v>14.88</v>
      </c>
      <c r="F9" s="629">
        <f t="shared" ref="F9:F15" si="0">SUM(C9,D9)</f>
        <v>4423.3710000000001</v>
      </c>
    </row>
    <row r="10" spans="2:6" ht="15" customHeight="1" x14ac:dyDescent="0.2">
      <c r="B10" s="81" t="s">
        <v>336</v>
      </c>
      <c r="C10" s="67">
        <f>'Section 12 data'!$Q$15</f>
        <v>115.301</v>
      </c>
      <c r="D10" s="634">
        <f>'Section 12 data'!$R$15</f>
        <v>4685.5230000000001</v>
      </c>
      <c r="E10" s="198">
        <f>'Section 12 data'!$S$15</f>
        <v>14.034961137148274</v>
      </c>
      <c r="F10" s="629">
        <f t="shared" si="0"/>
        <v>4800.8240000000005</v>
      </c>
    </row>
    <row r="11" spans="2:6" ht="15" customHeight="1" x14ac:dyDescent="0.2">
      <c r="B11" s="81" t="s">
        <v>337</v>
      </c>
      <c r="C11" s="67">
        <f>'Section 12 data'!$Q$16</f>
        <v>149.20599999999999</v>
      </c>
      <c r="D11" s="634">
        <f>'Section 12 data'!$R$16</f>
        <v>1762.721</v>
      </c>
      <c r="E11" s="198">
        <f>'Section 12 data'!$S$16</f>
        <v>22.859602881950494</v>
      </c>
      <c r="F11" s="629">
        <f t="shared" si="0"/>
        <v>1911.9269999999999</v>
      </c>
    </row>
    <row r="12" spans="2:6" ht="15" customHeight="1" x14ac:dyDescent="0.2">
      <c r="B12" s="81" t="s">
        <v>338</v>
      </c>
      <c r="C12" s="67">
        <f>'Section 12 data'!$Q$17</f>
        <v>26.359000000000002</v>
      </c>
      <c r="D12" s="634">
        <f>'Section 12 data'!$R$17</f>
        <v>1232.7629999999999</v>
      </c>
      <c r="E12" s="198">
        <f>'Section 12 data'!$S$17</f>
        <v>21.6</v>
      </c>
      <c r="F12" s="629">
        <f t="shared" si="0"/>
        <v>1259.1219999999998</v>
      </c>
    </row>
    <row r="13" spans="2:6" ht="15" customHeight="1" x14ac:dyDescent="0.2">
      <c r="B13" s="81" t="s">
        <v>339</v>
      </c>
      <c r="C13" s="67">
        <f>'Section 12 data'!$Q$18</f>
        <v>45.652000000000001</v>
      </c>
      <c r="D13" s="634">
        <f>'Section 12 data'!$R$18</f>
        <v>820.09400000000005</v>
      </c>
      <c r="E13" s="198">
        <f>'Section 12 data'!$S$18</f>
        <v>24.29</v>
      </c>
      <c r="F13" s="629">
        <f t="shared" si="0"/>
        <v>865.74600000000009</v>
      </c>
    </row>
    <row r="14" spans="2:6" ht="15" customHeight="1" x14ac:dyDescent="0.2">
      <c r="B14" s="81" t="s">
        <v>268</v>
      </c>
      <c r="C14" s="67">
        <f>'Section 12 data'!$Q$19</f>
        <v>12.28</v>
      </c>
      <c r="D14" s="634">
        <f>'Section 12 data'!$R$19</f>
        <v>464.28899999999999</v>
      </c>
      <c r="E14" s="198">
        <f>'Section 12 data'!$S$19</f>
        <v>29.92</v>
      </c>
      <c r="F14" s="629">
        <f t="shared" si="0"/>
        <v>476.56899999999996</v>
      </c>
    </row>
    <row r="15" spans="2:6" ht="15" customHeight="1" x14ac:dyDescent="0.2">
      <c r="B15" s="83" t="s">
        <v>80</v>
      </c>
      <c r="C15" s="635">
        <f>'Section 12 data'!$Q$8</f>
        <v>404.78199999999998</v>
      </c>
      <c r="D15" s="635">
        <f>'Section 12 data'!$R$8</f>
        <v>13914.303</v>
      </c>
      <c r="E15" s="314">
        <f>'Section 12 data'!$S$8</f>
        <v>8.23</v>
      </c>
      <c r="F15" s="636">
        <f t="shared" si="0"/>
        <v>14319.084999999999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12 data'!$Q$24</f>
        <v>6.6420000000000003</v>
      </c>
      <c r="D8" s="631">
        <f>'Section 12 data'!$R$24</f>
        <v>161.495</v>
      </c>
      <c r="E8" s="198">
        <f>'Section 12 data'!$S$24</f>
        <v>75.010000000000005</v>
      </c>
      <c r="F8" s="632">
        <f>SUM(C8,D8)</f>
        <v>168.137</v>
      </c>
    </row>
    <row r="9" spans="2:6" ht="15" customHeight="1" x14ac:dyDescent="0.2">
      <c r="B9" s="79" t="s">
        <v>341</v>
      </c>
      <c r="C9" s="630">
        <f>'Section 12 data'!$Q$25</f>
        <v>85.28</v>
      </c>
      <c r="D9" s="631">
        <f>'Section 12 data'!$R$25</f>
        <v>5288.0510000000004</v>
      </c>
      <c r="E9" s="198">
        <f>'Section 12 data'!$S$25</f>
        <v>13.87</v>
      </c>
      <c r="F9" s="632">
        <f t="shared" ref="F9:F17" si="0">SUM(C9,D9)</f>
        <v>5373.3310000000001</v>
      </c>
    </row>
    <row r="10" spans="2:6" ht="15" customHeight="1" x14ac:dyDescent="0.2">
      <c r="B10" s="80" t="s">
        <v>342</v>
      </c>
      <c r="C10" s="630">
        <f>'Section 12 data'!$Q$26</f>
        <v>182.946</v>
      </c>
      <c r="D10" s="631">
        <f>'Section 12 data'!$R$26</f>
        <v>2186.7669999999998</v>
      </c>
      <c r="E10" s="198">
        <f>'Section 12 data'!$S$26</f>
        <v>20.41</v>
      </c>
      <c r="F10" s="632">
        <f t="shared" si="0"/>
        <v>2369.7129999999997</v>
      </c>
    </row>
    <row r="11" spans="2:6" ht="15" customHeight="1" x14ac:dyDescent="0.2">
      <c r="B11" s="78" t="s">
        <v>343</v>
      </c>
      <c r="C11" s="630">
        <f>'Section 12 data'!$Q$27</f>
        <v>60.978000000000002</v>
      </c>
      <c r="D11" s="631">
        <f>'Section 12 data'!$R$27</f>
        <v>1682.4649999999999</v>
      </c>
      <c r="E11" s="198">
        <f>'Section 12 data'!$S$27</f>
        <v>21.14</v>
      </c>
      <c r="F11" s="632">
        <f t="shared" si="0"/>
        <v>1743.443</v>
      </c>
    </row>
    <row r="12" spans="2:6" ht="15" customHeight="1" x14ac:dyDescent="0.2">
      <c r="B12" s="78" t="s">
        <v>344</v>
      </c>
      <c r="C12" s="630">
        <f>'Section 12 data'!$Q$28</f>
        <v>39.573</v>
      </c>
      <c r="D12" s="631">
        <f>'Section 12 data'!$R$28</f>
        <v>2664.0619999999999</v>
      </c>
      <c r="E12" s="198">
        <f>'Section 12 data'!$S$28</f>
        <v>17.53</v>
      </c>
      <c r="F12" s="632">
        <f t="shared" si="0"/>
        <v>2703.6349999999998</v>
      </c>
    </row>
    <row r="13" spans="2:6" ht="15" customHeight="1" x14ac:dyDescent="0.2">
      <c r="B13" s="78" t="s">
        <v>345</v>
      </c>
      <c r="C13" s="630">
        <f>'Section 12 data'!$Q$29</f>
        <v>22.629000000000001</v>
      </c>
      <c r="D13" s="631">
        <f>'Section 12 data'!$R$29</f>
        <v>1035.018</v>
      </c>
      <c r="E13" s="198">
        <f>'Section 12 data'!$S$29</f>
        <v>24.78</v>
      </c>
      <c r="F13" s="632">
        <f t="shared" si="0"/>
        <v>1057.6469999999999</v>
      </c>
    </row>
    <row r="14" spans="2:6" ht="15" customHeight="1" x14ac:dyDescent="0.2">
      <c r="B14" s="78" t="s">
        <v>346</v>
      </c>
      <c r="C14" s="630">
        <f>'Section 12 data'!$Q$30</f>
        <v>6.4889999999999999</v>
      </c>
      <c r="D14" s="631">
        <f>'Section 12 data'!$R$30</f>
        <v>731.37599999999998</v>
      </c>
      <c r="E14" s="198">
        <f>'Section 12 data'!$S$30</f>
        <v>22.51</v>
      </c>
      <c r="F14" s="632">
        <f t="shared" si="0"/>
        <v>737.86500000000001</v>
      </c>
    </row>
    <row r="15" spans="2:6" ht="15" customHeight="1" x14ac:dyDescent="0.2">
      <c r="B15" s="78" t="s">
        <v>347</v>
      </c>
      <c r="C15" s="630">
        <f>'Section 12 data'!$Q$31</f>
        <v>0.2</v>
      </c>
      <c r="D15" s="631">
        <f>'Section 12 data'!$R$31</f>
        <v>164.297</v>
      </c>
      <c r="E15" s="198">
        <f>'Section 12 data'!$S$31</f>
        <v>37.229999999999997</v>
      </c>
      <c r="F15" s="632">
        <f t="shared" si="0"/>
        <v>164.49699999999999</v>
      </c>
    </row>
    <row r="16" spans="2:6" ht="15" customHeight="1" x14ac:dyDescent="0.2">
      <c r="B16" s="78" t="s">
        <v>270</v>
      </c>
      <c r="C16" s="630">
        <f>'Section 12 data'!$Q$32</f>
        <v>4.5999999999999999E-2</v>
      </c>
      <c r="D16" s="631">
        <f>'Section 12 data'!$R$32</f>
        <v>0.77200000000000002</v>
      </c>
      <c r="E16" s="198">
        <f>'Section 12 data'!$S$32</f>
        <v>82.95</v>
      </c>
      <c r="F16" s="632">
        <f t="shared" si="0"/>
        <v>0.81800000000000006</v>
      </c>
    </row>
    <row r="17" spans="2:6" ht="15" customHeight="1" x14ac:dyDescent="0.2">
      <c r="B17" s="72" t="s">
        <v>80</v>
      </c>
      <c r="C17" s="87">
        <f>'Section 12 data'!$Q$8</f>
        <v>404.78199999999998</v>
      </c>
      <c r="D17" s="87">
        <f>'Section 12 data'!$R$8</f>
        <v>13914.303</v>
      </c>
      <c r="E17" s="314">
        <f>'Section 12 data'!$S$8</f>
        <v>8.23</v>
      </c>
      <c r="F17" s="87">
        <f t="shared" si="0"/>
        <v>14319.084999999999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1" t="s">
        <v>376</v>
      </c>
      <c r="C5" s="910" t="s">
        <v>273</v>
      </c>
      <c r="D5" s="910"/>
      <c r="E5" s="910"/>
      <c r="F5" s="902"/>
      <c r="H5" s="841" t="s">
        <v>376</v>
      </c>
      <c r="I5" s="790" t="s">
        <v>274</v>
      </c>
      <c r="J5" s="860"/>
      <c r="K5" s="860"/>
      <c r="L5" s="789"/>
    </row>
    <row r="6" spans="2:12" ht="45" customHeight="1" x14ac:dyDescent="0.2">
      <c r="B6" s="920"/>
      <c r="C6" s="13" t="s">
        <v>78</v>
      </c>
      <c r="D6" s="921" t="s">
        <v>79</v>
      </c>
      <c r="E6" s="921"/>
      <c r="F6" s="30" t="s">
        <v>275</v>
      </c>
      <c r="H6" s="92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0"/>
      <c r="C7" s="31" t="s">
        <v>81</v>
      </c>
      <c r="D7" s="31" t="s">
        <v>81</v>
      </c>
      <c r="E7" s="12" t="s">
        <v>82</v>
      </c>
      <c r="F7" s="32" t="s">
        <v>81</v>
      </c>
      <c r="H7" s="920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57">
        <f>'Section 12 data'!$C$8</f>
        <v>0.44668000000000002</v>
      </c>
      <c r="D9" s="57">
        <f>'Section 12 data'!$D$8</f>
        <v>15.872129999999999</v>
      </c>
      <c r="E9" s="58">
        <f>'Section 12 data'!$E$8</f>
        <v>7.25</v>
      </c>
      <c r="F9" s="76">
        <f>SUM(C9,D9)</f>
        <v>16.318809999999999</v>
      </c>
      <c r="G9" s="25"/>
      <c r="H9" s="28" t="str">
        <f>Index!$B$4</f>
        <v>West Midlands</v>
      </c>
      <c r="I9" s="59">
        <f>'Section 12 data'!$G$7</f>
        <v>100.96449</v>
      </c>
      <c r="J9" s="60">
        <f>'Section 12 data'!$G$5</f>
        <v>130.76726000000002</v>
      </c>
      <c r="K9" s="43">
        <f>IF(I9=0,0,100*F9/I9)</f>
        <v>16.16292025047618</v>
      </c>
      <c r="L9" s="61">
        <f>IF(J9=0,0,100*F9/J9)</f>
        <v>12.479278070061264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1" t="s">
        <v>376</v>
      </c>
      <c r="C5" s="910" t="s">
        <v>281</v>
      </c>
      <c r="D5" s="910"/>
      <c r="E5" s="910"/>
      <c r="F5" s="902"/>
      <c r="G5" s="25"/>
      <c r="H5" s="841" t="s">
        <v>376</v>
      </c>
      <c r="I5" s="790" t="s">
        <v>282</v>
      </c>
      <c r="J5" s="860"/>
      <c r="K5" s="860"/>
      <c r="L5" s="789"/>
    </row>
    <row r="6" spans="2:12" ht="45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2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2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12 data'!$J$8</f>
        <v>55.93</v>
      </c>
      <c r="D9" s="67">
        <f>'Section 12 data'!$K$8</f>
        <v>5129.8940000000002</v>
      </c>
      <c r="E9" s="58">
        <f>'Section 12 data'!$L$8</f>
        <v>12.72</v>
      </c>
      <c r="F9" s="77">
        <f>SUM(C9,D9)</f>
        <v>5185.8240000000005</v>
      </c>
      <c r="G9" s="25"/>
      <c r="H9" s="28" t="str">
        <f>Index!$B$4</f>
        <v>West Midlands</v>
      </c>
      <c r="I9" s="68">
        <f>'Section 12 data'!$N$7</f>
        <v>22718.856</v>
      </c>
      <c r="J9" s="43">
        <f>'Section 12 data'!$N$5</f>
        <v>34428.548000000003</v>
      </c>
      <c r="K9" s="43">
        <f>IF(I9=0,0,100*F9/I9)</f>
        <v>22.826078918762459</v>
      </c>
      <c r="L9" s="61">
        <f>IF(J9=0,0,100*F9/J9)</f>
        <v>15.062569586146937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1" t="s">
        <v>380</v>
      </c>
      <c r="C5" s="910" t="s">
        <v>283</v>
      </c>
      <c r="D5" s="910"/>
      <c r="E5" s="910"/>
      <c r="F5" s="902"/>
      <c r="G5" s="25"/>
      <c r="H5" s="841" t="s">
        <v>380</v>
      </c>
      <c r="I5" s="790" t="s">
        <v>284</v>
      </c>
      <c r="J5" s="860"/>
      <c r="K5" s="860"/>
      <c r="L5" s="789"/>
    </row>
    <row r="6" spans="2:12" ht="45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22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2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12 data'!$Q$8</f>
        <v>404.78199999999998</v>
      </c>
      <c r="D9" s="67">
        <f>'Section 12 data'!$R$8</f>
        <v>13914.303</v>
      </c>
      <c r="E9" s="58">
        <f>'Section 12 data'!$S$8</f>
        <v>8.23</v>
      </c>
      <c r="F9" s="77">
        <f>SUM(C9,D9)</f>
        <v>14319.084999999999</v>
      </c>
      <c r="G9" s="25"/>
      <c r="H9" s="28" t="str">
        <f>Index!$B$4</f>
        <v>West Midlands</v>
      </c>
      <c r="I9" s="68">
        <f>'Section 12 data'!$U$7</f>
        <v>118195.003</v>
      </c>
      <c r="J9" s="43">
        <f>'Section 12 data'!$U$5</f>
        <v>139638.38500000001</v>
      </c>
      <c r="K9" s="43">
        <f>IF(I9=0,0,100*F9/I9)</f>
        <v>12.114797272774721</v>
      </c>
      <c r="L9" s="61">
        <f>IF(J9=0,0,100*F9/J9)</f>
        <v>10.254404618042525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14" t="s">
        <v>267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5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13 data'!$C$13</f>
        <v>0.13325000000000001</v>
      </c>
      <c r="D8" s="646">
        <f>'Section 13 data'!$D$13</f>
        <v>0.78473000000000004</v>
      </c>
      <c r="E8" s="198">
        <f>'Section 13 data'!$E$13</f>
        <v>28.18</v>
      </c>
      <c r="F8" s="647">
        <f>SUM(C8,D8)</f>
        <v>0.91798000000000002</v>
      </c>
    </row>
    <row r="9" spans="2:6" ht="15" customHeight="1" x14ac:dyDescent="0.2">
      <c r="B9" s="100" t="s">
        <v>335</v>
      </c>
      <c r="C9" s="645">
        <f>'Section 13 data'!$C$14</f>
        <v>7.1889999999999996E-2</v>
      </c>
      <c r="D9" s="646">
        <f>'Section 13 data'!$D$14</f>
        <v>1.3266</v>
      </c>
      <c r="E9" s="198">
        <f>'Section 13 data'!$E$14</f>
        <v>21.74</v>
      </c>
      <c r="F9" s="647">
        <f t="shared" ref="F9:F15" si="0">SUM(C9,D9)</f>
        <v>1.39849</v>
      </c>
    </row>
    <row r="10" spans="2:6" ht="15" customHeight="1" x14ac:dyDescent="0.2">
      <c r="B10" s="99" t="s">
        <v>336</v>
      </c>
      <c r="C10" s="645">
        <f>'Section 13 data'!$C$15</f>
        <v>0.30960000000000004</v>
      </c>
      <c r="D10" s="646">
        <f>'Section 13 data'!$D$15</f>
        <v>3.3533300000000001</v>
      </c>
      <c r="E10" s="198">
        <f>'Section 13 data'!$E$15</f>
        <v>16.654622877885959</v>
      </c>
      <c r="F10" s="647">
        <f t="shared" si="0"/>
        <v>3.6629300000000002</v>
      </c>
    </row>
    <row r="11" spans="2:6" ht="15" customHeight="1" x14ac:dyDescent="0.2">
      <c r="B11" s="99" t="s">
        <v>337</v>
      </c>
      <c r="C11" s="645">
        <f>'Section 13 data'!$C$16</f>
        <v>0.30306</v>
      </c>
      <c r="D11" s="646">
        <f>'Section 13 data'!$D$16</f>
        <v>1.77779</v>
      </c>
      <c r="E11" s="198">
        <f>'Section 13 data'!$E$16</f>
        <v>23.921465465283415</v>
      </c>
      <c r="F11" s="647">
        <f t="shared" si="0"/>
        <v>2.0808499999999999</v>
      </c>
    </row>
    <row r="12" spans="2:6" ht="15" customHeight="1" x14ac:dyDescent="0.2">
      <c r="B12" s="99" t="s">
        <v>338</v>
      </c>
      <c r="C12" s="645">
        <f>'Section 13 data'!$C$17</f>
        <v>0.86351</v>
      </c>
      <c r="D12" s="646">
        <f>'Section 13 data'!$D$17</f>
        <v>3.3515300000000003</v>
      </c>
      <c r="E12" s="198">
        <f>'Section 13 data'!$E$17</f>
        <v>21.44</v>
      </c>
      <c r="F12" s="647">
        <f t="shared" si="0"/>
        <v>4.2150400000000001</v>
      </c>
    </row>
    <row r="13" spans="2:6" ht="15" customHeight="1" x14ac:dyDescent="0.2">
      <c r="B13" s="99" t="s">
        <v>339</v>
      </c>
      <c r="C13" s="645">
        <f>'Section 13 data'!$C$18</f>
        <v>0.37413999999999997</v>
      </c>
      <c r="D13" s="646">
        <f>'Section 13 data'!$D$18</f>
        <v>3.7729200000000001</v>
      </c>
      <c r="E13" s="198">
        <f>'Section 13 data'!$E$18</f>
        <v>20.37</v>
      </c>
      <c r="F13" s="647">
        <f t="shared" si="0"/>
        <v>4.1470599999999997</v>
      </c>
    </row>
    <row r="14" spans="2:6" ht="15" customHeight="1" x14ac:dyDescent="0.2">
      <c r="B14" s="99" t="s">
        <v>268</v>
      </c>
      <c r="C14" s="645">
        <f>'Section 13 data'!$C$19</f>
        <v>1.2961799999999999</v>
      </c>
      <c r="D14" s="646">
        <f>'Section 13 data'!$D$19</f>
        <v>3.4319499999999996</v>
      </c>
      <c r="E14" s="198">
        <f>'Section 13 data'!$E$19</f>
        <v>20.613135252228382</v>
      </c>
      <c r="F14" s="647">
        <f t="shared" si="0"/>
        <v>4.7281299999999993</v>
      </c>
    </row>
    <row r="15" spans="2:6" ht="15" customHeight="1" x14ac:dyDescent="0.2">
      <c r="B15" s="101" t="s">
        <v>80</v>
      </c>
      <c r="C15" s="102">
        <f>'Section 13 data'!$C$8</f>
        <v>3.3516399999999997</v>
      </c>
      <c r="D15" s="102">
        <f>'Section 13 data'!$D$8</f>
        <v>17.798860000000001</v>
      </c>
      <c r="E15" s="314">
        <f>'Section 13 data'!$E$8</f>
        <v>7.78</v>
      </c>
      <c r="F15" s="102">
        <f t="shared" si="0"/>
        <v>21.150500000000001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1"/>
      <c r="B3" s="795" t="s">
        <v>678</v>
      </c>
      <c r="C3" s="796"/>
      <c r="D3" s="796"/>
      <c r="E3" s="796"/>
      <c r="F3" s="797"/>
      <c r="H3" s="795" t="s">
        <v>678</v>
      </c>
      <c r="I3" s="798"/>
      <c r="J3" s="798"/>
      <c r="K3" s="798"/>
      <c r="L3" s="798"/>
      <c r="M3" s="798"/>
      <c r="N3" s="799"/>
      <c r="P3" s="795" t="s">
        <v>678</v>
      </c>
      <c r="Q3" s="796"/>
      <c r="R3" s="796"/>
      <c r="S3" s="796"/>
      <c r="T3" s="797"/>
    </row>
    <row r="4" spans="1:20" ht="13.5" thickBot="1" x14ac:dyDescent="0.25">
      <c r="A4" s="271"/>
      <c r="B4" s="279" t="s">
        <v>78</v>
      </c>
      <c r="C4" s="280" t="s">
        <v>379</v>
      </c>
      <c r="D4" s="280" t="s">
        <v>481</v>
      </c>
      <c r="E4" s="283" t="s">
        <v>479</v>
      </c>
      <c r="F4" s="281" t="s">
        <v>378</v>
      </c>
      <c r="H4" s="282" t="s">
        <v>308</v>
      </c>
      <c r="I4" s="283" t="s">
        <v>379</v>
      </c>
      <c r="J4" s="280" t="s">
        <v>481</v>
      </c>
      <c r="K4" s="283" t="s">
        <v>82</v>
      </c>
      <c r="L4" s="283" t="s">
        <v>309</v>
      </c>
      <c r="M4" s="283" t="s">
        <v>479</v>
      </c>
      <c r="N4" s="284" t="s">
        <v>378</v>
      </c>
      <c r="P4" s="279" t="s">
        <v>486</v>
      </c>
      <c r="Q4" s="280" t="s">
        <v>379</v>
      </c>
      <c r="R4" s="280" t="s">
        <v>481</v>
      </c>
      <c r="S4" s="283" t="s">
        <v>479</v>
      </c>
      <c r="T4" s="281" t="s">
        <v>378</v>
      </c>
    </row>
    <row r="5" spans="1:20" x14ac:dyDescent="0.2">
      <c r="A5" s="271"/>
      <c r="B5" s="297" t="s">
        <v>105</v>
      </c>
      <c r="C5" s="298">
        <v>2013</v>
      </c>
      <c r="D5" s="287">
        <v>1104.704</v>
      </c>
      <c r="E5" s="327"/>
      <c r="F5" s="335"/>
      <c r="G5" s="319"/>
      <c r="H5" s="297" t="s">
        <v>105</v>
      </c>
      <c r="I5" s="298">
        <v>2013</v>
      </c>
      <c r="J5" s="274">
        <v>21575.646000000001</v>
      </c>
      <c r="K5" s="274">
        <v>5.4</v>
      </c>
      <c r="L5" s="327">
        <f t="shared" ref="L5:L15" si="0">(K5*J5)/100</f>
        <v>1165.0848840000001</v>
      </c>
      <c r="M5" s="327"/>
      <c r="N5" s="335"/>
      <c r="O5" s="319"/>
      <c r="P5" s="297" t="s">
        <v>105</v>
      </c>
      <c r="Q5" s="298">
        <v>2013</v>
      </c>
      <c r="R5" s="327">
        <f>D5+J5</f>
        <v>22680.350000000002</v>
      </c>
      <c r="S5" s="327"/>
      <c r="T5" s="335"/>
    </row>
    <row r="6" spans="1:20" x14ac:dyDescent="0.2">
      <c r="A6" s="271"/>
      <c r="B6" s="285"/>
      <c r="C6" s="286">
        <v>2017</v>
      </c>
      <c r="D6" s="277">
        <v>1142.271</v>
      </c>
      <c r="E6" s="328"/>
      <c r="F6" s="336"/>
      <c r="G6" s="319"/>
      <c r="H6" s="331"/>
      <c r="I6" s="286">
        <v>2017</v>
      </c>
      <c r="J6" s="275">
        <v>22166.687999999998</v>
      </c>
      <c r="K6" s="275">
        <v>4.99</v>
      </c>
      <c r="L6" s="328">
        <f t="shared" si="0"/>
        <v>1106.1177312</v>
      </c>
      <c r="M6" s="328"/>
      <c r="N6" s="336"/>
      <c r="O6" s="319"/>
      <c r="P6" s="331"/>
      <c r="Q6" s="286">
        <v>2017</v>
      </c>
      <c r="R6" s="328">
        <f t="shared" ref="R6:R15" si="1">D6+J6</f>
        <v>23308.958999999999</v>
      </c>
      <c r="S6" s="328"/>
      <c r="T6" s="336"/>
    </row>
    <row r="7" spans="1:20" x14ac:dyDescent="0.2">
      <c r="A7" s="271"/>
      <c r="B7" s="285"/>
      <c r="C7" s="286">
        <v>2022</v>
      </c>
      <c r="D7" s="277">
        <v>1227.306</v>
      </c>
      <c r="E7" s="328"/>
      <c r="F7" s="336"/>
      <c r="G7" s="319"/>
      <c r="H7" s="331"/>
      <c r="I7" s="286">
        <v>2022</v>
      </c>
      <c r="J7" s="275">
        <v>23201.008999999998</v>
      </c>
      <c r="K7" s="275">
        <v>4.92</v>
      </c>
      <c r="L7" s="328">
        <f t="shared" si="0"/>
        <v>1141.4896428</v>
      </c>
      <c r="M7" s="328"/>
      <c r="N7" s="336"/>
      <c r="O7" s="319"/>
      <c r="P7" s="331"/>
      <c r="Q7" s="286">
        <v>2022</v>
      </c>
      <c r="R7" s="328">
        <f t="shared" si="1"/>
        <v>24428.314999999999</v>
      </c>
      <c r="S7" s="328"/>
      <c r="T7" s="336"/>
    </row>
    <row r="8" spans="1:20" x14ac:dyDescent="0.2">
      <c r="A8" s="271"/>
      <c r="B8" s="285"/>
      <c r="C8" s="286">
        <v>2027</v>
      </c>
      <c r="D8" s="277">
        <v>1238.97</v>
      </c>
      <c r="E8" s="328"/>
      <c r="F8" s="336"/>
      <c r="G8" s="319"/>
      <c r="H8" s="331"/>
      <c r="I8" s="286">
        <v>2027</v>
      </c>
      <c r="J8" s="275">
        <v>24989.334999999999</v>
      </c>
      <c r="K8" s="275">
        <v>4.7300000000000004</v>
      </c>
      <c r="L8" s="328">
        <f t="shared" si="0"/>
        <v>1181.9955454999999</v>
      </c>
      <c r="M8" s="328"/>
      <c r="N8" s="336"/>
      <c r="O8" s="319"/>
      <c r="P8" s="331"/>
      <c r="Q8" s="286">
        <v>2027</v>
      </c>
      <c r="R8" s="328">
        <f t="shared" si="1"/>
        <v>26228.305</v>
      </c>
      <c r="S8" s="328"/>
      <c r="T8" s="336"/>
    </row>
    <row r="9" spans="1:20" x14ac:dyDescent="0.2">
      <c r="A9" s="271"/>
      <c r="B9" s="285"/>
      <c r="C9" s="286">
        <v>2032</v>
      </c>
      <c r="D9" s="277">
        <v>1305.2439999999999</v>
      </c>
      <c r="E9" s="328"/>
      <c r="F9" s="336"/>
      <c r="G9" s="319"/>
      <c r="H9" s="331"/>
      <c r="I9" s="286">
        <v>2032</v>
      </c>
      <c r="J9" s="275">
        <v>26767.958999999999</v>
      </c>
      <c r="K9" s="275">
        <v>4.57</v>
      </c>
      <c r="L9" s="328">
        <f t="shared" si="0"/>
        <v>1223.2957263000001</v>
      </c>
      <c r="M9" s="328"/>
      <c r="N9" s="336"/>
      <c r="O9" s="319"/>
      <c r="P9" s="331"/>
      <c r="Q9" s="286">
        <v>2032</v>
      </c>
      <c r="R9" s="328">
        <f t="shared" si="1"/>
        <v>28073.202999999998</v>
      </c>
      <c r="S9" s="328"/>
      <c r="T9" s="336"/>
    </row>
    <row r="10" spans="1:20" x14ac:dyDescent="0.2">
      <c r="A10" s="271"/>
      <c r="B10" s="285"/>
      <c r="C10" s="286">
        <v>2037</v>
      </c>
      <c r="D10" s="277">
        <v>1371.4870000000001</v>
      </c>
      <c r="E10" s="328"/>
      <c r="F10" s="336"/>
      <c r="G10" s="319"/>
      <c r="H10" s="331"/>
      <c r="I10" s="286">
        <v>2037</v>
      </c>
      <c r="J10" s="275">
        <v>28578.294000000002</v>
      </c>
      <c r="K10" s="275">
        <v>4.3600000000000003</v>
      </c>
      <c r="L10" s="328">
        <f t="shared" si="0"/>
        <v>1246.0136184</v>
      </c>
      <c r="M10" s="328"/>
      <c r="N10" s="336"/>
      <c r="O10" s="319"/>
      <c r="P10" s="331"/>
      <c r="Q10" s="286">
        <v>2037</v>
      </c>
      <c r="R10" s="328">
        <f t="shared" si="1"/>
        <v>29949.781000000003</v>
      </c>
      <c r="S10" s="328"/>
      <c r="T10" s="336"/>
    </row>
    <row r="11" spans="1:20" x14ac:dyDescent="0.2">
      <c r="A11" s="271"/>
      <c r="B11" s="285"/>
      <c r="C11" s="286">
        <v>2042</v>
      </c>
      <c r="D11" s="277">
        <v>1443.028</v>
      </c>
      <c r="E11" s="328"/>
      <c r="F11" s="336"/>
      <c r="G11" s="319"/>
      <c r="H11" s="331"/>
      <c r="I11" s="286">
        <v>2042</v>
      </c>
      <c r="J11" s="275">
        <v>30524.038</v>
      </c>
      <c r="K11" s="275">
        <v>4.17</v>
      </c>
      <c r="L11" s="328">
        <f t="shared" si="0"/>
        <v>1272.8523845999998</v>
      </c>
      <c r="M11" s="328"/>
      <c r="N11" s="336"/>
      <c r="O11" s="319"/>
      <c r="P11" s="331"/>
      <c r="Q11" s="286">
        <v>2042</v>
      </c>
      <c r="R11" s="328">
        <f t="shared" si="1"/>
        <v>31967.065999999999</v>
      </c>
      <c r="S11" s="328"/>
      <c r="T11" s="336"/>
    </row>
    <row r="12" spans="1:20" x14ac:dyDescent="0.2">
      <c r="A12" s="271"/>
      <c r="B12" s="285"/>
      <c r="C12" s="286">
        <v>2047</v>
      </c>
      <c r="D12" s="277">
        <v>1382.558</v>
      </c>
      <c r="E12" s="328"/>
      <c r="F12" s="336"/>
      <c r="G12" s="319"/>
      <c r="H12" s="331"/>
      <c r="I12" s="286">
        <v>2047</v>
      </c>
      <c r="J12" s="275">
        <v>32175.542000000001</v>
      </c>
      <c r="K12" s="275">
        <v>4.04</v>
      </c>
      <c r="L12" s="328">
        <f t="shared" si="0"/>
        <v>1299.8918968</v>
      </c>
      <c r="M12" s="328"/>
      <c r="N12" s="336"/>
      <c r="O12" s="319"/>
      <c r="P12" s="331"/>
      <c r="Q12" s="286">
        <v>2047</v>
      </c>
      <c r="R12" s="328">
        <f t="shared" si="1"/>
        <v>33558.1</v>
      </c>
      <c r="S12" s="328"/>
      <c r="T12" s="336"/>
    </row>
    <row r="13" spans="1:20" x14ac:dyDescent="0.2">
      <c r="A13" s="271"/>
      <c r="B13" s="285"/>
      <c r="C13" s="286">
        <v>2052</v>
      </c>
      <c r="D13" s="277">
        <v>1408.425</v>
      </c>
      <c r="E13" s="328"/>
      <c r="F13" s="336"/>
      <c r="G13" s="319"/>
      <c r="H13" s="331"/>
      <c r="I13" s="286">
        <v>2052</v>
      </c>
      <c r="J13" s="275">
        <v>33487.873</v>
      </c>
      <c r="K13" s="275">
        <v>3.96</v>
      </c>
      <c r="L13" s="328">
        <f t="shared" si="0"/>
        <v>1326.1197708000002</v>
      </c>
      <c r="M13" s="328"/>
      <c r="N13" s="336"/>
      <c r="O13" s="319"/>
      <c r="P13" s="331"/>
      <c r="Q13" s="286">
        <v>2052</v>
      </c>
      <c r="R13" s="328">
        <f t="shared" si="1"/>
        <v>34896.298000000003</v>
      </c>
      <c r="S13" s="328"/>
      <c r="T13" s="336"/>
    </row>
    <row r="14" spans="1:20" x14ac:dyDescent="0.2">
      <c r="A14" s="271"/>
      <c r="B14" s="285"/>
      <c r="C14" s="286">
        <v>2057</v>
      </c>
      <c r="D14" s="277">
        <v>1434.9169999999999</v>
      </c>
      <c r="E14" s="328"/>
      <c r="F14" s="336"/>
      <c r="G14" s="319"/>
      <c r="H14" s="331"/>
      <c r="I14" s="286">
        <v>2057</v>
      </c>
      <c r="J14" s="275">
        <v>34740.705999999998</v>
      </c>
      <c r="K14" s="275">
        <v>3.88</v>
      </c>
      <c r="L14" s="328">
        <f t="shared" si="0"/>
        <v>1347.9393928</v>
      </c>
      <c r="M14" s="328"/>
      <c r="N14" s="336"/>
      <c r="O14" s="319"/>
      <c r="P14" s="331"/>
      <c r="Q14" s="286">
        <v>2057</v>
      </c>
      <c r="R14" s="328">
        <f t="shared" si="1"/>
        <v>36175.623</v>
      </c>
      <c r="S14" s="328"/>
      <c r="T14" s="336"/>
    </row>
    <row r="15" spans="1:20" ht="13.5" thickBot="1" x14ac:dyDescent="0.25">
      <c r="A15" s="271"/>
      <c r="B15" s="290"/>
      <c r="C15" s="291">
        <v>2062</v>
      </c>
      <c r="D15" s="292">
        <v>1462.202</v>
      </c>
      <c r="E15" s="329"/>
      <c r="F15" s="337"/>
      <c r="G15" s="319"/>
      <c r="H15" s="332"/>
      <c r="I15" s="291">
        <v>2062</v>
      </c>
      <c r="J15" s="333">
        <v>35783.826999999997</v>
      </c>
      <c r="K15" s="333">
        <v>3.86</v>
      </c>
      <c r="L15" s="329">
        <f t="shared" si="0"/>
        <v>1381.2557221999998</v>
      </c>
      <c r="M15" s="329"/>
      <c r="N15" s="337"/>
      <c r="O15" s="319"/>
      <c r="P15" s="332"/>
      <c r="Q15" s="291">
        <v>2062</v>
      </c>
      <c r="R15" s="329">
        <f t="shared" si="1"/>
        <v>37246.028999999995</v>
      </c>
      <c r="S15" s="329"/>
      <c r="T15" s="337"/>
    </row>
    <row r="16" spans="1:20" x14ac:dyDescent="0.2">
      <c r="A16" s="271"/>
      <c r="B16" s="295"/>
      <c r="C16" s="296"/>
      <c r="D16" s="277"/>
      <c r="E16" s="277"/>
      <c r="F16" s="272"/>
      <c r="G16" s="319"/>
      <c r="H16" s="334"/>
      <c r="I16" s="296"/>
      <c r="J16" s="277"/>
      <c r="K16" s="277"/>
      <c r="L16" s="277"/>
      <c r="M16" s="277"/>
      <c r="N16" s="272"/>
      <c r="O16" s="319"/>
      <c r="P16" s="334"/>
      <c r="Q16" s="296"/>
      <c r="R16" s="277"/>
      <c r="S16" s="277"/>
      <c r="T16" s="272"/>
    </row>
    <row r="17" spans="1:20" ht="13.5" thickBot="1" x14ac:dyDescent="0.25"/>
    <row r="18" spans="1:20" ht="15" x14ac:dyDescent="0.2">
      <c r="A18" s="271"/>
      <c r="B18" s="795" t="s">
        <v>679</v>
      </c>
      <c r="C18" s="800"/>
      <c r="D18" s="800"/>
      <c r="E18" s="800"/>
      <c r="F18" s="801"/>
      <c r="H18" s="795" t="s">
        <v>679</v>
      </c>
      <c r="I18" s="798"/>
      <c r="J18" s="798"/>
      <c r="K18" s="798"/>
      <c r="L18" s="798"/>
      <c r="M18" s="798"/>
      <c r="N18" s="799"/>
      <c r="P18" s="795" t="s">
        <v>679</v>
      </c>
      <c r="Q18" s="800"/>
      <c r="R18" s="800"/>
      <c r="S18" s="800"/>
      <c r="T18" s="801"/>
    </row>
    <row r="19" spans="1:20" ht="13.5" thickBot="1" x14ac:dyDescent="0.25">
      <c r="A19" s="271"/>
      <c r="B19" s="279" t="s">
        <v>78</v>
      </c>
      <c r="C19" s="280" t="s">
        <v>480</v>
      </c>
      <c r="D19" s="280" t="s">
        <v>377</v>
      </c>
      <c r="E19" s="283" t="s">
        <v>479</v>
      </c>
      <c r="F19" s="281" t="s">
        <v>378</v>
      </c>
      <c r="H19" s="282" t="s">
        <v>308</v>
      </c>
      <c r="I19" s="280" t="s">
        <v>480</v>
      </c>
      <c r="J19" s="280" t="s">
        <v>377</v>
      </c>
      <c r="K19" s="283" t="s">
        <v>82</v>
      </c>
      <c r="L19" s="283" t="s">
        <v>309</v>
      </c>
      <c r="M19" s="283" t="s">
        <v>479</v>
      </c>
      <c r="N19" s="284" t="s">
        <v>378</v>
      </c>
      <c r="P19" s="279" t="s">
        <v>486</v>
      </c>
      <c r="Q19" s="280" t="s">
        <v>480</v>
      </c>
      <c r="R19" s="280" t="s">
        <v>377</v>
      </c>
      <c r="S19" s="283" t="s">
        <v>479</v>
      </c>
      <c r="T19" s="281" t="s">
        <v>378</v>
      </c>
    </row>
    <row r="20" spans="1:20" x14ac:dyDescent="0.2">
      <c r="A20" s="271"/>
      <c r="B20" s="297" t="s">
        <v>105</v>
      </c>
      <c r="C20" s="298" t="s">
        <v>331</v>
      </c>
      <c r="D20" s="287">
        <v>1106.8620000000001</v>
      </c>
      <c r="E20" s="327">
        <v>4</v>
      </c>
      <c r="F20" s="335">
        <f>D20*E20</f>
        <v>4427.4480000000003</v>
      </c>
      <c r="H20" s="297" t="s">
        <v>105</v>
      </c>
      <c r="I20" s="298" t="s">
        <v>331</v>
      </c>
      <c r="J20" s="288">
        <v>21804.108</v>
      </c>
      <c r="K20" s="288">
        <v>5.08</v>
      </c>
      <c r="L20" s="327">
        <f t="shared" ref="L20:L30" si="2">(K20*J20)/100</f>
        <v>1107.6486864000001</v>
      </c>
      <c r="M20" s="327">
        <v>4</v>
      </c>
      <c r="N20" s="335">
        <f>J20*M20</f>
        <v>87216.432000000001</v>
      </c>
      <c r="P20" s="297" t="s">
        <v>105</v>
      </c>
      <c r="Q20" s="298" t="s">
        <v>331</v>
      </c>
      <c r="R20" s="327">
        <f>D20+J20</f>
        <v>22910.97</v>
      </c>
      <c r="S20" s="327">
        <v>4</v>
      </c>
      <c r="T20" s="335">
        <f>R20*S20</f>
        <v>91643.88</v>
      </c>
    </row>
    <row r="21" spans="1:20" x14ac:dyDescent="0.2">
      <c r="A21" s="271"/>
      <c r="B21" s="285"/>
      <c r="C21" s="286" t="s">
        <v>222</v>
      </c>
      <c r="D21" s="277">
        <v>1195.1569999999999</v>
      </c>
      <c r="E21" s="328">
        <v>5</v>
      </c>
      <c r="F21" s="336">
        <f t="shared" ref="F21:F30" si="3">D21*E21</f>
        <v>5975.7849999999999</v>
      </c>
      <c r="H21" s="285"/>
      <c r="I21" s="286" t="s">
        <v>222</v>
      </c>
      <c r="J21" s="273">
        <v>22740.701000000001</v>
      </c>
      <c r="K21" s="273">
        <v>4.93</v>
      </c>
      <c r="L21" s="328">
        <f t="shared" si="2"/>
        <v>1121.1165592999998</v>
      </c>
      <c r="M21" s="328">
        <v>5</v>
      </c>
      <c r="N21" s="336">
        <f t="shared" ref="N21:N30" si="4">J21*M21</f>
        <v>113703.505</v>
      </c>
      <c r="P21" s="285"/>
      <c r="Q21" s="286" t="s">
        <v>222</v>
      </c>
      <c r="R21" s="328">
        <f t="shared" ref="R21:R30" si="5">D21+J21</f>
        <v>23935.858</v>
      </c>
      <c r="S21" s="328">
        <v>5</v>
      </c>
      <c r="T21" s="336">
        <f t="shared" ref="T21:T30" si="6">R21*S21</f>
        <v>119679.29000000001</v>
      </c>
    </row>
    <row r="22" spans="1:20" x14ac:dyDescent="0.2">
      <c r="A22" s="271"/>
      <c r="B22" s="285"/>
      <c r="C22" s="286" t="s">
        <v>225</v>
      </c>
      <c r="D22" s="277">
        <v>1228.54</v>
      </c>
      <c r="E22" s="328">
        <v>5</v>
      </c>
      <c r="F22" s="336">
        <f t="shared" si="3"/>
        <v>6142.7</v>
      </c>
      <c r="H22" s="285"/>
      <c r="I22" s="286" t="s">
        <v>225</v>
      </c>
      <c r="J22" s="273">
        <v>24209.141</v>
      </c>
      <c r="K22" s="273">
        <v>4.84</v>
      </c>
      <c r="L22" s="328">
        <f t="shared" si="2"/>
        <v>1171.7224243999999</v>
      </c>
      <c r="M22" s="328">
        <v>5</v>
      </c>
      <c r="N22" s="336">
        <f t="shared" si="4"/>
        <v>121045.705</v>
      </c>
      <c r="P22" s="285"/>
      <c r="Q22" s="286" t="s">
        <v>225</v>
      </c>
      <c r="R22" s="328">
        <f t="shared" si="5"/>
        <v>25437.681</v>
      </c>
      <c r="S22" s="328">
        <v>5</v>
      </c>
      <c r="T22" s="336">
        <f t="shared" si="6"/>
        <v>127188.405</v>
      </c>
    </row>
    <row r="23" spans="1:20" x14ac:dyDescent="0.2">
      <c r="A23" s="271"/>
      <c r="B23" s="285"/>
      <c r="C23" s="286" t="s">
        <v>226</v>
      </c>
      <c r="D23" s="277">
        <v>1284.076</v>
      </c>
      <c r="E23" s="328">
        <v>5</v>
      </c>
      <c r="F23" s="336">
        <f t="shared" si="3"/>
        <v>6420.38</v>
      </c>
      <c r="H23" s="285"/>
      <c r="I23" s="286" t="s">
        <v>226</v>
      </c>
      <c r="J23" s="273">
        <v>26154.248</v>
      </c>
      <c r="K23" s="273">
        <v>4.5999999999999996</v>
      </c>
      <c r="L23" s="328">
        <f t="shared" si="2"/>
        <v>1203.0954079999999</v>
      </c>
      <c r="M23" s="328">
        <v>5</v>
      </c>
      <c r="N23" s="336">
        <f t="shared" si="4"/>
        <v>130771.23999999999</v>
      </c>
      <c r="P23" s="285"/>
      <c r="Q23" s="286" t="s">
        <v>226</v>
      </c>
      <c r="R23" s="328">
        <f t="shared" si="5"/>
        <v>27438.324000000001</v>
      </c>
      <c r="S23" s="328">
        <v>5</v>
      </c>
      <c r="T23" s="336">
        <f t="shared" si="6"/>
        <v>137191.62</v>
      </c>
    </row>
    <row r="24" spans="1:20" x14ac:dyDescent="0.2">
      <c r="A24" s="271"/>
      <c r="B24" s="285"/>
      <c r="C24" s="286" t="s">
        <v>227</v>
      </c>
      <c r="D24" s="277">
        <v>1338.5440000000001</v>
      </c>
      <c r="E24" s="328">
        <v>5</v>
      </c>
      <c r="F24" s="336">
        <f t="shared" si="3"/>
        <v>6692.72</v>
      </c>
      <c r="H24" s="285"/>
      <c r="I24" s="286" t="s">
        <v>227</v>
      </c>
      <c r="J24" s="273">
        <v>27871.953000000001</v>
      </c>
      <c r="K24" s="273">
        <v>4.43</v>
      </c>
      <c r="L24" s="328">
        <f t="shared" si="2"/>
        <v>1234.7275178999998</v>
      </c>
      <c r="M24" s="328">
        <v>5</v>
      </c>
      <c r="N24" s="336">
        <f t="shared" si="4"/>
        <v>139359.76500000001</v>
      </c>
      <c r="P24" s="285"/>
      <c r="Q24" s="286" t="s">
        <v>227</v>
      </c>
      <c r="R24" s="328">
        <f t="shared" si="5"/>
        <v>29210.497000000003</v>
      </c>
      <c r="S24" s="328">
        <v>5</v>
      </c>
      <c r="T24" s="336">
        <f t="shared" si="6"/>
        <v>146052.48500000002</v>
      </c>
    </row>
    <row r="25" spans="1:20" x14ac:dyDescent="0.2">
      <c r="A25" s="271"/>
      <c r="B25" s="285"/>
      <c r="C25" s="286" t="s">
        <v>228</v>
      </c>
      <c r="D25" s="277">
        <v>1424.68</v>
      </c>
      <c r="E25" s="328">
        <v>5</v>
      </c>
      <c r="F25" s="336">
        <f t="shared" si="3"/>
        <v>7123.4000000000005</v>
      </c>
      <c r="H25" s="285"/>
      <c r="I25" s="286" t="s">
        <v>228</v>
      </c>
      <c r="J25" s="273">
        <v>29768.645</v>
      </c>
      <c r="K25" s="273">
        <v>4.25</v>
      </c>
      <c r="L25" s="328">
        <f t="shared" si="2"/>
        <v>1265.1674125</v>
      </c>
      <c r="M25" s="328">
        <v>5</v>
      </c>
      <c r="N25" s="336">
        <f t="shared" si="4"/>
        <v>148843.22500000001</v>
      </c>
      <c r="P25" s="285"/>
      <c r="Q25" s="286" t="s">
        <v>228</v>
      </c>
      <c r="R25" s="328">
        <f t="shared" si="5"/>
        <v>31193.325000000001</v>
      </c>
      <c r="S25" s="328">
        <v>5</v>
      </c>
      <c r="T25" s="336">
        <f t="shared" si="6"/>
        <v>155966.625</v>
      </c>
    </row>
    <row r="26" spans="1:20" x14ac:dyDescent="0.2">
      <c r="A26" s="271"/>
      <c r="B26" s="285"/>
      <c r="C26" s="286" t="s">
        <v>332</v>
      </c>
      <c r="D26" s="277">
        <v>1429.5440000000001</v>
      </c>
      <c r="E26" s="328">
        <v>5</v>
      </c>
      <c r="F26" s="336">
        <f t="shared" si="3"/>
        <v>7147.72</v>
      </c>
      <c r="H26" s="285"/>
      <c r="I26" s="286" t="s">
        <v>332</v>
      </c>
      <c r="J26" s="273">
        <v>31504.3</v>
      </c>
      <c r="K26" s="273">
        <v>4.0999999999999996</v>
      </c>
      <c r="L26" s="328">
        <f t="shared" si="2"/>
        <v>1291.6762999999999</v>
      </c>
      <c r="M26" s="328">
        <v>5</v>
      </c>
      <c r="N26" s="336">
        <f t="shared" si="4"/>
        <v>157521.5</v>
      </c>
      <c r="P26" s="285"/>
      <c r="Q26" s="286" t="s">
        <v>332</v>
      </c>
      <c r="R26" s="328">
        <f t="shared" si="5"/>
        <v>32933.843999999997</v>
      </c>
      <c r="S26" s="328">
        <v>5</v>
      </c>
      <c r="T26" s="336">
        <f t="shared" si="6"/>
        <v>164669.21999999997</v>
      </c>
    </row>
    <row r="27" spans="1:20" x14ac:dyDescent="0.2">
      <c r="A27" s="271"/>
      <c r="B27" s="285"/>
      <c r="C27" s="286" t="s">
        <v>333</v>
      </c>
      <c r="D27" s="277">
        <v>1414.2460000000001</v>
      </c>
      <c r="E27" s="328">
        <v>5</v>
      </c>
      <c r="F27" s="336">
        <f t="shared" si="3"/>
        <v>7071.2300000000005</v>
      </c>
      <c r="H27" s="285"/>
      <c r="I27" s="286" t="s">
        <v>333</v>
      </c>
      <c r="J27" s="273">
        <v>32891.919000000002</v>
      </c>
      <c r="K27" s="273">
        <v>4</v>
      </c>
      <c r="L27" s="328">
        <f t="shared" si="2"/>
        <v>1315.6767600000001</v>
      </c>
      <c r="M27" s="328">
        <v>5</v>
      </c>
      <c r="N27" s="336">
        <f t="shared" si="4"/>
        <v>164459.595</v>
      </c>
      <c r="P27" s="285"/>
      <c r="Q27" s="286" t="s">
        <v>333</v>
      </c>
      <c r="R27" s="328">
        <f t="shared" si="5"/>
        <v>34306.165000000001</v>
      </c>
      <c r="S27" s="328">
        <v>5</v>
      </c>
      <c r="T27" s="336">
        <f t="shared" si="6"/>
        <v>171530.82500000001</v>
      </c>
    </row>
    <row r="28" spans="1:20" x14ac:dyDescent="0.2">
      <c r="A28" s="271"/>
      <c r="B28" s="285"/>
      <c r="C28" s="286" t="s">
        <v>231</v>
      </c>
      <c r="D28" s="277">
        <v>1430.078</v>
      </c>
      <c r="E28" s="328">
        <v>5</v>
      </c>
      <c r="F28" s="336">
        <f t="shared" si="3"/>
        <v>7150.3899999999994</v>
      </c>
      <c r="H28" s="285"/>
      <c r="I28" s="286" t="s">
        <v>231</v>
      </c>
      <c r="J28" s="273">
        <v>34295.298999999999</v>
      </c>
      <c r="K28" s="273">
        <v>3.91</v>
      </c>
      <c r="L28" s="328">
        <f t="shared" si="2"/>
        <v>1340.9461908999999</v>
      </c>
      <c r="M28" s="328">
        <v>5</v>
      </c>
      <c r="N28" s="336">
        <f t="shared" si="4"/>
        <v>171476.495</v>
      </c>
      <c r="P28" s="285"/>
      <c r="Q28" s="286" t="s">
        <v>231</v>
      </c>
      <c r="R28" s="328">
        <f t="shared" si="5"/>
        <v>35725.377</v>
      </c>
      <c r="S28" s="328">
        <v>5</v>
      </c>
      <c r="T28" s="336">
        <f t="shared" si="6"/>
        <v>178626.88500000001</v>
      </c>
    </row>
    <row r="29" spans="1:20" x14ac:dyDescent="0.2">
      <c r="A29" s="271"/>
      <c r="B29" s="285"/>
      <c r="C29" s="286" t="s">
        <v>232</v>
      </c>
      <c r="D29" s="277">
        <v>1468.9159999999999</v>
      </c>
      <c r="E29" s="328">
        <v>5</v>
      </c>
      <c r="F29" s="336">
        <f t="shared" si="3"/>
        <v>7344.58</v>
      </c>
      <c r="H29" s="285"/>
      <c r="I29" s="286" t="s">
        <v>232</v>
      </c>
      <c r="J29" s="273">
        <v>35348.815999999999</v>
      </c>
      <c r="K29" s="273">
        <v>3.88</v>
      </c>
      <c r="L29" s="328">
        <f t="shared" si="2"/>
        <v>1371.5340607999999</v>
      </c>
      <c r="M29" s="328">
        <v>5</v>
      </c>
      <c r="N29" s="336">
        <f t="shared" si="4"/>
        <v>176744.08</v>
      </c>
      <c r="P29" s="285"/>
      <c r="Q29" s="286" t="s">
        <v>232</v>
      </c>
      <c r="R29" s="328">
        <f t="shared" si="5"/>
        <v>36817.731999999996</v>
      </c>
      <c r="S29" s="328">
        <v>5</v>
      </c>
      <c r="T29" s="336">
        <f t="shared" si="6"/>
        <v>184088.65999999997</v>
      </c>
    </row>
    <row r="30" spans="1:20" ht="13.5" thickBot="1" x14ac:dyDescent="0.25">
      <c r="A30" s="271"/>
      <c r="B30" s="290"/>
      <c r="C30" s="291" t="s">
        <v>233</v>
      </c>
      <c r="D30" s="292">
        <v>1464.5229999999999</v>
      </c>
      <c r="E30" s="329">
        <v>5</v>
      </c>
      <c r="F30" s="337">
        <f t="shared" si="3"/>
        <v>7322.6149999999998</v>
      </c>
      <c r="H30" s="290"/>
      <c r="I30" s="291" t="s">
        <v>233</v>
      </c>
      <c r="J30" s="293">
        <v>36438.580999999998</v>
      </c>
      <c r="K30" s="293">
        <v>3.84</v>
      </c>
      <c r="L30" s="329">
        <f t="shared" si="2"/>
        <v>1399.2415103999999</v>
      </c>
      <c r="M30" s="329">
        <v>5</v>
      </c>
      <c r="N30" s="337">
        <f t="shared" si="4"/>
        <v>182192.905</v>
      </c>
      <c r="P30" s="290"/>
      <c r="Q30" s="291" t="s">
        <v>233</v>
      </c>
      <c r="R30" s="329">
        <f t="shared" si="5"/>
        <v>37903.103999999999</v>
      </c>
      <c r="S30" s="329">
        <v>5</v>
      </c>
      <c r="T30" s="337">
        <f t="shared" si="6"/>
        <v>189515.51999999999</v>
      </c>
    </row>
    <row r="31" spans="1:20" x14ac:dyDescent="0.2">
      <c r="A31" s="271"/>
      <c r="B31" s="295"/>
      <c r="C31" s="296"/>
      <c r="D31" s="277"/>
      <c r="E31" s="278"/>
      <c r="F31" s="272"/>
      <c r="H31" s="295"/>
      <c r="I31" s="296"/>
      <c r="J31" s="278"/>
      <c r="K31" s="278"/>
      <c r="L31" s="278"/>
      <c r="M31" s="278"/>
      <c r="N31" s="272"/>
      <c r="P31" s="295"/>
      <c r="Q31" s="296"/>
      <c r="R31" s="277"/>
      <c r="S31" s="278"/>
      <c r="T31" s="272"/>
    </row>
    <row r="32" spans="1:20" ht="13.5" thickBot="1" x14ac:dyDescent="0.25"/>
    <row r="33" spans="1:20" ht="15" x14ac:dyDescent="0.2">
      <c r="A33" s="271"/>
      <c r="B33" s="795" t="s">
        <v>680</v>
      </c>
      <c r="C33" s="796"/>
      <c r="D33" s="796"/>
      <c r="E33" s="796"/>
      <c r="F33" s="797"/>
      <c r="H33" s="795" t="s">
        <v>680</v>
      </c>
      <c r="I33" s="798"/>
      <c r="J33" s="798"/>
      <c r="K33" s="798"/>
      <c r="L33" s="798"/>
      <c r="M33" s="798"/>
      <c r="N33" s="799"/>
      <c r="P33" s="795" t="s">
        <v>680</v>
      </c>
      <c r="Q33" s="796"/>
      <c r="R33" s="796"/>
      <c r="S33" s="796"/>
      <c r="T33" s="797"/>
    </row>
    <row r="34" spans="1:20" ht="13.5" thickBot="1" x14ac:dyDescent="0.25">
      <c r="A34" s="271"/>
      <c r="B34" s="279" t="s">
        <v>78</v>
      </c>
      <c r="C34" s="280" t="s">
        <v>480</v>
      </c>
      <c r="D34" s="280" t="s">
        <v>377</v>
      </c>
      <c r="E34" s="283" t="s">
        <v>479</v>
      </c>
      <c r="F34" s="281" t="s">
        <v>378</v>
      </c>
      <c r="H34" s="282" t="s">
        <v>308</v>
      </c>
      <c r="I34" s="280" t="s">
        <v>480</v>
      </c>
      <c r="J34" s="280" t="s">
        <v>377</v>
      </c>
      <c r="K34" s="283" t="s">
        <v>82</v>
      </c>
      <c r="L34" s="283" t="s">
        <v>309</v>
      </c>
      <c r="M34" s="283" t="s">
        <v>479</v>
      </c>
      <c r="N34" s="284" t="s">
        <v>378</v>
      </c>
      <c r="P34" s="279" t="s">
        <v>486</v>
      </c>
      <c r="Q34" s="280" t="s">
        <v>480</v>
      </c>
      <c r="R34" s="280" t="s">
        <v>377</v>
      </c>
      <c r="S34" s="283" t="s">
        <v>479</v>
      </c>
      <c r="T34" s="281" t="s">
        <v>378</v>
      </c>
    </row>
    <row r="35" spans="1:20" x14ac:dyDescent="0.2">
      <c r="A35" s="271"/>
      <c r="B35" s="297" t="s">
        <v>105</v>
      </c>
      <c r="C35" s="298" t="s">
        <v>331</v>
      </c>
      <c r="D35" s="287">
        <v>30.864000000000001</v>
      </c>
      <c r="E35" s="327">
        <v>4</v>
      </c>
      <c r="F35" s="335">
        <f>D35*E35</f>
        <v>123.456</v>
      </c>
      <c r="H35" s="297" t="s">
        <v>105</v>
      </c>
      <c r="I35" s="298" t="s">
        <v>331</v>
      </c>
      <c r="J35" s="288">
        <v>507.14299999999997</v>
      </c>
      <c r="K35" s="288">
        <v>3.73</v>
      </c>
      <c r="L35" s="327">
        <f t="shared" ref="L35:L45" si="7">(K35*J35)/100</f>
        <v>18.916433900000001</v>
      </c>
      <c r="M35" s="327">
        <v>4</v>
      </c>
      <c r="N35" s="335">
        <f>J35*M35</f>
        <v>2028.5719999999999</v>
      </c>
      <c r="P35" s="297" t="s">
        <v>105</v>
      </c>
      <c r="Q35" s="298" t="s">
        <v>331</v>
      </c>
      <c r="R35" s="327">
        <f>D35+J35</f>
        <v>538.00699999999995</v>
      </c>
      <c r="S35" s="327">
        <v>4</v>
      </c>
      <c r="T35" s="335">
        <f>R35*S35</f>
        <v>2152.0279999999998</v>
      </c>
    </row>
    <row r="36" spans="1:20" x14ac:dyDescent="0.2">
      <c r="A36" s="271"/>
      <c r="B36" s="285"/>
      <c r="C36" s="286" t="s">
        <v>222</v>
      </c>
      <c r="D36" s="277">
        <v>32.781999999999996</v>
      </c>
      <c r="E36" s="328">
        <v>5</v>
      </c>
      <c r="F36" s="336">
        <f t="shared" ref="F36:F45" si="8">D36*E36</f>
        <v>163.90999999999997</v>
      </c>
      <c r="H36" s="285"/>
      <c r="I36" s="286" t="s">
        <v>222</v>
      </c>
      <c r="J36" s="273">
        <v>533.04200000000003</v>
      </c>
      <c r="K36" s="273">
        <v>3.42</v>
      </c>
      <c r="L36" s="328">
        <f t="shared" si="7"/>
        <v>18.230036400000003</v>
      </c>
      <c r="M36" s="328">
        <v>5</v>
      </c>
      <c r="N36" s="336">
        <f t="shared" ref="N36:N45" si="9">J36*M36</f>
        <v>2665.21</v>
      </c>
      <c r="P36" s="285"/>
      <c r="Q36" s="286" t="s">
        <v>222</v>
      </c>
      <c r="R36" s="328">
        <f t="shared" ref="R36:R45" si="10">D36+J36</f>
        <v>565.82400000000007</v>
      </c>
      <c r="S36" s="328">
        <v>5</v>
      </c>
      <c r="T36" s="336">
        <f t="shared" ref="T36:T45" si="11">R36*S36</f>
        <v>2829.1200000000003</v>
      </c>
    </row>
    <row r="37" spans="1:20" x14ac:dyDescent="0.2">
      <c r="A37" s="271"/>
      <c r="B37" s="285"/>
      <c r="C37" s="286" t="s">
        <v>225</v>
      </c>
      <c r="D37" s="277">
        <v>31.945</v>
      </c>
      <c r="E37" s="328">
        <v>5</v>
      </c>
      <c r="F37" s="336">
        <f t="shared" si="8"/>
        <v>159.72499999999999</v>
      </c>
      <c r="H37" s="285"/>
      <c r="I37" s="286" t="s">
        <v>225</v>
      </c>
      <c r="J37" s="273">
        <v>542.65</v>
      </c>
      <c r="K37" s="273">
        <v>3.24</v>
      </c>
      <c r="L37" s="328">
        <f t="shared" si="7"/>
        <v>17.581860000000002</v>
      </c>
      <c r="M37" s="328">
        <v>5</v>
      </c>
      <c r="N37" s="336">
        <f t="shared" si="9"/>
        <v>2713.25</v>
      </c>
      <c r="P37" s="285"/>
      <c r="Q37" s="286" t="s">
        <v>225</v>
      </c>
      <c r="R37" s="328">
        <f t="shared" si="10"/>
        <v>574.59500000000003</v>
      </c>
      <c r="S37" s="328">
        <v>5</v>
      </c>
      <c r="T37" s="336">
        <f t="shared" si="11"/>
        <v>2872.9750000000004</v>
      </c>
    </row>
    <row r="38" spans="1:20" x14ac:dyDescent="0.2">
      <c r="A38" s="271"/>
      <c r="B38" s="285"/>
      <c r="C38" s="286" t="s">
        <v>226</v>
      </c>
      <c r="D38" s="277">
        <v>31.422000000000001</v>
      </c>
      <c r="E38" s="328">
        <v>5</v>
      </c>
      <c r="F38" s="336">
        <f t="shared" si="8"/>
        <v>157.11000000000001</v>
      </c>
      <c r="H38" s="285"/>
      <c r="I38" s="286" t="s">
        <v>226</v>
      </c>
      <c r="J38" s="273">
        <v>531.75800000000004</v>
      </c>
      <c r="K38" s="273">
        <v>3.12</v>
      </c>
      <c r="L38" s="328">
        <f t="shared" si="7"/>
        <v>16.590849600000002</v>
      </c>
      <c r="M38" s="328">
        <v>5</v>
      </c>
      <c r="N38" s="336">
        <f t="shared" si="9"/>
        <v>2658.79</v>
      </c>
      <c r="P38" s="285"/>
      <c r="Q38" s="286" t="s">
        <v>226</v>
      </c>
      <c r="R38" s="328">
        <f t="shared" si="10"/>
        <v>563.18000000000006</v>
      </c>
      <c r="S38" s="328">
        <v>5</v>
      </c>
      <c r="T38" s="336">
        <f t="shared" si="11"/>
        <v>2815.9000000000005</v>
      </c>
    </row>
    <row r="39" spans="1:20" x14ac:dyDescent="0.2">
      <c r="A39" s="271"/>
      <c r="B39" s="285"/>
      <c r="C39" s="286" t="s">
        <v>227</v>
      </c>
      <c r="D39" s="277">
        <v>31.667000000000002</v>
      </c>
      <c r="E39" s="328">
        <v>5</v>
      </c>
      <c r="F39" s="336">
        <f t="shared" si="8"/>
        <v>158.33500000000001</v>
      </c>
      <c r="H39" s="285"/>
      <c r="I39" s="286" t="s">
        <v>227</v>
      </c>
      <c r="J39" s="273">
        <v>507.46100000000001</v>
      </c>
      <c r="K39" s="273">
        <v>3.05</v>
      </c>
      <c r="L39" s="328">
        <f t="shared" si="7"/>
        <v>15.477560499999999</v>
      </c>
      <c r="M39" s="328">
        <v>5</v>
      </c>
      <c r="N39" s="336">
        <f t="shared" si="9"/>
        <v>2537.3050000000003</v>
      </c>
      <c r="P39" s="285"/>
      <c r="Q39" s="286" t="s">
        <v>227</v>
      </c>
      <c r="R39" s="328">
        <f t="shared" si="10"/>
        <v>539.12800000000004</v>
      </c>
      <c r="S39" s="328">
        <v>5</v>
      </c>
      <c r="T39" s="336">
        <f t="shared" si="11"/>
        <v>2695.6400000000003</v>
      </c>
    </row>
    <row r="40" spans="1:20" x14ac:dyDescent="0.2">
      <c r="A40" s="271"/>
      <c r="B40" s="285"/>
      <c r="C40" s="286" t="s">
        <v>228</v>
      </c>
      <c r="D40" s="277">
        <v>32.401000000000003</v>
      </c>
      <c r="E40" s="328">
        <v>5</v>
      </c>
      <c r="F40" s="336">
        <f t="shared" si="8"/>
        <v>162.00500000000002</v>
      </c>
      <c r="H40" s="285"/>
      <c r="I40" s="286" t="s">
        <v>228</v>
      </c>
      <c r="J40" s="273">
        <v>482.19</v>
      </c>
      <c r="K40" s="273">
        <v>3.03</v>
      </c>
      <c r="L40" s="328">
        <f t="shared" si="7"/>
        <v>14.610356999999999</v>
      </c>
      <c r="M40" s="328">
        <v>5</v>
      </c>
      <c r="N40" s="336">
        <f t="shared" si="9"/>
        <v>2410.9499999999998</v>
      </c>
      <c r="P40" s="285"/>
      <c r="Q40" s="286" t="s">
        <v>228</v>
      </c>
      <c r="R40" s="328">
        <f t="shared" si="10"/>
        <v>514.59100000000001</v>
      </c>
      <c r="S40" s="328">
        <v>5</v>
      </c>
      <c r="T40" s="336">
        <f t="shared" si="11"/>
        <v>2572.9549999999999</v>
      </c>
    </row>
    <row r="41" spans="1:20" x14ac:dyDescent="0.2">
      <c r="A41" s="271"/>
      <c r="B41" s="285"/>
      <c r="C41" s="286" t="s">
        <v>332</v>
      </c>
      <c r="D41" s="277">
        <v>33.039000000000001</v>
      </c>
      <c r="E41" s="328">
        <v>5</v>
      </c>
      <c r="F41" s="336">
        <f t="shared" si="8"/>
        <v>165.19499999999999</v>
      </c>
      <c r="H41" s="285"/>
      <c r="I41" s="286" t="s">
        <v>332</v>
      </c>
      <c r="J41" s="273">
        <v>453.59500000000003</v>
      </c>
      <c r="K41" s="273">
        <v>3.05</v>
      </c>
      <c r="L41" s="328">
        <f t="shared" si="7"/>
        <v>13.834647500000001</v>
      </c>
      <c r="M41" s="328">
        <v>5</v>
      </c>
      <c r="N41" s="336">
        <f t="shared" si="9"/>
        <v>2267.9750000000004</v>
      </c>
      <c r="P41" s="285"/>
      <c r="Q41" s="286" t="s">
        <v>332</v>
      </c>
      <c r="R41" s="328">
        <f t="shared" si="10"/>
        <v>486.63400000000001</v>
      </c>
      <c r="S41" s="328">
        <v>5</v>
      </c>
      <c r="T41" s="336">
        <f t="shared" si="11"/>
        <v>2433.17</v>
      </c>
    </row>
    <row r="42" spans="1:20" x14ac:dyDescent="0.2">
      <c r="A42" s="271"/>
      <c r="B42" s="285"/>
      <c r="C42" s="286" t="s">
        <v>333</v>
      </c>
      <c r="D42" s="277">
        <v>33.481999999999999</v>
      </c>
      <c r="E42" s="328">
        <v>5</v>
      </c>
      <c r="F42" s="336">
        <f t="shared" si="8"/>
        <v>167.41</v>
      </c>
      <c r="H42" s="285"/>
      <c r="I42" s="286" t="s">
        <v>333</v>
      </c>
      <c r="J42" s="273">
        <v>420.07100000000003</v>
      </c>
      <c r="K42" s="273">
        <v>3.14</v>
      </c>
      <c r="L42" s="328">
        <f t="shared" si="7"/>
        <v>13.1902294</v>
      </c>
      <c r="M42" s="328">
        <v>5</v>
      </c>
      <c r="N42" s="336">
        <f t="shared" si="9"/>
        <v>2100.355</v>
      </c>
      <c r="P42" s="285"/>
      <c r="Q42" s="286" t="s">
        <v>333</v>
      </c>
      <c r="R42" s="328">
        <f t="shared" si="10"/>
        <v>453.553</v>
      </c>
      <c r="S42" s="328">
        <v>5</v>
      </c>
      <c r="T42" s="336">
        <f t="shared" si="11"/>
        <v>2267.7649999999999</v>
      </c>
    </row>
    <row r="43" spans="1:20" x14ac:dyDescent="0.2">
      <c r="A43" s="271"/>
      <c r="B43" s="285"/>
      <c r="C43" s="286" t="s">
        <v>231</v>
      </c>
      <c r="D43" s="277">
        <v>33.89</v>
      </c>
      <c r="E43" s="328">
        <v>5</v>
      </c>
      <c r="F43" s="336">
        <f t="shared" si="8"/>
        <v>169.45</v>
      </c>
      <c r="H43" s="285"/>
      <c r="I43" s="286" t="s">
        <v>231</v>
      </c>
      <c r="J43" s="273">
        <v>389.06400000000002</v>
      </c>
      <c r="K43" s="273">
        <v>3.27</v>
      </c>
      <c r="L43" s="328">
        <f t="shared" si="7"/>
        <v>12.7223928</v>
      </c>
      <c r="M43" s="328">
        <v>5</v>
      </c>
      <c r="N43" s="336">
        <f t="shared" si="9"/>
        <v>1945.3200000000002</v>
      </c>
      <c r="P43" s="285"/>
      <c r="Q43" s="286" t="s">
        <v>231</v>
      </c>
      <c r="R43" s="328">
        <f t="shared" si="10"/>
        <v>422.95400000000001</v>
      </c>
      <c r="S43" s="328">
        <v>5</v>
      </c>
      <c r="T43" s="336">
        <f t="shared" si="11"/>
        <v>2114.77</v>
      </c>
    </row>
    <row r="44" spans="1:20" x14ac:dyDescent="0.2">
      <c r="A44" s="271"/>
      <c r="B44" s="285"/>
      <c r="C44" s="286" t="s">
        <v>232</v>
      </c>
      <c r="D44" s="277">
        <v>35.067999999999998</v>
      </c>
      <c r="E44" s="328">
        <v>5</v>
      </c>
      <c r="F44" s="336">
        <f t="shared" si="8"/>
        <v>175.33999999999997</v>
      </c>
      <c r="H44" s="285"/>
      <c r="I44" s="286" t="s">
        <v>232</v>
      </c>
      <c r="J44" s="273">
        <v>357.17700000000002</v>
      </c>
      <c r="K44" s="273">
        <v>3.37</v>
      </c>
      <c r="L44" s="328">
        <f t="shared" si="7"/>
        <v>12.036864900000001</v>
      </c>
      <c r="M44" s="328">
        <v>5</v>
      </c>
      <c r="N44" s="336">
        <f t="shared" si="9"/>
        <v>1785.8850000000002</v>
      </c>
      <c r="P44" s="285"/>
      <c r="Q44" s="286" t="s">
        <v>232</v>
      </c>
      <c r="R44" s="328">
        <f t="shared" si="10"/>
        <v>392.245</v>
      </c>
      <c r="S44" s="328">
        <v>5</v>
      </c>
      <c r="T44" s="336">
        <f t="shared" si="11"/>
        <v>1961.2249999999999</v>
      </c>
    </row>
    <row r="45" spans="1:20" ht="13.5" thickBot="1" x14ac:dyDescent="0.25">
      <c r="A45" s="271"/>
      <c r="B45" s="290"/>
      <c r="C45" s="291" t="s">
        <v>233</v>
      </c>
      <c r="D45" s="292">
        <v>35.197000000000003</v>
      </c>
      <c r="E45" s="329">
        <v>5</v>
      </c>
      <c r="F45" s="337">
        <f t="shared" si="8"/>
        <v>175.98500000000001</v>
      </c>
      <c r="H45" s="290"/>
      <c r="I45" s="291" t="s">
        <v>233</v>
      </c>
      <c r="J45" s="293">
        <v>330.71100000000001</v>
      </c>
      <c r="K45" s="293">
        <v>3.5</v>
      </c>
      <c r="L45" s="329">
        <f t="shared" si="7"/>
        <v>11.574885</v>
      </c>
      <c r="M45" s="329">
        <v>5</v>
      </c>
      <c r="N45" s="337">
        <f t="shared" si="9"/>
        <v>1653.5550000000001</v>
      </c>
      <c r="P45" s="290"/>
      <c r="Q45" s="291" t="s">
        <v>233</v>
      </c>
      <c r="R45" s="329">
        <f t="shared" si="10"/>
        <v>365.90800000000002</v>
      </c>
      <c r="S45" s="329">
        <v>5</v>
      </c>
      <c r="T45" s="337">
        <f t="shared" si="11"/>
        <v>1829.54</v>
      </c>
    </row>
    <row r="47" spans="1:20" ht="13.5" thickBot="1" x14ac:dyDescent="0.25"/>
    <row r="48" spans="1:20" ht="15" x14ac:dyDescent="0.2">
      <c r="A48" s="271"/>
      <c r="B48" s="795" t="s">
        <v>681</v>
      </c>
      <c r="C48" s="796"/>
      <c r="D48" s="796"/>
      <c r="E48" s="796"/>
      <c r="F48" s="797"/>
      <c r="H48" s="795" t="s">
        <v>681</v>
      </c>
      <c r="I48" s="798"/>
      <c r="J48" s="798"/>
      <c r="K48" s="798"/>
      <c r="L48" s="798"/>
      <c r="M48" s="798"/>
      <c r="N48" s="799"/>
      <c r="P48" s="795" t="s">
        <v>681</v>
      </c>
      <c r="Q48" s="796"/>
      <c r="R48" s="796"/>
      <c r="S48" s="796"/>
      <c r="T48" s="797"/>
    </row>
    <row r="49" spans="1:20" ht="13.5" thickBot="1" x14ac:dyDescent="0.25">
      <c r="A49" s="271"/>
      <c r="B49" s="279" t="s">
        <v>78</v>
      </c>
      <c r="C49" s="280" t="s">
        <v>480</v>
      </c>
      <c r="D49" s="280" t="s">
        <v>377</v>
      </c>
      <c r="E49" s="283" t="s">
        <v>479</v>
      </c>
      <c r="F49" s="281" t="s">
        <v>378</v>
      </c>
      <c r="H49" s="282" t="s">
        <v>308</v>
      </c>
      <c r="I49" s="280" t="s">
        <v>480</v>
      </c>
      <c r="J49" s="280" t="s">
        <v>377</v>
      </c>
      <c r="K49" s="283" t="s">
        <v>82</v>
      </c>
      <c r="L49" s="283" t="s">
        <v>309</v>
      </c>
      <c r="M49" s="283" t="s">
        <v>479</v>
      </c>
      <c r="N49" s="284" t="s">
        <v>378</v>
      </c>
      <c r="P49" s="279" t="s">
        <v>486</v>
      </c>
      <c r="Q49" s="280" t="s">
        <v>480</v>
      </c>
      <c r="R49" s="280" t="s">
        <v>377</v>
      </c>
      <c r="S49" s="283" t="s">
        <v>479</v>
      </c>
      <c r="T49" s="281" t="s">
        <v>378</v>
      </c>
    </row>
    <row r="50" spans="1:20" x14ac:dyDescent="0.2">
      <c r="A50" s="271"/>
      <c r="B50" s="297" t="s">
        <v>105</v>
      </c>
      <c r="C50" s="298" t="s">
        <v>331</v>
      </c>
      <c r="D50" s="287">
        <v>23.013000000000002</v>
      </c>
      <c r="E50" s="327">
        <v>4</v>
      </c>
      <c r="F50" s="335">
        <f>D50*E50</f>
        <v>92.052000000000007</v>
      </c>
      <c r="H50" s="297" t="s">
        <v>105</v>
      </c>
      <c r="I50" s="298" t="s">
        <v>331</v>
      </c>
      <c r="J50" s="288">
        <v>359.38200000000001</v>
      </c>
      <c r="K50" s="288">
        <v>20.96</v>
      </c>
      <c r="L50" s="327">
        <f t="shared" ref="L50:L60" si="12">(K50*J50)/100</f>
        <v>75.32646720000001</v>
      </c>
      <c r="M50" s="327">
        <v>4</v>
      </c>
      <c r="N50" s="335">
        <f>J50*M50</f>
        <v>1437.528</v>
      </c>
      <c r="P50" s="297" t="s">
        <v>105</v>
      </c>
      <c r="Q50" s="298" t="s">
        <v>331</v>
      </c>
      <c r="R50" s="327">
        <f>D50+J50</f>
        <v>382.39499999999998</v>
      </c>
      <c r="S50" s="327">
        <v>4</v>
      </c>
      <c r="T50" s="335">
        <f>R50*S50</f>
        <v>1529.58</v>
      </c>
    </row>
    <row r="51" spans="1:20" x14ac:dyDescent="0.2">
      <c r="A51" s="271"/>
      <c r="B51" s="285"/>
      <c r="C51" s="286" t="s">
        <v>222</v>
      </c>
      <c r="D51" s="277">
        <v>15.759</v>
      </c>
      <c r="E51" s="328">
        <v>5</v>
      </c>
      <c r="F51" s="336">
        <f t="shared" ref="F51:F60" si="13">D51*E51</f>
        <v>78.795000000000002</v>
      </c>
      <c r="H51" s="285"/>
      <c r="I51" s="286" t="s">
        <v>222</v>
      </c>
      <c r="J51" s="273">
        <v>325.99099999999999</v>
      </c>
      <c r="K51" s="273">
        <v>16.95</v>
      </c>
      <c r="L51" s="328">
        <f t="shared" si="12"/>
        <v>55.255474499999991</v>
      </c>
      <c r="M51" s="328">
        <v>5</v>
      </c>
      <c r="N51" s="336">
        <f t="shared" ref="N51:N60" si="14">J51*M51</f>
        <v>1629.9549999999999</v>
      </c>
      <c r="P51" s="285"/>
      <c r="Q51" s="286" t="s">
        <v>222</v>
      </c>
      <c r="R51" s="328">
        <f t="shared" ref="R51:R60" si="15">D51+J51</f>
        <v>341.75</v>
      </c>
      <c r="S51" s="328">
        <v>5</v>
      </c>
      <c r="T51" s="336">
        <f t="shared" ref="T51:T60" si="16">R51*S51</f>
        <v>1708.75</v>
      </c>
    </row>
    <row r="52" spans="1:20" x14ac:dyDescent="0.2">
      <c r="A52" s="271"/>
      <c r="B52" s="285"/>
      <c r="C52" s="286" t="s">
        <v>225</v>
      </c>
      <c r="D52" s="277">
        <v>29.61</v>
      </c>
      <c r="E52" s="328">
        <v>5</v>
      </c>
      <c r="F52" s="336">
        <f t="shared" si="13"/>
        <v>148.05000000000001</v>
      </c>
      <c r="H52" s="285"/>
      <c r="I52" s="286" t="s">
        <v>225</v>
      </c>
      <c r="J52" s="273">
        <v>184.98400000000001</v>
      </c>
      <c r="K52" s="273">
        <v>17.79</v>
      </c>
      <c r="L52" s="328">
        <f t="shared" si="12"/>
        <v>32.908653600000001</v>
      </c>
      <c r="M52" s="328">
        <v>5</v>
      </c>
      <c r="N52" s="336">
        <f t="shared" si="14"/>
        <v>924.92000000000007</v>
      </c>
      <c r="P52" s="285"/>
      <c r="Q52" s="286" t="s">
        <v>225</v>
      </c>
      <c r="R52" s="328">
        <f t="shared" si="15"/>
        <v>214.59399999999999</v>
      </c>
      <c r="S52" s="328">
        <v>5</v>
      </c>
      <c r="T52" s="336">
        <f t="shared" si="16"/>
        <v>1072.97</v>
      </c>
    </row>
    <row r="53" spans="1:20" x14ac:dyDescent="0.2">
      <c r="A53" s="271"/>
      <c r="B53" s="285"/>
      <c r="C53" s="286" t="s">
        <v>226</v>
      </c>
      <c r="D53" s="277">
        <v>18.113</v>
      </c>
      <c r="E53" s="328">
        <v>5</v>
      </c>
      <c r="F53" s="336">
        <f t="shared" si="13"/>
        <v>90.564999999999998</v>
      </c>
      <c r="H53" s="285"/>
      <c r="I53" s="286" t="s">
        <v>226</v>
      </c>
      <c r="J53" s="273">
        <v>176.03299999999999</v>
      </c>
      <c r="K53" s="273">
        <v>18.670000000000002</v>
      </c>
      <c r="L53" s="328">
        <f t="shared" si="12"/>
        <v>32.865361100000001</v>
      </c>
      <c r="M53" s="328">
        <v>5</v>
      </c>
      <c r="N53" s="336">
        <f t="shared" si="14"/>
        <v>880.16499999999996</v>
      </c>
      <c r="P53" s="285"/>
      <c r="Q53" s="286" t="s">
        <v>226</v>
      </c>
      <c r="R53" s="328">
        <f t="shared" si="15"/>
        <v>194.14599999999999</v>
      </c>
      <c r="S53" s="328">
        <v>5</v>
      </c>
      <c r="T53" s="336">
        <f t="shared" si="16"/>
        <v>970.7299999999999</v>
      </c>
    </row>
    <row r="54" spans="1:20" x14ac:dyDescent="0.2">
      <c r="A54" s="271"/>
      <c r="B54" s="285"/>
      <c r="C54" s="286" t="s">
        <v>227</v>
      </c>
      <c r="D54" s="277">
        <v>18.414000000000001</v>
      </c>
      <c r="E54" s="328">
        <v>5</v>
      </c>
      <c r="F54" s="336">
        <f t="shared" si="13"/>
        <v>92.070000000000007</v>
      </c>
      <c r="H54" s="285"/>
      <c r="I54" s="286" t="s">
        <v>227</v>
      </c>
      <c r="J54" s="273">
        <v>145.39400000000001</v>
      </c>
      <c r="K54" s="273">
        <v>22.95</v>
      </c>
      <c r="L54" s="328">
        <f t="shared" si="12"/>
        <v>33.367922999999998</v>
      </c>
      <c r="M54" s="328">
        <v>5</v>
      </c>
      <c r="N54" s="336">
        <f t="shared" si="14"/>
        <v>726.97</v>
      </c>
      <c r="P54" s="285"/>
      <c r="Q54" s="286" t="s">
        <v>227</v>
      </c>
      <c r="R54" s="328">
        <f t="shared" si="15"/>
        <v>163.80799999999999</v>
      </c>
      <c r="S54" s="328">
        <v>5</v>
      </c>
      <c r="T54" s="336">
        <f t="shared" si="16"/>
        <v>819.04</v>
      </c>
    </row>
    <row r="55" spans="1:20" x14ac:dyDescent="0.2">
      <c r="A55" s="271"/>
      <c r="B55" s="285"/>
      <c r="C55" s="286" t="s">
        <v>228</v>
      </c>
      <c r="D55" s="277">
        <v>18.056999999999999</v>
      </c>
      <c r="E55" s="328">
        <v>5</v>
      </c>
      <c r="F55" s="336">
        <f t="shared" si="13"/>
        <v>90.284999999999997</v>
      </c>
      <c r="H55" s="285"/>
      <c r="I55" s="286" t="s">
        <v>228</v>
      </c>
      <c r="J55" s="273">
        <v>93.040999999999997</v>
      </c>
      <c r="K55" s="273">
        <v>11.7</v>
      </c>
      <c r="L55" s="328">
        <f t="shared" si="12"/>
        <v>10.885797</v>
      </c>
      <c r="M55" s="328">
        <v>5</v>
      </c>
      <c r="N55" s="336">
        <f t="shared" si="14"/>
        <v>465.20499999999998</v>
      </c>
      <c r="P55" s="285"/>
      <c r="Q55" s="286" t="s">
        <v>228</v>
      </c>
      <c r="R55" s="328">
        <f t="shared" si="15"/>
        <v>111.098</v>
      </c>
      <c r="S55" s="328">
        <v>5</v>
      </c>
      <c r="T55" s="336">
        <f t="shared" si="16"/>
        <v>555.49</v>
      </c>
    </row>
    <row r="56" spans="1:20" x14ac:dyDescent="0.2">
      <c r="A56" s="271"/>
      <c r="B56" s="285"/>
      <c r="C56" s="286" t="s">
        <v>332</v>
      </c>
      <c r="D56" s="277">
        <v>45.112000000000002</v>
      </c>
      <c r="E56" s="328">
        <v>5</v>
      </c>
      <c r="F56" s="336">
        <f t="shared" si="13"/>
        <v>225.56</v>
      </c>
      <c r="H56" s="285"/>
      <c r="I56" s="286" t="s">
        <v>332</v>
      </c>
      <c r="J56" s="273">
        <v>123.294</v>
      </c>
      <c r="K56" s="273">
        <v>23.08</v>
      </c>
      <c r="L56" s="328">
        <f t="shared" si="12"/>
        <v>28.456255199999998</v>
      </c>
      <c r="M56" s="328">
        <v>5</v>
      </c>
      <c r="N56" s="336">
        <f t="shared" si="14"/>
        <v>616.47</v>
      </c>
      <c r="P56" s="285"/>
      <c r="Q56" s="286" t="s">
        <v>332</v>
      </c>
      <c r="R56" s="328">
        <f t="shared" si="15"/>
        <v>168.40600000000001</v>
      </c>
      <c r="S56" s="328">
        <v>5</v>
      </c>
      <c r="T56" s="336">
        <f t="shared" si="16"/>
        <v>842.03</v>
      </c>
    </row>
    <row r="57" spans="1:20" x14ac:dyDescent="0.2">
      <c r="A57" s="271"/>
      <c r="B57" s="285"/>
      <c r="C57" s="286" t="s">
        <v>333</v>
      </c>
      <c r="D57" s="277">
        <v>28.303999999999998</v>
      </c>
      <c r="E57" s="328">
        <v>5</v>
      </c>
      <c r="F57" s="336">
        <f t="shared" si="13"/>
        <v>141.51999999999998</v>
      </c>
      <c r="H57" s="285"/>
      <c r="I57" s="286" t="s">
        <v>333</v>
      </c>
      <c r="J57" s="273">
        <v>157.60499999999999</v>
      </c>
      <c r="K57" s="273">
        <v>23.49</v>
      </c>
      <c r="L57" s="328">
        <f t="shared" si="12"/>
        <v>37.021414499999999</v>
      </c>
      <c r="M57" s="328">
        <v>5</v>
      </c>
      <c r="N57" s="336">
        <f t="shared" si="14"/>
        <v>788.02499999999998</v>
      </c>
      <c r="P57" s="285"/>
      <c r="Q57" s="286" t="s">
        <v>333</v>
      </c>
      <c r="R57" s="328">
        <f t="shared" si="15"/>
        <v>185.90899999999999</v>
      </c>
      <c r="S57" s="328">
        <v>5</v>
      </c>
      <c r="T57" s="336">
        <f t="shared" si="16"/>
        <v>929.54499999999996</v>
      </c>
    </row>
    <row r="58" spans="1:20" x14ac:dyDescent="0.2">
      <c r="A58" s="271"/>
      <c r="B58" s="285"/>
      <c r="C58" s="286" t="s">
        <v>231</v>
      </c>
      <c r="D58" s="277">
        <v>28.565999999999999</v>
      </c>
      <c r="E58" s="328">
        <v>5</v>
      </c>
      <c r="F58" s="336">
        <f t="shared" si="13"/>
        <v>142.82999999999998</v>
      </c>
      <c r="H58" s="285"/>
      <c r="I58" s="286" t="s">
        <v>231</v>
      </c>
      <c r="J58" s="273">
        <v>138.49700000000001</v>
      </c>
      <c r="K58" s="273">
        <v>12.36</v>
      </c>
      <c r="L58" s="328">
        <f t="shared" si="12"/>
        <v>17.118229200000002</v>
      </c>
      <c r="M58" s="328">
        <v>5</v>
      </c>
      <c r="N58" s="336">
        <f t="shared" si="14"/>
        <v>692.48500000000013</v>
      </c>
      <c r="P58" s="285"/>
      <c r="Q58" s="286" t="s">
        <v>231</v>
      </c>
      <c r="R58" s="328">
        <f t="shared" si="15"/>
        <v>167.06300000000002</v>
      </c>
      <c r="S58" s="328">
        <v>5</v>
      </c>
      <c r="T58" s="336">
        <f t="shared" si="16"/>
        <v>835.31500000000005</v>
      </c>
    </row>
    <row r="59" spans="1:20" x14ac:dyDescent="0.2">
      <c r="A59" s="271"/>
      <c r="B59" s="285"/>
      <c r="C59" s="286" t="s">
        <v>232</v>
      </c>
      <c r="D59" s="277">
        <v>29.603000000000002</v>
      </c>
      <c r="E59" s="328">
        <v>5</v>
      </c>
      <c r="F59" s="336">
        <f t="shared" si="13"/>
        <v>148.01500000000001</v>
      </c>
      <c r="H59" s="285"/>
      <c r="I59" s="286" t="s">
        <v>232</v>
      </c>
      <c r="J59" s="273">
        <v>148.553</v>
      </c>
      <c r="K59" s="273">
        <v>17.54</v>
      </c>
      <c r="L59" s="328">
        <f t="shared" si="12"/>
        <v>26.056196199999999</v>
      </c>
      <c r="M59" s="328">
        <v>5</v>
      </c>
      <c r="N59" s="336">
        <f t="shared" si="14"/>
        <v>742.76499999999999</v>
      </c>
      <c r="P59" s="285"/>
      <c r="Q59" s="286" t="s">
        <v>232</v>
      </c>
      <c r="R59" s="328">
        <f t="shared" si="15"/>
        <v>178.15600000000001</v>
      </c>
      <c r="S59" s="328">
        <v>5</v>
      </c>
      <c r="T59" s="336">
        <f t="shared" si="16"/>
        <v>890.78</v>
      </c>
    </row>
    <row r="60" spans="1:20" ht="13.5" thickBot="1" x14ac:dyDescent="0.25">
      <c r="A60" s="271"/>
      <c r="B60" s="290"/>
      <c r="C60" s="291" t="s">
        <v>233</v>
      </c>
      <c r="D60" s="292">
        <v>36.796999999999997</v>
      </c>
      <c r="E60" s="329">
        <v>5</v>
      </c>
      <c r="F60" s="337">
        <f t="shared" si="13"/>
        <v>183.98499999999999</v>
      </c>
      <c r="H60" s="290"/>
      <c r="I60" s="291" t="s">
        <v>233</v>
      </c>
      <c r="J60" s="293">
        <v>112.062</v>
      </c>
      <c r="K60" s="293">
        <v>12.19</v>
      </c>
      <c r="L60" s="329">
        <f t="shared" si="12"/>
        <v>13.6603578</v>
      </c>
      <c r="M60" s="329">
        <v>5</v>
      </c>
      <c r="N60" s="337">
        <f t="shared" si="14"/>
        <v>560.30999999999995</v>
      </c>
      <c r="P60" s="290"/>
      <c r="Q60" s="291" t="s">
        <v>233</v>
      </c>
      <c r="R60" s="329">
        <f t="shared" si="15"/>
        <v>148.85899999999998</v>
      </c>
      <c r="S60" s="329">
        <v>5</v>
      </c>
      <c r="T60" s="337">
        <f t="shared" si="16"/>
        <v>744.29499999999985</v>
      </c>
    </row>
    <row r="61" spans="1:20" x14ac:dyDescent="0.2">
      <c r="A61" s="271"/>
      <c r="B61" s="295"/>
      <c r="C61" s="296"/>
      <c r="D61" s="277"/>
      <c r="E61" s="278"/>
      <c r="F61" s="272"/>
      <c r="H61" s="295"/>
      <c r="I61" s="296"/>
      <c r="J61" s="278"/>
      <c r="K61" s="278"/>
      <c r="L61" s="278"/>
      <c r="M61" s="278"/>
      <c r="N61" s="272"/>
      <c r="P61" s="295"/>
      <c r="Q61" s="296"/>
      <c r="R61" s="277"/>
      <c r="S61" s="278"/>
      <c r="T61" s="272"/>
    </row>
    <row r="62" spans="1:20" x14ac:dyDescent="0.2">
      <c r="A62" s="271"/>
    </row>
    <row r="63" spans="1:20" x14ac:dyDescent="0.2">
      <c r="B63" s="786" t="s">
        <v>744</v>
      </c>
      <c r="C63" s="718" t="s">
        <v>331</v>
      </c>
      <c r="D63" s="718" t="s">
        <v>222</v>
      </c>
      <c r="E63" s="718" t="s">
        <v>225</v>
      </c>
      <c r="F63" s="718" t="s">
        <v>226</v>
      </c>
      <c r="G63" s="718" t="s">
        <v>227</v>
      </c>
      <c r="H63" s="718" t="s">
        <v>228</v>
      </c>
      <c r="I63" s="718" t="s">
        <v>332</v>
      </c>
      <c r="J63" s="718" t="s">
        <v>333</v>
      </c>
      <c r="K63" s="718" t="s">
        <v>231</v>
      </c>
      <c r="L63" s="718" t="s">
        <v>232</v>
      </c>
      <c r="M63" s="740" t="s">
        <v>233</v>
      </c>
    </row>
    <row r="64" spans="1:20" x14ac:dyDescent="0.2">
      <c r="B64" s="787"/>
      <c r="C64" s="717" t="s">
        <v>78</v>
      </c>
      <c r="D64" s="717" t="s">
        <v>78</v>
      </c>
      <c r="E64" s="717" t="s">
        <v>78</v>
      </c>
      <c r="F64" s="717" t="s">
        <v>78</v>
      </c>
      <c r="G64" s="717" t="s">
        <v>78</v>
      </c>
      <c r="H64" s="717" t="s">
        <v>78</v>
      </c>
      <c r="I64" s="717" t="s">
        <v>78</v>
      </c>
      <c r="J64" s="717" t="s">
        <v>78</v>
      </c>
      <c r="K64" s="717" t="s">
        <v>78</v>
      </c>
      <c r="L64" s="717" t="s">
        <v>78</v>
      </c>
      <c r="M64" s="741" t="s">
        <v>78</v>
      </c>
    </row>
    <row r="65" spans="2:24" ht="41.25" thickBot="1" x14ac:dyDescent="0.25">
      <c r="B65" s="788"/>
      <c r="C65" s="720" t="s">
        <v>325</v>
      </c>
      <c r="D65" s="720" t="s">
        <v>325</v>
      </c>
      <c r="E65" s="720" t="s">
        <v>325</v>
      </c>
      <c r="F65" s="720" t="s">
        <v>325</v>
      </c>
      <c r="G65" s="720" t="s">
        <v>325</v>
      </c>
      <c r="H65" s="720" t="s">
        <v>325</v>
      </c>
      <c r="I65" s="720" t="s">
        <v>325</v>
      </c>
      <c r="J65" s="720" t="s">
        <v>325</v>
      </c>
      <c r="K65" s="720" t="s">
        <v>325</v>
      </c>
      <c r="L65" s="720" t="s">
        <v>325</v>
      </c>
      <c r="M65" s="742" t="s">
        <v>325</v>
      </c>
    </row>
    <row r="66" spans="2:24" ht="25.5" x14ac:dyDescent="0.2">
      <c r="B66" s="721" t="s">
        <v>105</v>
      </c>
      <c r="C66" s="722">
        <v>23.013000000000002</v>
      </c>
      <c r="D66" s="722">
        <v>15.759</v>
      </c>
      <c r="E66" s="722">
        <v>29.61</v>
      </c>
      <c r="F66" s="722">
        <v>18.113</v>
      </c>
      <c r="G66" s="722">
        <v>18.414000000000001</v>
      </c>
      <c r="H66" s="722">
        <v>18.056999999999999</v>
      </c>
      <c r="I66" s="722">
        <v>45.112000000000002</v>
      </c>
      <c r="J66" s="722">
        <v>28.303999999999998</v>
      </c>
      <c r="K66" s="722">
        <v>28.565999999999999</v>
      </c>
      <c r="L66" s="722">
        <v>29.603000000000002</v>
      </c>
      <c r="M66" s="723">
        <v>36.796999999999997</v>
      </c>
    </row>
    <row r="67" spans="2:24" x14ac:dyDescent="0.2">
      <c r="B67" s="724" t="s">
        <v>94</v>
      </c>
      <c r="C67" s="725">
        <v>8.5540000000000003</v>
      </c>
      <c r="D67" s="725">
        <v>5.0060000000000002</v>
      </c>
      <c r="E67" s="725">
        <v>9.593</v>
      </c>
      <c r="F67" s="725">
        <v>6.1820000000000004</v>
      </c>
      <c r="G67" s="725">
        <v>5.8979999999999997</v>
      </c>
      <c r="H67" s="725">
        <v>7.15</v>
      </c>
      <c r="I67" s="725">
        <v>25.943999999999999</v>
      </c>
      <c r="J67" s="725">
        <v>12.324</v>
      </c>
      <c r="K67" s="725">
        <v>13.138</v>
      </c>
      <c r="L67" s="725">
        <v>14.747999999999999</v>
      </c>
      <c r="M67" s="726">
        <v>17.018999999999998</v>
      </c>
    </row>
    <row r="68" spans="2:24" x14ac:dyDescent="0.2">
      <c r="B68" s="724" t="s">
        <v>95</v>
      </c>
      <c r="C68" s="725">
        <v>5.415</v>
      </c>
      <c r="D68" s="725">
        <v>4.66</v>
      </c>
      <c r="E68" s="725">
        <v>9.7569999999999997</v>
      </c>
      <c r="F68" s="725">
        <v>3.2360000000000002</v>
      </c>
      <c r="G68" s="725">
        <v>3.9649999999999999</v>
      </c>
      <c r="H68" s="725">
        <v>3.367</v>
      </c>
      <c r="I68" s="725">
        <v>7.516</v>
      </c>
      <c r="J68" s="725">
        <v>5.8550000000000004</v>
      </c>
      <c r="K68" s="725">
        <v>6.3949999999999996</v>
      </c>
      <c r="L68" s="725">
        <v>5.798</v>
      </c>
      <c r="M68" s="726">
        <v>9.41</v>
      </c>
    </row>
    <row r="69" spans="2:24" x14ac:dyDescent="0.2">
      <c r="B69" s="724" t="s">
        <v>96</v>
      </c>
      <c r="C69" s="725">
        <v>0.30199999999999999</v>
      </c>
      <c r="D69" s="725">
        <v>0.222</v>
      </c>
      <c r="E69" s="725">
        <v>0.20599999999999999</v>
      </c>
      <c r="F69" s="725">
        <v>0.65500000000000003</v>
      </c>
      <c r="G69" s="725">
        <v>0.27800000000000002</v>
      </c>
      <c r="H69" s="725">
        <v>0.23499999999999999</v>
      </c>
      <c r="I69" s="725">
        <v>0.48299999999999998</v>
      </c>
      <c r="J69" s="725">
        <v>0.28699999999999998</v>
      </c>
      <c r="K69" s="725">
        <v>0.22700000000000001</v>
      </c>
      <c r="L69" s="725">
        <v>0.28000000000000003</v>
      </c>
      <c r="M69" s="726">
        <v>0.27900000000000003</v>
      </c>
    </row>
    <row r="70" spans="2:24" x14ac:dyDescent="0.2">
      <c r="B70" s="724" t="s">
        <v>97</v>
      </c>
      <c r="C70" s="725">
        <v>1.417</v>
      </c>
      <c r="D70" s="725">
        <v>0.97699999999999998</v>
      </c>
      <c r="E70" s="725">
        <v>1.591</v>
      </c>
      <c r="F70" s="725">
        <v>1.22</v>
      </c>
      <c r="G70" s="725">
        <v>1.3260000000000001</v>
      </c>
      <c r="H70" s="725">
        <v>1.1180000000000001</v>
      </c>
      <c r="I70" s="725">
        <v>1.69</v>
      </c>
      <c r="J70" s="725">
        <v>2.1909999999999998</v>
      </c>
      <c r="K70" s="725">
        <v>1.5489999999999999</v>
      </c>
      <c r="L70" s="725">
        <v>1.478</v>
      </c>
      <c r="M70" s="726">
        <v>1.2669999999999999</v>
      </c>
    </row>
    <row r="71" spans="2:24" x14ac:dyDescent="0.2">
      <c r="B71" s="724" t="s">
        <v>98</v>
      </c>
      <c r="C71" s="725">
        <v>1.7609999999999999</v>
      </c>
      <c r="D71" s="725">
        <v>1.5169999999999999</v>
      </c>
      <c r="E71" s="725">
        <v>1.4490000000000001</v>
      </c>
      <c r="F71" s="725">
        <v>1.47</v>
      </c>
      <c r="G71" s="725">
        <v>1.728</v>
      </c>
      <c r="H71" s="725">
        <v>1.54</v>
      </c>
      <c r="I71" s="725">
        <v>2.5150000000000001</v>
      </c>
      <c r="J71" s="725">
        <v>2.13</v>
      </c>
      <c r="K71" s="725">
        <v>2.3330000000000002</v>
      </c>
      <c r="L71" s="725">
        <v>2.4630000000000001</v>
      </c>
      <c r="M71" s="726">
        <v>2.9590000000000001</v>
      </c>
    </row>
    <row r="72" spans="2:24" x14ac:dyDescent="0.2">
      <c r="B72" s="724" t="s">
        <v>99</v>
      </c>
      <c r="C72" s="725">
        <v>1.6040000000000001</v>
      </c>
      <c r="D72" s="725">
        <v>0.85899999999999999</v>
      </c>
      <c r="E72" s="725">
        <v>1.732</v>
      </c>
      <c r="F72" s="725">
        <v>1.383</v>
      </c>
      <c r="G72" s="725">
        <v>1.5329999999999999</v>
      </c>
      <c r="H72" s="725">
        <v>1.673</v>
      </c>
      <c r="I72" s="725">
        <v>2.17</v>
      </c>
      <c r="J72" s="725">
        <v>1.3580000000000001</v>
      </c>
      <c r="K72" s="725">
        <v>1.002</v>
      </c>
      <c r="L72" s="725">
        <v>1.44</v>
      </c>
      <c r="M72" s="726">
        <v>1.3540000000000001</v>
      </c>
    </row>
    <row r="73" spans="2:24" x14ac:dyDescent="0.2">
      <c r="B73" s="724" t="s">
        <v>100</v>
      </c>
      <c r="C73" s="725">
        <v>4.3999999999999997E-2</v>
      </c>
      <c r="D73" s="725">
        <v>8.6999999999999994E-2</v>
      </c>
      <c r="E73" s="725">
        <v>5.6000000000000001E-2</v>
      </c>
      <c r="F73" s="725">
        <v>8.5999999999999993E-2</v>
      </c>
      <c r="G73" s="725">
        <v>6.6000000000000003E-2</v>
      </c>
      <c r="H73" s="725">
        <v>8.5999999999999993E-2</v>
      </c>
      <c r="I73" s="725">
        <v>9.9000000000000005E-2</v>
      </c>
      <c r="J73" s="725">
        <v>0.08</v>
      </c>
      <c r="K73" s="725">
        <v>9.0999999999999998E-2</v>
      </c>
      <c r="L73" s="725">
        <v>0.16700000000000001</v>
      </c>
      <c r="M73" s="726">
        <v>0.70499999999999996</v>
      </c>
    </row>
    <row r="74" spans="2:24" x14ac:dyDescent="0.2">
      <c r="B74" s="724" t="s">
        <v>101</v>
      </c>
      <c r="C74" s="725">
        <v>0</v>
      </c>
      <c r="D74" s="725">
        <v>0</v>
      </c>
      <c r="E74" s="725">
        <v>0</v>
      </c>
      <c r="F74" s="725">
        <v>0</v>
      </c>
      <c r="G74" s="725">
        <v>0</v>
      </c>
      <c r="H74" s="725">
        <v>0</v>
      </c>
      <c r="I74" s="725">
        <v>0</v>
      </c>
      <c r="J74" s="725">
        <v>0</v>
      </c>
      <c r="K74" s="725">
        <v>0</v>
      </c>
      <c r="L74" s="725">
        <v>0</v>
      </c>
      <c r="M74" s="726">
        <v>0</v>
      </c>
    </row>
    <row r="75" spans="2:24" x14ac:dyDescent="0.2">
      <c r="B75" s="724" t="s">
        <v>102</v>
      </c>
      <c r="C75" s="725">
        <v>0.72299999999999998</v>
      </c>
      <c r="D75" s="725">
        <v>0.17299999999999999</v>
      </c>
      <c r="E75" s="725">
        <v>0.44900000000000001</v>
      </c>
      <c r="F75" s="725">
        <v>0.23300000000000001</v>
      </c>
      <c r="G75" s="725">
        <v>0.437</v>
      </c>
      <c r="H75" s="725">
        <v>0.18099999999999999</v>
      </c>
      <c r="I75" s="725">
        <v>0.44500000000000001</v>
      </c>
      <c r="J75" s="725">
        <v>0.26</v>
      </c>
      <c r="K75" s="725">
        <v>0.42099999999999999</v>
      </c>
      <c r="L75" s="725">
        <v>0.22500000000000001</v>
      </c>
      <c r="M75" s="726">
        <v>0.624</v>
      </c>
    </row>
    <row r="76" spans="2:24" x14ac:dyDescent="0.2">
      <c r="B76" s="724" t="s">
        <v>103</v>
      </c>
      <c r="C76" s="725">
        <v>0</v>
      </c>
      <c r="D76" s="725">
        <v>0</v>
      </c>
      <c r="E76" s="725">
        <v>0</v>
      </c>
      <c r="F76" s="725">
        <v>4.0000000000000001E-3</v>
      </c>
      <c r="G76" s="725">
        <v>4.0000000000000001E-3</v>
      </c>
      <c r="H76" s="725">
        <v>8.0000000000000002E-3</v>
      </c>
      <c r="I76" s="725">
        <v>3.0000000000000001E-3</v>
      </c>
      <c r="J76" s="725">
        <v>1.2E-2</v>
      </c>
      <c r="K76" s="725">
        <v>0</v>
      </c>
      <c r="L76" s="725">
        <v>0</v>
      </c>
      <c r="M76" s="726">
        <v>1E-3</v>
      </c>
    </row>
    <row r="77" spans="2:24" ht="13.5" thickBot="1" x14ac:dyDescent="0.25">
      <c r="B77" s="757" t="s">
        <v>104</v>
      </c>
      <c r="C77" s="727">
        <v>3.1930000000000001</v>
      </c>
      <c r="D77" s="727">
        <v>2.258</v>
      </c>
      <c r="E77" s="727">
        <v>4.7779999999999996</v>
      </c>
      <c r="F77" s="727">
        <v>3.6440000000000001</v>
      </c>
      <c r="G77" s="727">
        <v>3.177</v>
      </c>
      <c r="H77" s="727">
        <v>2.7010000000000001</v>
      </c>
      <c r="I77" s="727">
        <v>4.2469999999999999</v>
      </c>
      <c r="J77" s="727">
        <v>3.806</v>
      </c>
      <c r="K77" s="727">
        <v>3.4089999999999998</v>
      </c>
      <c r="L77" s="727">
        <v>3.0030000000000001</v>
      </c>
      <c r="M77" s="728">
        <v>3.18</v>
      </c>
    </row>
    <row r="80" spans="2:24" x14ac:dyDescent="0.2">
      <c r="B80" s="786" t="s">
        <v>744</v>
      </c>
      <c r="C80" s="789" t="s">
        <v>331</v>
      </c>
      <c r="D80" s="790"/>
      <c r="E80" s="789" t="s">
        <v>222</v>
      </c>
      <c r="F80" s="790"/>
      <c r="G80" s="789" t="s">
        <v>225</v>
      </c>
      <c r="H80" s="790"/>
      <c r="I80" s="789" t="s">
        <v>226</v>
      </c>
      <c r="J80" s="790"/>
      <c r="K80" s="789" t="s">
        <v>227</v>
      </c>
      <c r="L80" s="790"/>
      <c r="M80" s="789" t="s">
        <v>228</v>
      </c>
      <c r="N80" s="790"/>
      <c r="O80" s="789" t="s">
        <v>332</v>
      </c>
      <c r="P80" s="790"/>
      <c r="Q80" s="789" t="s">
        <v>333</v>
      </c>
      <c r="R80" s="790"/>
      <c r="S80" s="789" t="s">
        <v>231</v>
      </c>
      <c r="T80" s="790"/>
      <c r="U80" s="789" t="s">
        <v>232</v>
      </c>
      <c r="V80" s="790"/>
      <c r="W80" s="789" t="s">
        <v>233</v>
      </c>
      <c r="X80" s="791"/>
    </row>
    <row r="81" spans="2:24" x14ac:dyDescent="0.2">
      <c r="B81" s="787"/>
      <c r="C81" s="792" t="s">
        <v>79</v>
      </c>
      <c r="D81" s="793"/>
      <c r="E81" s="792" t="s">
        <v>79</v>
      </c>
      <c r="F81" s="793"/>
      <c r="G81" s="792" t="s">
        <v>79</v>
      </c>
      <c r="H81" s="793"/>
      <c r="I81" s="792" t="s">
        <v>79</v>
      </c>
      <c r="J81" s="793"/>
      <c r="K81" s="792" t="s">
        <v>79</v>
      </c>
      <c r="L81" s="793"/>
      <c r="M81" s="792" t="s">
        <v>79</v>
      </c>
      <c r="N81" s="793"/>
      <c r="O81" s="792"/>
      <c r="P81" s="793"/>
      <c r="Q81" s="792"/>
      <c r="R81" s="793"/>
      <c r="S81" s="792"/>
      <c r="T81" s="793"/>
      <c r="U81" s="792"/>
      <c r="V81" s="793"/>
      <c r="W81" s="792"/>
      <c r="X81" s="794"/>
    </row>
    <row r="82" spans="2:24" ht="41.25" thickBot="1" x14ac:dyDescent="0.25">
      <c r="B82" s="788"/>
      <c r="C82" s="720" t="s">
        <v>325</v>
      </c>
      <c r="D82" s="729" t="s">
        <v>82</v>
      </c>
      <c r="E82" s="720" t="s">
        <v>325</v>
      </c>
      <c r="F82" s="730" t="s">
        <v>82</v>
      </c>
      <c r="G82" s="720" t="s">
        <v>325</v>
      </c>
      <c r="H82" s="730" t="s">
        <v>82</v>
      </c>
      <c r="I82" s="720" t="s">
        <v>325</v>
      </c>
      <c r="J82" s="730" t="s">
        <v>82</v>
      </c>
      <c r="K82" s="720" t="s">
        <v>325</v>
      </c>
      <c r="L82" s="730" t="s">
        <v>82</v>
      </c>
      <c r="M82" s="720" t="s">
        <v>325</v>
      </c>
      <c r="N82" s="730" t="s">
        <v>82</v>
      </c>
      <c r="O82" s="720" t="s">
        <v>325</v>
      </c>
      <c r="P82" s="729" t="s">
        <v>82</v>
      </c>
      <c r="Q82" s="720" t="s">
        <v>325</v>
      </c>
      <c r="R82" s="729" t="s">
        <v>82</v>
      </c>
      <c r="S82" s="720" t="s">
        <v>325</v>
      </c>
      <c r="T82" s="729" t="s">
        <v>82</v>
      </c>
      <c r="U82" s="720" t="s">
        <v>325</v>
      </c>
      <c r="V82" s="729" t="s">
        <v>82</v>
      </c>
      <c r="W82" s="720" t="s">
        <v>325</v>
      </c>
      <c r="X82" s="729" t="s">
        <v>82</v>
      </c>
    </row>
    <row r="83" spans="2:24" ht="25.5" x14ac:dyDescent="0.2">
      <c r="B83" s="721" t="s">
        <v>105</v>
      </c>
      <c r="C83" s="722">
        <v>359.38200000000001</v>
      </c>
      <c r="D83" s="731">
        <v>20.96</v>
      </c>
      <c r="E83" s="722">
        <v>325.99099999999999</v>
      </c>
      <c r="F83" s="731">
        <v>16.95</v>
      </c>
      <c r="G83" s="722">
        <v>184.98400000000001</v>
      </c>
      <c r="H83" s="731">
        <v>17.79</v>
      </c>
      <c r="I83" s="722">
        <v>176.03299999999999</v>
      </c>
      <c r="J83" s="731">
        <v>18.670000000000002</v>
      </c>
      <c r="K83" s="722">
        <v>145.39400000000001</v>
      </c>
      <c r="L83" s="731">
        <v>22.95</v>
      </c>
      <c r="M83" s="722">
        <v>93.040999999999997</v>
      </c>
      <c r="N83" s="731">
        <v>11.7</v>
      </c>
      <c r="O83" s="722">
        <v>123.294</v>
      </c>
      <c r="P83" s="731">
        <v>23.08</v>
      </c>
      <c r="Q83" s="722">
        <v>157.60499999999999</v>
      </c>
      <c r="R83" s="731">
        <v>23.49</v>
      </c>
      <c r="S83" s="722">
        <v>138.49700000000001</v>
      </c>
      <c r="T83" s="731">
        <v>12.36</v>
      </c>
      <c r="U83" s="722">
        <v>148.553</v>
      </c>
      <c r="V83" s="731">
        <v>17.54</v>
      </c>
      <c r="W83" s="722">
        <v>112.062</v>
      </c>
      <c r="X83" s="732">
        <v>12.19</v>
      </c>
    </row>
    <row r="84" spans="2:24" x14ac:dyDescent="0.2">
      <c r="B84" s="724" t="s">
        <v>94</v>
      </c>
      <c r="C84" s="725">
        <v>100.967</v>
      </c>
      <c r="D84" s="733">
        <v>32.770000000000003</v>
      </c>
      <c r="E84" s="725">
        <v>151.495</v>
      </c>
      <c r="F84" s="733">
        <v>29.18</v>
      </c>
      <c r="G84" s="725">
        <v>87.397999999999996</v>
      </c>
      <c r="H84" s="733">
        <v>26.23</v>
      </c>
      <c r="I84" s="725">
        <v>96.805000000000007</v>
      </c>
      <c r="J84" s="733">
        <v>25.46</v>
      </c>
      <c r="K84" s="725">
        <v>37.533000000000001</v>
      </c>
      <c r="L84" s="733">
        <v>22.02</v>
      </c>
      <c r="M84" s="725">
        <v>28.279</v>
      </c>
      <c r="N84" s="733">
        <v>20.83</v>
      </c>
      <c r="O84" s="725">
        <v>52.335000000000001</v>
      </c>
      <c r="P84" s="733">
        <v>53.14</v>
      </c>
      <c r="Q84" s="725">
        <v>24.035</v>
      </c>
      <c r="R84" s="733">
        <v>17.579999999999998</v>
      </c>
      <c r="S84" s="725">
        <v>34.997</v>
      </c>
      <c r="T84" s="733">
        <v>20.66</v>
      </c>
      <c r="U84" s="725">
        <v>38.386000000000003</v>
      </c>
      <c r="V84" s="733">
        <v>25.27</v>
      </c>
      <c r="W84" s="725">
        <v>31.108000000000001</v>
      </c>
      <c r="X84" s="734">
        <v>17.079999999999998</v>
      </c>
    </row>
    <row r="85" spans="2:24" x14ac:dyDescent="0.2">
      <c r="B85" s="724" t="s">
        <v>95</v>
      </c>
      <c r="C85" s="725">
        <v>24.925000000000001</v>
      </c>
      <c r="D85" s="733">
        <v>58.89</v>
      </c>
      <c r="E85" s="725">
        <v>40.213999999999999</v>
      </c>
      <c r="F85" s="733">
        <v>45.7</v>
      </c>
      <c r="G85" s="725">
        <v>26.702999999999999</v>
      </c>
      <c r="H85" s="733">
        <v>46.48</v>
      </c>
      <c r="I85" s="725">
        <v>10.246</v>
      </c>
      <c r="J85" s="733">
        <v>28.96</v>
      </c>
      <c r="K85" s="725">
        <v>37.780999999999999</v>
      </c>
      <c r="L85" s="733">
        <v>62.45</v>
      </c>
      <c r="M85" s="725">
        <v>11.951000000000001</v>
      </c>
      <c r="N85" s="733">
        <v>28.58</v>
      </c>
      <c r="O85" s="725">
        <v>14.082000000000001</v>
      </c>
      <c r="P85" s="733">
        <v>34.090000000000003</v>
      </c>
      <c r="Q85" s="725">
        <v>75.626000000000005</v>
      </c>
      <c r="R85" s="733">
        <v>47.27</v>
      </c>
      <c r="S85" s="725">
        <v>21.498000000000001</v>
      </c>
      <c r="T85" s="733">
        <v>41.91</v>
      </c>
      <c r="U85" s="725">
        <v>32.634999999999998</v>
      </c>
      <c r="V85" s="733">
        <v>64.88</v>
      </c>
      <c r="W85" s="725">
        <v>13.052</v>
      </c>
      <c r="X85" s="734">
        <v>39.1</v>
      </c>
    </row>
    <row r="86" spans="2:24" x14ac:dyDescent="0.2">
      <c r="B86" s="724" t="s">
        <v>96</v>
      </c>
      <c r="C86" s="725">
        <v>41.468000000000004</v>
      </c>
      <c r="D86" s="733">
        <v>48.06</v>
      </c>
      <c r="E86" s="725">
        <v>19.901</v>
      </c>
      <c r="F86" s="733">
        <v>45.27</v>
      </c>
      <c r="G86" s="725">
        <v>9.1999999999999993</v>
      </c>
      <c r="H86" s="733">
        <v>34.43</v>
      </c>
      <c r="I86" s="725">
        <v>12.266999999999999</v>
      </c>
      <c r="J86" s="733">
        <v>54.97</v>
      </c>
      <c r="K86" s="725">
        <v>5.8760000000000003</v>
      </c>
      <c r="L86" s="733">
        <v>32.65</v>
      </c>
      <c r="M86" s="725">
        <v>12.121</v>
      </c>
      <c r="N86" s="733">
        <v>50.85</v>
      </c>
      <c r="O86" s="725">
        <v>10.23</v>
      </c>
      <c r="P86" s="733">
        <v>25.53</v>
      </c>
      <c r="Q86" s="725">
        <v>18.341000000000001</v>
      </c>
      <c r="R86" s="733">
        <v>55.41</v>
      </c>
      <c r="S86" s="725">
        <v>9.5269999999999992</v>
      </c>
      <c r="T86" s="733">
        <v>36.369999999999997</v>
      </c>
      <c r="U86" s="725">
        <v>6.2889999999999997</v>
      </c>
      <c r="V86" s="733">
        <v>51.77</v>
      </c>
      <c r="W86" s="725">
        <v>7.556</v>
      </c>
      <c r="X86" s="734">
        <v>38.71</v>
      </c>
    </row>
    <row r="87" spans="2:24" x14ac:dyDescent="0.2">
      <c r="B87" s="724" t="s">
        <v>97</v>
      </c>
      <c r="C87" s="725">
        <v>116.642</v>
      </c>
      <c r="D87" s="733">
        <v>39.89</v>
      </c>
      <c r="E87" s="725">
        <v>56.264000000000003</v>
      </c>
      <c r="F87" s="733">
        <v>25.31</v>
      </c>
      <c r="G87" s="725">
        <v>29.004000000000001</v>
      </c>
      <c r="H87" s="733">
        <v>45.58</v>
      </c>
      <c r="I87" s="725">
        <v>10.255000000000001</v>
      </c>
      <c r="J87" s="733">
        <v>25.25</v>
      </c>
      <c r="K87" s="725">
        <v>15.492000000000001</v>
      </c>
      <c r="L87" s="733">
        <v>43.69</v>
      </c>
      <c r="M87" s="725">
        <v>15.366</v>
      </c>
      <c r="N87" s="733">
        <v>18.52</v>
      </c>
      <c r="O87" s="725">
        <v>21.224</v>
      </c>
      <c r="P87" s="733">
        <v>16.71</v>
      </c>
      <c r="Q87" s="725">
        <v>18.015999999999998</v>
      </c>
      <c r="R87" s="733">
        <v>19.920000000000002</v>
      </c>
      <c r="S87" s="725">
        <v>35.284999999999997</v>
      </c>
      <c r="T87" s="733">
        <v>24.19</v>
      </c>
      <c r="U87" s="725">
        <v>32.430999999999997</v>
      </c>
      <c r="V87" s="733">
        <v>25.62</v>
      </c>
      <c r="W87" s="725">
        <v>24.02</v>
      </c>
      <c r="X87" s="734">
        <v>24.16</v>
      </c>
    </row>
    <row r="88" spans="2:24" x14ac:dyDescent="0.2">
      <c r="B88" s="724" t="s">
        <v>98</v>
      </c>
      <c r="C88" s="725">
        <v>20.863</v>
      </c>
      <c r="D88" s="733">
        <v>40.33</v>
      </c>
      <c r="E88" s="725">
        <v>21.143000000000001</v>
      </c>
      <c r="F88" s="733">
        <v>42.2</v>
      </c>
      <c r="G88" s="725">
        <v>5.577</v>
      </c>
      <c r="H88" s="733">
        <v>32.22</v>
      </c>
      <c r="I88" s="725">
        <v>3.3279999999999998</v>
      </c>
      <c r="J88" s="733">
        <v>31.72</v>
      </c>
      <c r="K88" s="725">
        <v>4.5940000000000003</v>
      </c>
      <c r="L88" s="733">
        <v>32.33</v>
      </c>
      <c r="M88" s="725">
        <v>5.3639999999999999</v>
      </c>
      <c r="N88" s="733">
        <v>28.44</v>
      </c>
      <c r="O88" s="725">
        <v>10.526999999999999</v>
      </c>
      <c r="P88" s="733">
        <v>22.67</v>
      </c>
      <c r="Q88" s="725">
        <v>8.3420000000000005</v>
      </c>
      <c r="R88" s="733">
        <v>27.5</v>
      </c>
      <c r="S88" s="725">
        <v>11.815</v>
      </c>
      <c r="T88" s="733">
        <v>37.18</v>
      </c>
      <c r="U88" s="725">
        <v>12.144</v>
      </c>
      <c r="V88" s="733">
        <v>38.380000000000003</v>
      </c>
      <c r="W88" s="725">
        <v>17.989999999999998</v>
      </c>
      <c r="X88" s="734">
        <v>44.3</v>
      </c>
    </row>
    <row r="89" spans="2:24" x14ac:dyDescent="0.2">
      <c r="B89" s="724" t="s">
        <v>99</v>
      </c>
      <c r="C89" s="725">
        <v>8.0809999999999995</v>
      </c>
      <c r="D89" s="733">
        <v>58.14</v>
      </c>
      <c r="E89" s="725">
        <v>3.9780000000000002</v>
      </c>
      <c r="F89" s="733">
        <v>34.369999999999997</v>
      </c>
      <c r="G89" s="725">
        <v>14.14</v>
      </c>
      <c r="H89" s="733">
        <v>52.45</v>
      </c>
      <c r="I89" s="725">
        <v>22.120999999999999</v>
      </c>
      <c r="J89" s="733">
        <v>71.09</v>
      </c>
      <c r="K89" s="725">
        <v>32.595999999999997</v>
      </c>
      <c r="L89" s="733">
        <v>64.06</v>
      </c>
      <c r="M89" s="725">
        <v>3.5049999999999999</v>
      </c>
      <c r="N89" s="733">
        <v>38.25</v>
      </c>
      <c r="O89" s="725">
        <v>1.427</v>
      </c>
      <c r="P89" s="733">
        <v>29.56</v>
      </c>
      <c r="Q89" s="725">
        <v>2.0139999999999998</v>
      </c>
      <c r="R89" s="733">
        <v>29.72</v>
      </c>
      <c r="S89" s="725">
        <v>5.2460000000000004</v>
      </c>
      <c r="T89" s="733">
        <v>62.37</v>
      </c>
      <c r="U89" s="725">
        <v>4.1580000000000004</v>
      </c>
      <c r="V89" s="733">
        <v>50.27</v>
      </c>
      <c r="W89" s="725">
        <v>3.4489999999999998</v>
      </c>
      <c r="X89" s="734">
        <v>35.049999999999997</v>
      </c>
    </row>
    <row r="90" spans="2:24" x14ac:dyDescent="0.2">
      <c r="B90" s="724" t="s">
        <v>100</v>
      </c>
      <c r="C90" s="725">
        <v>0.59899999999999998</v>
      </c>
      <c r="D90" s="733">
        <v>36.58</v>
      </c>
      <c r="E90" s="725">
        <v>0.627</v>
      </c>
      <c r="F90" s="733">
        <v>31.3</v>
      </c>
      <c r="G90" s="725">
        <v>0.58399999999999996</v>
      </c>
      <c r="H90" s="733">
        <v>21.99</v>
      </c>
      <c r="I90" s="725">
        <v>0.98199999999999998</v>
      </c>
      <c r="J90" s="733">
        <v>24.4</v>
      </c>
      <c r="K90" s="725">
        <v>2.2690000000000001</v>
      </c>
      <c r="L90" s="733">
        <v>44.06</v>
      </c>
      <c r="M90" s="725">
        <v>2.4279999999999999</v>
      </c>
      <c r="N90" s="733">
        <v>32.28</v>
      </c>
      <c r="O90" s="725">
        <v>2.5870000000000002</v>
      </c>
      <c r="P90" s="733">
        <v>33.65</v>
      </c>
      <c r="Q90" s="725">
        <v>4.2430000000000003</v>
      </c>
      <c r="R90" s="733">
        <v>25.33</v>
      </c>
      <c r="S90" s="725">
        <v>2.5430000000000001</v>
      </c>
      <c r="T90" s="733">
        <v>31.35</v>
      </c>
      <c r="U90" s="725">
        <v>11.612</v>
      </c>
      <c r="V90" s="733">
        <v>52.35</v>
      </c>
      <c r="W90" s="725">
        <v>0.96899999999999997</v>
      </c>
      <c r="X90" s="734">
        <v>70.2</v>
      </c>
    </row>
    <row r="91" spans="2:24" x14ac:dyDescent="0.2">
      <c r="B91" s="724" t="s">
        <v>101</v>
      </c>
      <c r="C91" s="725">
        <v>0.248</v>
      </c>
      <c r="D91" s="733">
        <v>42.39</v>
      </c>
      <c r="E91" s="725">
        <v>0.47799999999999998</v>
      </c>
      <c r="F91" s="733">
        <v>29.46</v>
      </c>
      <c r="G91" s="725">
        <v>0.66200000000000003</v>
      </c>
      <c r="H91" s="733">
        <v>29.95</v>
      </c>
      <c r="I91" s="725">
        <v>0.71</v>
      </c>
      <c r="J91" s="733">
        <v>28.76</v>
      </c>
      <c r="K91" s="725">
        <v>0.76700000000000002</v>
      </c>
      <c r="L91" s="733">
        <v>26.76</v>
      </c>
      <c r="M91" s="725">
        <v>0.95899999999999996</v>
      </c>
      <c r="N91" s="733">
        <v>22.87</v>
      </c>
      <c r="O91" s="725">
        <v>1.3129999999999999</v>
      </c>
      <c r="P91" s="733">
        <v>19.11</v>
      </c>
      <c r="Q91" s="725">
        <v>1.256</v>
      </c>
      <c r="R91" s="733">
        <v>19.89</v>
      </c>
      <c r="S91" s="725">
        <v>1.2549999999999999</v>
      </c>
      <c r="T91" s="733">
        <v>19.899999999999999</v>
      </c>
      <c r="U91" s="725">
        <v>1.25</v>
      </c>
      <c r="V91" s="733">
        <v>19.989999999999998</v>
      </c>
      <c r="W91" s="725">
        <v>1.762</v>
      </c>
      <c r="X91" s="734">
        <v>31.3</v>
      </c>
    </row>
    <row r="92" spans="2:24" x14ac:dyDescent="0.2">
      <c r="B92" s="724" t="s">
        <v>102</v>
      </c>
      <c r="C92" s="725">
        <v>0.84</v>
      </c>
      <c r="D92" s="733">
        <v>49.9</v>
      </c>
      <c r="E92" s="725">
        <v>0.85299999999999998</v>
      </c>
      <c r="F92" s="733">
        <v>45.72</v>
      </c>
      <c r="G92" s="725">
        <v>0.40200000000000002</v>
      </c>
      <c r="H92" s="733">
        <v>34.36</v>
      </c>
      <c r="I92" s="725">
        <v>0.59199999999999997</v>
      </c>
      <c r="J92" s="733">
        <v>46.48</v>
      </c>
      <c r="K92" s="725">
        <v>0.90200000000000002</v>
      </c>
      <c r="L92" s="733">
        <v>63.21</v>
      </c>
      <c r="M92" s="725">
        <v>0.311</v>
      </c>
      <c r="N92" s="733">
        <v>32.03</v>
      </c>
      <c r="O92" s="725">
        <v>0.98099999999999998</v>
      </c>
      <c r="P92" s="733">
        <v>47.37</v>
      </c>
      <c r="Q92" s="725">
        <v>0.184</v>
      </c>
      <c r="R92" s="733">
        <v>41.13</v>
      </c>
      <c r="S92" s="725">
        <v>0.621</v>
      </c>
      <c r="T92" s="733">
        <v>57.05</v>
      </c>
      <c r="U92" s="725">
        <v>0.314</v>
      </c>
      <c r="V92" s="733">
        <v>61.73</v>
      </c>
      <c r="W92" s="725">
        <v>0.47299999999999998</v>
      </c>
      <c r="X92" s="734">
        <v>47.38</v>
      </c>
    </row>
    <row r="93" spans="2:24" x14ac:dyDescent="0.2">
      <c r="B93" s="724" t="s">
        <v>103</v>
      </c>
      <c r="C93" s="725">
        <v>0.19400000000000001</v>
      </c>
      <c r="D93" s="733">
        <v>55.12</v>
      </c>
      <c r="E93" s="725">
        <v>0.27800000000000002</v>
      </c>
      <c r="F93" s="733">
        <v>38.97</v>
      </c>
      <c r="G93" s="725">
        <v>0.41199999999999998</v>
      </c>
      <c r="H93" s="733">
        <v>30.58</v>
      </c>
      <c r="I93" s="725">
        <v>0.53</v>
      </c>
      <c r="J93" s="733">
        <v>29.19</v>
      </c>
      <c r="K93" s="725">
        <v>0.871</v>
      </c>
      <c r="L93" s="733">
        <v>31.5</v>
      </c>
      <c r="M93" s="725">
        <v>0.92200000000000004</v>
      </c>
      <c r="N93" s="733">
        <v>39.840000000000003</v>
      </c>
      <c r="O93" s="725">
        <v>0.92200000000000004</v>
      </c>
      <c r="P93" s="733">
        <v>39.86</v>
      </c>
      <c r="Q93" s="725">
        <v>0.92200000000000004</v>
      </c>
      <c r="R93" s="733">
        <v>39.86</v>
      </c>
      <c r="S93" s="725">
        <v>0.92200000000000004</v>
      </c>
      <c r="T93" s="733">
        <v>39.86</v>
      </c>
      <c r="U93" s="725">
        <v>0.92200000000000004</v>
      </c>
      <c r="V93" s="733">
        <v>39.86</v>
      </c>
      <c r="W93" s="725">
        <v>1.3879999999999999</v>
      </c>
      <c r="X93" s="734">
        <v>43.35</v>
      </c>
    </row>
    <row r="94" spans="2:24" ht="13.5" thickBot="1" x14ac:dyDescent="0.25">
      <c r="B94" s="757" t="s">
        <v>104</v>
      </c>
      <c r="C94" s="727">
        <v>43.366</v>
      </c>
      <c r="D94" s="735">
        <v>50.79</v>
      </c>
      <c r="E94" s="727">
        <v>30.225999999999999</v>
      </c>
      <c r="F94" s="735">
        <v>64.48</v>
      </c>
      <c r="G94" s="727">
        <v>10.696</v>
      </c>
      <c r="H94" s="735">
        <v>40.299999999999997</v>
      </c>
      <c r="I94" s="727">
        <v>18.238</v>
      </c>
      <c r="J94" s="735">
        <v>57.65</v>
      </c>
      <c r="K94" s="727">
        <v>6.6790000000000003</v>
      </c>
      <c r="L94" s="735">
        <v>15</v>
      </c>
      <c r="M94" s="727">
        <v>11.968</v>
      </c>
      <c r="N94" s="735">
        <v>27.04</v>
      </c>
      <c r="O94" s="727">
        <v>8.7569999999999997</v>
      </c>
      <c r="P94" s="735">
        <v>15.61</v>
      </c>
      <c r="Q94" s="727">
        <v>9.5670000000000002</v>
      </c>
      <c r="R94" s="735">
        <v>19.399999999999999</v>
      </c>
      <c r="S94" s="727">
        <v>14.298</v>
      </c>
      <c r="T94" s="735">
        <v>22.93</v>
      </c>
      <c r="U94" s="727">
        <v>7.9059999999999997</v>
      </c>
      <c r="V94" s="735">
        <v>24.17</v>
      </c>
      <c r="W94" s="727">
        <v>9.9979999999999993</v>
      </c>
      <c r="X94" s="736">
        <v>29.49</v>
      </c>
    </row>
    <row r="97" spans="2:14" x14ac:dyDescent="0.2">
      <c r="B97" s="786" t="s">
        <v>744</v>
      </c>
      <c r="C97" s="718" t="s">
        <v>331</v>
      </c>
      <c r="D97" s="718" t="s">
        <v>222</v>
      </c>
      <c r="E97" s="718" t="s">
        <v>225</v>
      </c>
      <c r="F97" s="718" t="s">
        <v>226</v>
      </c>
      <c r="G97" s="718" t="s">
        <v>227</v>
      </c>
      <c r="H97" s="718" t="s">
        <v>228</v>
      </c>
      <c r="I97" s="718" t="s">
        <v>332</v>
      </c>
      <c r="J97" s="718" t="s">
        <v>333</v>
      </c>
      <c r="K97" s="718" t="s">
        <v>231</v>
      </c>
      <c r="L97" s="718" t="s">
        <v>232</v>
      </c>
      <c r="M97" s="718" t="s">
        <v>233</v>
      </c>
      <c r="N97" s="737"/>
    </row>
    <row r="98" spans="2:14" x14ac:dyDescent="0.2">
      <c r="B98" s="787"/>
      <c r="C98" s="717" t="s">
        <v>308</v>
      </c>
      <c r="D98" s="717" t="s">
        <v>308</v>
      </c>
      <c r="E98" s="717" t="s">
        <v>308</v>
      </c>
      <c r="F98" s="717" t="s">
        <v>308</v>
      </c>
      <c r="G98" s="717" t="s">
        <v>308</v>
      </c>
      <c r="H98" s="717" t="s">
        <v>308</v>
      </c>
      <c r="I98" s="717" t="s">
        <v>308</v>
      </c>
      <c r="J98" s="717" t="s">
        <v>308</v>
      </c>
      <c r="K98" s="717" t="s">
        <v>308</v>
      </c>
      <c r="L98" s="717" t="s">
        <v>308</v>
      </c>
      <c r="M98" s="719" t="s">
        <v>308</v>
      </c>
      <c r="N98" s="738"/>
    </row>
    <row r="99" spans="2:14" ht="41.25" thickBot="1" x14ac:dyDescent="0.25">
      <c r="B99" s="788"/>
      <c r="C99" s="720" t="s">
        <v>325</v>
      </c>
      <c r="D99" s="720" t="s">
        <v>325</v>
      </c>
      <c r="E99" s="720" t="s">
        <v>325</v>
      </c>
      <c r="F99" s="720" t="s">
        <v>325</v>
      </c>
      <c r="G99" s="720" t="s">
        <v>325</v>
      </c>
      <c r="H99" s="720" t="s">
        <v>325</v>
      </c>
      <c r="I99" s="720" t="s">
        <v>325</v>
      </c>
      <c r="J99" s="720" t="s">
        <v>325</v>
      </c>
      <c r="K99" s="720" t="s">
        <v>325</v>
      </c>
      <c r="L99" s="720" t="s">
        <v>325</v>
      </c>
      <c r="M99" s="720" t="s">
        <v>325</v>
      </c>
      <c r="N99" s="739"/>
    </row>
    <row r="100" spans="2:14" ht="25.5" x14ac:dyDescent="0.2">
      <c r="B100" s="753" t="s">
        <v>105</v>
      </c>
      <c r="C100" s="754">
        <f t="shared" ref="C100:C108" si="17">C83</f>
        <v>359.38200000000001</v>
      </c>
      <c r="D100" s="754">
        <f t="shared" ref="D100:D108" si="18">E83</f>
        <v>325.99099999999999</v>
      </c>
      <c r="E100" s="754">
        <f t="shared" ref="E100:E108" si="19">G83</f>
        <v>184.98400000000001</v>
      </c>
      <c r="F100" s="754">
        <f t="shared" ref="F100:F108" si="20">I83</f>
        <v>176.03299999999999</v>
      </c>
      <c r="G100" s="754">
        <f t="shared" ref="G100:G108" si="21">K83</f>
        <v>145.39400000000001</v>
      </c>
      <c r="H100" s="754">
        <f t="shared" ref="H100:H108" si="22">M83</f>
        <v>93.040999999999997</v>
      </c>
      <c r="I100" s="754">
        <f t="shared" ref="I100:I108" si="23">O83</f>
        <v>123.294</v>
      </c>
      <c r="J100" s="754">
        <f t="shared" ref="J100:J108" si="24">Q83</f>
        <v>157.60499999999999</v>
      </c>
      <c r="K100" s="754">
        <f t="shared" ref="K100:K108" si="25">S83</f>
        <v>138.49700000000001</v>
      </c>
      <c r="L100" s="754">
        <f t="shared" ref="L100:L108" si="26">U83</f>
        <v>148.553</v>
      </c>
      <c r="M100" s="755">
        <f t="shared" ref="M100:M108" si="27">W83</f>
        <v>112.062</v>
      </c>
      <c r="N100" s="722"/>
    </row>
    <row r="101" spans="2:14" x14ac:dyDescent="0.2">
      <c r="B101" s="743" t="s">
        <v>94</v>
      </c>
      <c r="C101" s="744">
        <f t="shared" si="17"/>
        <v>100.967</v>
      </c>
      <c r="D101" s="744">
        <f t="shared" si="18"/>
        <v>151.495</v>
      </c>
      <c r="E101" s="744">
        <f t="shared" si="19"/>
        <v>87.397999999999996</v>
      </c>
      <c r="F101" s="744">
        <f t="shared" si="20"/>
        <v>96.805000000000007</v>
      </c>
      <c r="G101" s="744">
        <f t="shared" si="21"/>
        <v>37.533000000000001</v>
      </c>
      <c r="H101" s="744">
        <f t="shared" si="22"/>
        <v>28.279</v>
      </c>
      <c r="I101" s="744">
        <f t="shared" si="23"/>
        <v>52.335000000000001</v>
      </c>
      <c r="J101" s="744">
        <f t="shared" si="24"/>
        <v>24.035</v>
      </c>
      <c r="K101" s="744">
        <f t="shared" si="25"/>
        <v>34.997</v>
      </c>
      <c r="L101" s="744">
        <f t="shared" si="26"/>
        <v>38.386000000000003</v>
      </c>
      <c r="M101" s="745">
        <f t="shared" si="27"/>
        <v>31.108000000000001</v>
      </c>
      <c r="N101" s="725"/>
    </row>
    <row r="102" spans="2:14" x14ac:dyDescent="0.2">
      <c r="B102" s="743" t="s">
        <v>95</v>
      </c>
      <c r="C102" s="744">
        <f t="shared" si="17"/>
        <v>24.925000000000001</v>
      </c>
      <c r="D102" s="744">
        <f t="shared" si="18"/>
        <v>40.213999999999999</v>
      </c>
      <c r="E102" s="744">
        <f t="shared" si="19"/>
        <v>26.702999999999999</v>
      </c>
      <c r="F102" s="744">
        <f t="shared" si="20"/>
        <v>10.246</v>
      </c>
      <c r="G102" s="744">
        <f t="shared" si="21"/>
        <v>37.780999999999999</v>
      </c>
      <c r="H102" s="744">
        <f t="shared" si="22"/>
        <v>11.951000000000001</v>
      </c>
      <c r="I102" s="744">
        <f t="shared" si="23"/>
        <v>14.082000000000001</v>
      </c>
      <c r="J102" s="744">
        <f t="shared" si="24"/>
        <v>75.626000000000005</v>
      </c>
      <c r="K102" s="744">
        <f t="shared" si="25"/>
        <v>21.498000000000001</v>
      </c>
      <c r="L102" s="744">
        <f t="shared" si="26"/>
        <v>32.634999999999998</v>
      </c>
      <c r="M102" s="745">
        <f t="shared" si="27"/>
        <v>13.052</v>
      </c>
      <c r="N102" s="725"/>
    </row>
    <row r="103" spans="2:14" x14ac:dyDescent="0.2">
      <c r="B103" s="743" t="s">
        <v>96</v>
      </c>
      <c r="C103" s="744">
        <f t="shared" si="17"/>
        <v>41.468000000000004</v>
      </c>
      <c r="D103" s="744">
        <f t="shared" si="18"/>
        <v>19.901</v>
      </c>
      <c r="E103" s="744">
        <f t="shared" si="19"/>
        <v>9.1999999999999993</v>
      </c>
      <c r="F103" s="744">
        <f t="shared" si="20"/>
        <v>12.266999999999999</v>
      </c>
      <c r="G103" s="744">
        <f t="shared" si="21"/>
        <v>5.8760000000000003</v>
      </c>
      <c r="H103" s="744">
        <f t="shared" si="22"/>
        <v>12.121</v>
      </c>
      <c r="I103" s="744">
        <f t="shared" si="23"/>
        <v>10.23</v>
      </c>
      <c r="J103" s="744">
        <f t="shared" si="24"/>
        <v>18.341000000000001</v>
      </c>
      <c r="K103" s="744">
        <f t="shared" si="25"/>
        <v>9.5269999999999992</v>
      </c>
      <c r="L103" s="744">
        <f t="shared" si="26"/>
        <v>6.2889999999999997</v>
      </c>
      <c r="M103" s="745">
        <f t="shared" si="27"/>
        <v>7.556</v>
      </c>
      <c r="N103" s="725"/>
    </row>
    <row r="104" spans="2:14" x14ac:dyDescent="0.2">
      <c r="B104" s="743" t="s">
        <v>97</v>
      </c>
      <c r="C104" s="744">
        <f t="shared" si="17"/>
        <v>116.642</v>
      </c>
      <c r="D104" s="744">
        <f t="shared" si="18"/>
        <v>56.264000000000003</v>
      </c>
      <c r="E104" s="744">
        <f t="shared" si="19"/>
        <v>29.004000000000001</v>
      </c>
      <c r="F104" s="744">
        <f t="shared" si="20"/>
        <v>10.255000000000001</v>
      </c>
      <c r="G104" s="744">
        <f t="shared" si="21"/>
        <v>15.492000000000001</v>
      </c>
      <c r="H104" s="744">
        <f t="shared" si="22"/>
        <v>15.366</v>
      </c>
      <c r="I104" s="744">
        <f t="shared" si="23"/>
        <v>21.224</v>
      </c>
      <c r="J104" s="744">
        <f t="shared" si="24"/>
        <v>18.015999999999998</v>
      </c>
      <c r="K104" s="744">
        <f t="shared" si="25"/>
        <v>35.284999999999997</v>
      </c>
      <c r="L104" s="744">
        <f t="shared" si="26"/>
        <v>32.430999999999997</v>
      </c>
      <c r="M104" s="745">
        <f t="shared" si="27"/>
        <v>24.02</v>
      </c>
      <c r="N104" s="725"/>
    </row>
    <row r="105" spans="2:14" x14ac:dyDescent="0.2">
      <c r="B105" s="743" t="s">
        <v>98</v>
      </c>
      <c r="C105" s="744">
        <f t="shared" si="17"/>
        <v>20.863</v>
      </c>
      <c r="D105" s="744">
        <f t="shared" si="18"/>
        <v>21.143000000000001</v>
      </c>
      <c r="E105" s="744">
        <f t="shared" si="19"/>
        <v>5.577</v>
      </c>
      <c r="F105" s="744">
        <f t="shared" si="20"/>
        <v>3.3279999999999998</v>
      </c>
      <c r="G105" s="744">
        <f t="shared" si="21"/>
        <v>4.5940000000000003</v>
      </c>
      <c r="H105" s="744">
        <f t="shared" si="22"/>
        <v>5.3639999999999999</v>
      </c>
      <c r="I105" s="744">
        <f t="shared" si="23"/>
        <v>10.526999999999999</v>
      </c>
      <c r="J105" s="744">
        <f t="shared" si="24"/>
        <v>8.3420000000000005</v>
      </c>
      <c r="K105" s="744">
        <f t="shared" si="25"/>
        <v>11.815</v>
      </c>
      <c r="L105" s="744">
        <f t="shared" si="26"/>
        <v>12.144</v>
      </c>
      <c r="M105" s="745">
        <f t="shared" si="27"/>
        <v>17.989999999999998</v>
      </c>
      <c r="N105" s="725"/>
    </row>
    <row r="106" spans="2:14" x14ac:dyDescent="0.2">
      <c r="B106" s="743" t="s">
        <v>99</v>
      </c>
      <c r="C106" s="744">
        <f t="shared" si="17"/>
        <v>8.0809999999999995</v>
      </c>
      <c r="D106" s="744">
        <f t="shared" si="18"/>
        <v>3.9780000000000002</v>
      </c>
      <c r="E106" s="744">
        <f t="shared" si="19"/>
        <v>14.14</v>
      </c>
      <c r="F106" s="744">
        <f t="shared" si="20"/>
        <v>22.120999999999999</v>
      </c>
      <c r="G106" s="744">
        <f t="shared" si="21"/>
        <v>32.595999999999997</v>
      </c>
      <c r="H106" s="744">
        <f t="shared" si="22"/>
        <v>3.5049999999999999</v>
      </c>
      <c r="I106" s="744">
        <f t="shared" si="23"/>
        <v>1.427</v>
      </c>
      <c r="J106" s="744">
        <f t="shared" si="24"/>
        <v>2.0139999999999998</v>
      </c>
      <c r="K106" s="744">
        <f t="shared" si="25"/>
        <v>5.2460000000000004</v>
      </c>
      <c r="L106" s="744">
        <f t="shared" si="26"/>
        <v>4.1580000000000004</v>
      </c>
      <c r="M106" s="745">
        <f t="shared" si="27"/>
        <v>3.4489999999999998</v>
      </c>
      <c r="N106" s="725"/>
    </row>
    <row r="107" spans="2:14" x14ac:dyDescent="0.2">
      <c r="B107" s="743" t="s">
        <v>100</v>
      </c>
      <c r="C107" s="744">
        <f t="shared" si="17"/>
        <v>0.59899999999999998</v>
      </c>
      <c r="D107" s="744">
        <f t="shared" si="18"/>
        <v>0.627</v>
      </c>
      <c r="E107" s="744">
        <f t="shared" si="19"/>
        <v>0.58399999999999996</v>
      </c>
      <c r="F107" s="744">
        <f t="shared" si="20"/>
        <v>0.98199999999999998</v>
      </c>
      <c r="G107" s="744">
        <f t="shared" si="21"/>
        <v>2.2690000000000001</v>
      </c>
      <c r="H107" s="744">
        <f t="shared" si="22"/>
        <v>2.4279999999999999</v>
      </c>
      <c r="I107" s="744">
        <f t="shared" si="23"/>
        <v>2.5870000000000002</v>
      </c>
      <c r="J107" s="744">
        <f t="shared" si="24"/>
        <v>4.2430000000000003</v>
      </c>
      <c r="K107" s="744">
        <f t="shared" si="25"/>
        <v>2.5430000000000001</v>
      </c>
      <c r="L107" s="744">
        <f t="shared" si="26"/>
        <v>11.612</v>
      </c>
      <c r="M107" s="745">
        <f t="shared" si="27"/>
        <v>0.96899999999999997</v>
      </c>
      <c r="N107" s="725"/>
    </row>
    <row r="108" spans="2:14" x14ac:dyDescent="0.2">
      <c r="B108" s="743" t="s">
        <v>101</v>
      </c>
      <c r="C108" s="744">
        <f t="shared" si="17"/>
        <v>0.248</v>
      </c>
      <c r="D108" s="744">
        <f t="shared" si="18"/>
        <v>0.47799999999999998</v>
      </c>
      <c r="E108" s="744">
        <f t="shared" si="19"/>
        <v>0.66200000000000003</v>
      </c>
      <c r="F108" s="744">
        <f t="shared" si="20"/>
        <v>0.71</v>
      </c>
      <c r="G108" s="744">
        <f t="shared" si="21"/>
        <v>0.76700000000000002</v>
      </c>
      <c r="H108" s="744">
        <f t="shared" si="22"/>
        <v>0.95899999999999996</v>
      </c>
      <c r="I108" s="744">
        <f t="shared" si="23"/>
        <v>1.3129999999999999</v>
      </c>
      <c r="J108" s="744">
        <f t="shared" si="24"/>
        <v>1.256</v>
      </c>
      <c r="K108" s="744">
        <f t="shared" si="25"/>
        <v>1.2549999999999999</v>
      </c>
      <c r="L108" s="744">
        <f t="shared" si="26"/>
        <v>1.25</v>
      </c>
      <c r="M108" s="745">
        <f t="shared" si="27"/>
        <v>1.762</v>
      </c>
      <c r="N108" s="725"/>
    </row>
    <row r="109" spans="2:14" x14ac:dyDescent="0.2">
      <c r="B109" s="743" t="s">
        <v>102</v>
      </c>
      <c r="C109" s="744">
        <f t="shared" ref="C109:C111" si="28">C92</f>
        <v>0.84</v>
      </c>
      <c r="D109" s="744">
        <f t="shared" ref="D109:D111" si="29">E92</f>
        <v>0.85299999999999998</v>
      </c>
      <c r="E109" s="744">
        <f t="shared" ref="E109:E111" si="30">G92</f>
        <v>0.40200000000000002</v>
      </c>
      <c r="F109" s="744">
        <f t="shared" ref="F109:F111" si="31">I92</f>
        <v>0.59199999999999997</v>
      </c>
      <c r="G109" s="744">
        <f t="shared" ref="G109:G111" si="32">K92</f>
        <v>0.90200000000000002</v>
      </c>
      <c r="H109" s="744">
        <f t="shared" ref="H109:H111" si="33">M92</f>
        <v>0.311</v>
      </c>
      <c r="I109" s="744">
        <f t="shared" ref="I109:I111" si="34">O92</f>
        <v>0.98099999999999998</v>
      </c>
      <c r="J109" s="744">
        <f t="shared" ref="J109:J111" si="35">Q92</f>
        <v>0.184</v>
      </c>
      <c r="K109" s="744">
        <f t="shared" ref="K109:K111" si="36">S92</f>
        <v>0.621</v>
      </c>
      <c r="L109" s="744">
        <f t="shared" ref="L109:L111" si="37">U92</f>
        <v>0.314</v>
      </c>
      <c r="M109" s="745">
        <f t="shared" ref="M109:M111" si="38">W92</f>
        <v>0.47299999999999998</v>
      </c>
      <c r="N109" s="725"/>
    </row>
    <row r="110" spans="2:14" x14ac:dyDescent="0.2">
      <c r="B110" s="743" t="s">
        <v>103</v>
      </c>
      <c r="C110" s="744">
        <f t="shared" si="28"/>
        <v>0.19400000000000001</v>
      </c>
      <c r="D110" s="744">
        <f t="shared" si="29"/>
        <v>0.27800000000000002</v>
      </c>
      <c r="E110" s="744">
        <f t="shared" si="30"/>
        <v>0.41199999999999998</v>
      </c>
      <c r="F110" s="744">
        <f t="shared" si="31"/>
        <v>0.53</v>
      </c>
      <c r="G110" s="744">
        <f t="shared" si="32"/>
        <v>0.871</v>
      </c>
      <c r="H110" s="744">
        <f t="shared" si="33"/>
        <v>0.92200000000000004</v>
      </c>
      <c r="I110" s="744">
        <f t="shared" si="34"/>
        <v>0.92200000000000004</v>
      </c>
      <c r="J110" s="744">
        <f t="shared" si="35"/>
        <v>0.92200000000000004</v>
      </c>
      <c r="K110" s="744">
        <f t="shared" si="36"/>
        <v>0.92200000000000004</v>
      </c>
      <c r="L110" s="744">
        <f t="shared" si="37"/>
        <v>0.92200000000000004</v>
      </c>
      <c r="M110" s="745">
        <f t="shared" si="38"/>
        <v>1.3879999999999999</v>
      </c>
      <c r="N110" s="725"/>
    </row>
    <row r="111" spans="2:14" ht="13.5" thickBot="1" x14ac:dyDescent="0.25">
      <c r="B111" s="746" t="s">
        <v>104</v>
      </c>
      <c r="C111" s="747">
        <f t="shared" si="28"/>
        <v>43.366</v>
      </c>
      <c r="D111" s="747">
        <f t="shared" si="29"/>
        <v>30.225999999999999</v>
      </c>
      <c r="E111" s="747">
        <f t="shared" si="30"/>
        <v>10.696</v>
      </c>
      <c r="F111" s="747">
        <f t="shared" si="31"/>
        <v>18.238</v>
      </c>
      <c r="G111" s="747">
        <f t="shared" si="32"/>
        <v>6.6790000000000003</v>
      </c>
      <c r="H111" s="747">
        <f t="shared" si="33"/>
        <v>11.968</v>
      </c>
      <c r="I111" s="747">
        <f t="shared" si="34"/>
        <v>8.7569999999999997</v>
      </c>
      <c r="J111" s="747">
        <f t="shared" si="35"/>
        <v>9.5670000000000002</v>
      </c>
      <c r="K111" s="747">
        <f t="shared" si="36"/>
        <v>14.298</v>
      </c>
      <c r="L111" s="747">
        <f t="shared" si="37"/>
        <v>7.9059999999999997</v>
      </c>
      <c r="M111" s="748">
        <f t="shared" si="38"/>
        <v>9.9979999999999993</v>
      </c>
      <c r="N111" s="725"/>
    </row>
    <row r="114" spans="2:14" x14ac:dyDescent="0.2">
      <c r="B114" s="786" t="s">
        <v>744</v>
      </c>
      <c r="C114" s="718" t="s">
        <v>331</v>
      </c>
      <c r="D114" s="718" t="s">
        <v>222</v>
      </c>
      <c r="E114" s="718" t="s">
        <v>225</v>
      </c>
      <c r="F114" s="718" t="s">
        <v>226</v>
      </c>
      <c r="G114" s="718" t="s">
        <v>227</v>
      </c>
      <c r="H114" s="718" t="s">
        <v>228</v>
      </c>
      <c r="I114" s="718" t="s">
        <v>332</v>
      </c>
      <c r="J114" s="718" t="s">
        <v>333</v>
      </c>
      <c r="K114" s="718" t="s">
        <v>231</v>
      </c>
      <c r="L114" s="718" t="s">
        <v>232</v>
      </c>
      <c r="M114" s="718" t="s">
        <v>233</v>
      </c>
      <c r="N114" s="737"/>
    </row>
    <row r="115" spans="2:14" x14ac:dyDescent="0.2">
      <c r="B115" s="787"/>
      <c r="C115" s="717" t="s">
        <v>486</v>
      </c>
      <c r="D115" s="717" t="s">
        <v>486</v>
      </c>
      <c r="E115" s="717" t="s">
        <v>486</v>
      </c>
      <c r="F115" s="717" t="s">
        <v>486</v>
      </c>
      <c r="G115" s="717" t="s">
        <v>486</v>
      </c>
      <c r="H115" s="717" t="s">
        <v>486</v>
      </c>
      <c r="I115" s="717" t="s">
        <v>486</v>
      </c>
      <c r="J115" s="717" t="s">
        <v>486</v>
      </c>
      <c r="K115" s="717" t="s">
        <v>486</v>
      </c>
      <c r="L115" s="717" t="s">
        <v>486</v>
      </c>
      <c r="M115" s="719" t="s">
        <v>486</v>
      </c>
      <c r="N115" s="738"/>
    </row>
    <row r="116" spans="2:14" ht="41.25" thickBot="1" x14ac:dyDescent="0.25">
      <c r="B116" s="788"/>
      <c r="C116" s="720" t="s">
        <v>325</v>
      </c>
      <c r="D116" s="720" t="s">
        <v>325</v>
      </c>
      <c r="E116" s="720" t="s">
        <v>325</v>
      </c>
      <c r="F116" s="720" t="s">
        <v>325</v>
      </c>
      <c r="G116" s="720" t="s">
        <v>325</v>
      </c>
      <c r="H116" s="720" t="s">
        <v>325</v>
      </c>
      <c r="I116" s="720" t="s">
        <v>325</v>
      </c>
      <c r="J116" s="720" t="s">
        <v>325</v>
      </c>
      <c r="K116" s="720" t="s">
        <v>325</v>
      </c>
      <c r="L116" s="720" t="s">
        <v>325</v>
      </c>
      <c r="M116" s="720" t="s">
        <v>325</v>
      </c>
      <c r="N116" s="739"/>
    </row>
    <row r="117" spans="2:14" ht="25.5" x14ac:dyDescent="0.2">
      <c r="B117" s="753" t="s">
        <v>105</v>
      </c>
      <c r="C117" s="754">
        <f t="shared" ref="C117:C128" si="39">SUM(C66,C83)</f>
        <v>382.39499999999998</v>
      </c>
      <c r="D117" s="754">
        <f t="shared" ref="D117:D128" si="40">SUM(D66,E83)</f>
        <v>341.75</v>
      </c>
      <c r="E117" s="754">
        <f t="shared" ref="E117:E128" si="41">SUM(E66,G83)</f>
        <v>214.59399999999999</v>
      </c>
      <c r="F117" s="754">
        <f t="shared" ref="F117:F128" si="42">SUM(F66,I83)</f>
        <v>194.14599999999999</v>
      </c>
      <c r="G117" s="754">
        <f t="shared" ref="G117:G128" si="43">SUM(G66,K83)</f>
        <v>163.80799999999999</v>
      </c>
      <c r="H117" s="754">
        <f t="shared" ref="H117:H128" si="44">SUM(H66,M83)</f>
        <v>111.098</v>
      </c>
      <c r="I117" s="754">
        <f t="shared" ref="I117:I128" si="45">SUM(I66,O83)</f>
        <v>168.40600000000001</v>
      </c>
      <c r="J117" s="754">
        <f t="shared" ref="J117:J128" si="46">SUM(J66,Q83)</f>
        <v>185.90899999999999</v>
      </c>
      <c r="K117" s="754">
        <f t="shared" ref="K117:K128" si="47">SUM(K66,S83)</f>
        <v>167.06300000000002</v>
      </c>
      <c r="L117" s="754">
        <f t="shared" ref="L117:L128" si="48">SUM(L66,U83)</f>
        <v>178.15600000000001</v>
      </c>
      <c r="M117" s="755">
        <f t="shared" ref="M117:M128" si="49">SUM(M66,W83)</f>
        <v>148.85899999999998</v>
      </c>
      <c r="N117" s="722"/>
    </row>
    <row r="118" spans="2:14" x14ac:dyDescent="0.2">
      <c r="B118" s="743" t="s">
        <v>94</v>
      </c>
      <c r="C118" s="744">
        <f t="shared" si="39"/>
        <v>109.521</v>
      </c>
      <c r="D118" s="744">
        <f t="shared" si="40"/>
        <v>156.501</v>
      </c>
      <c r="E118" s="744">
        <f t="shared" si="41"/>
        <v>96.991</v>
      </c>
      <c r="F118" s="744">
        <f t="shared" si="42"/>
        <v>102.98700000000001</v>
      </c>
      <c r="G118" s="744">
        <f t="shared" si="43"/>
        <v>43.430999999999997</v>
      </c>
      <c r="H118" s="744">
        <f t="shared" si="44"/>
        <v>35.429000000000002</v>
      </c>
      <c r="I118" s="744">
        <f t="shared" si="45"/>
        <v>78.278999999999996</v>
      </c>
      <c r="J118" s="744">
        <f t="shared" si="46"/>
        <v>36.359000000000002</v>
      </c>
      <c r="K118" s="744">
        <f t="shared" si="47"/>
        <v>48.134999999999998</v>
      </c>
      <c r="L118" s="744">
        <f t="shared" si="48"/>
        <v>53.134</v>
      </c>
      <c r="M118" s="745">
        <f t="shared" si="49"/>
        <v>48.126999999999995</v>
      </c>
      <c r="N118" s="725"/>
    </row>
    <row r="119" spans="2:14" x14ac:dyDescent="0.2">
      <c r="B119" s="743" t="s">
        <v>95</v>
      </c>
      <c r="C119" s="744">
        <f t="shared" si="39"/>
        <v>30.34</v>
      </c>
      <c r="D119" s="744">
        <f t="shared" si="40"/>
        <v>44.873999999999995</v>
      </c>
      <c r="E119" s="744">
        <f t="shared" si="41"/>
        <v>36.46</v>
      </c>
      <c r="F119" s="744">
        <f t="shared" si="42"/>
        <v>13.482000000000001</v>
      </c>
      <c r="G119" s="744">
        <f t="shared" si="43"/>
        <v>41.745999999999995</v>
      </c>
      <c r="H119" s="744">
        <f t="shared" si="44"/>
        <v>15.318000000000001</v>
      </c>
      <c r="I119" s="744">
        <f t="shared" si="45"/>
        <v>21.597999999999999</v>
      </c>
      <c r="J119" s="744">
        <f t="shared" si="46"/>
        <v>81.481000000000009</v>
      </c>
      <c r="K119" s="744">
        <f t="shared" si="47"/>
        <v>27.893000000000001</v>
      </c>
      <c r="L119" s="744">
        <f t="shared" si="48"/>
        <v>38.433</v>
      </c>
      <c r="M119" s="745">
        <f t="shared" si="49"/>
        <v>22.462</v>
      </c>
      <c r="N119" s="725"/>
    </row>
    <row r="120" spans="2:14" x14ac:dyDescent="0.2">
      <c r="B120" s="743" t="s">
        <v>96</v>
      </c>
      <c r="C120" s="744">
        <f t="shared" si="39"/>
        <v>41.77</v>
      </c>
      <c r="D120" s="744">
        <f t="shared" si="40"/>
        <v>20.123000000000001</v>
      </c>
      <c r="E120" s="744">
        <f t="shared" si="41"/>
        <v>9.4059999999999988</v>
      </c>
      <c r="F120" s="744">
        <f t="shared" si="42"/>
        <v>12.921999999999999</v>
      </c>
      <c r="G120" s="744">
        <f t="shared" si="43"/>
        <v>6.1539999999999999</v>
      </c>
      <c r="H120" s="744">
        <f t="shared" si="44"/>
        <v>12.356</v>
      </c>
      <c r="I120" s="744">
        <f t="shared" si="45"/>
        <v>10.713000000000001</v>
      </c>
      <c r="J120" s="744">
        <f t="shared" si="46"/>
        <v>18.628</v>
      </c>
      <c r="K120" s="744">
        <f t="shared" si="47"/>
        <v>9.7539999999999996</v>
      </c>
      <c r="L120" s="744">
        <f t="shared" si="48"/>
        <v>6.569</v>
      </c>
      <c r="M120" s="745">
        <f t="shared" si="49"/>
        <v>7.835</v>
      </c>
      <c r="N120" s="725"/>
    </row>
    <row r="121" spans="2:14" x14ac:dyDescent="0.2">
      <c r="B121" s="743" t="s">
        <v>97</v>
      </c>
      <c r="C121" s="744">
        <f t="shared" si="39"/>
        <v>118.059</v>
      </c>
      <c r="D121" s="744">
        <f t="shared" si="40"/>
        <v>57.241</v>
      </c>
      <c r="E121" s="744">
        <f t="shared" si="41"/>
        <v>30.595000000000002</v>
      </c>
      <c r="F121" s="744">
        <f t="shared" si="42"/>
        <v>11.475000000000001</v>
      </c>
      <c r="G121" s="744">
        <f t="shared" si="43"/>
        <v>16.818000000000001</v>
      </c>
      <c r="H121" s="744">
        <f t="shared" si="44"/>
        <v>16.483999999999998</v>
      </c>
      <c r="I121" s="744">
        <f t="shared" si="45"/>
        <v>22.914000000000001</v>
      </c>
      <c r="J121" s="744">
        <f t="shared" si="46"/>
        <v>20.206999999999997</v>
      </c>
      <c r="K121" s="744">
        <f t="shared" si="47"/>
        <v>36.833999999999996</v>
      </c>
      <c r="L121" s="744">
        <f t="shared" si="48"/>
        <v>33.908999999999999</v>
      </c>
      <c r="M121" s="745">
        <f t="shared" si="49"/>
        <v>25.286999999999999</v>
      </c>
      <c r="N121" s="725"/>
    </row>
    <row r="122" spans="2:14" x14ac:dyDescent="0.2">
      <c r="B122" s="743" t="s">
        <v>98</v>
      </c>
      <c r="C122" s="744">
        <f t="shared" si="39"/>
        <v>22.623999999999999</v>
      </c>
      <c r="D122" s="744">
        <f t="shared" si="40"/>
        <v>22.66</v>
      </c>
      <c r="E122" s="744">
        <f t="shared" si="41"/>
        <v>7.0259999999999998</v>
      </c>
      <c r="F122" s="744">
        <f t="shared" si="42"/>
        <v>4.798</v>
      </c>
      <c r="G122" s="744">
        <f t="shared" si="43"/>
        <v>6.3220000000000001</v>
      </c>
      <c r="H122" s="744">
        <f t="shared" si="44"/>
        <v>6.9039999999999999</v>
      </c>
      <c r="I122" s="744">
        <f t="shared" si="45"/>
        <v>13.042</v>
      </c>
      <c r="J122" s="744">
        <f t="shared" si="46"/>
        <v>10.472000000000001</v>
      </c>
      <c r="K122" s="744">
        <f t="shared" si="47"/>
        <v>14.148</v>
      </c>
      <c r="L122" s="744">
        <f t="shared" si="48"/>
        <v>14.606999999999999</v>
      </c>
      <c r="M122" s="745">
        <f t="shared" si="49"/>
        <v>20.948999999999998</v>
      </c>
      <c r="N122" s="725"/>
    </row>
    <row r="123" spans="2:14" x14ac:dyDescent="0.2">
      <c r="B123" s="743" t="s">
        <v>99</v>
      </c>
      <c r="C123" s="744">
        <f t="shared" si="39"/>
        <v>9.6849999999999987</v>
      </c>
      <c r="D123" s="744">
        <f t="shared" si="40"/>
        <v>4.8369999999999997</v>
      </c>
      <c r="E123" s="744">
        <f t="shared" si="41"/>
        <v>15.872</v>
      </c>
      <c r="F123" s="744">
        <f t="shared" si="42"/>
        <v>23.503999999999998</v>
      </c>
      <c r="G123" s="744">
        <f t="shared" si="43"/>
        <v>34.128999999999998</v>
      </c>
      <c r="H123" s="744">
        <f t="shared" si="44"/>
        <v>5.1779999999999999</v>
      </c>
      <c r="I123" s="744">
        <f t="shared" si="45"/>
        <v>3.597</v>
      </c>
      <c r="J123" s="744">
        <f t="shared" si="46"/>
        <v>3.3719999999999999</v>
      </c>
      <c r="K123" s="744">
        <f t="shared" si="47"/>
        <v>6.2480000000000002</v>
      </c>
      <c r="L123" s="744">
        <f t="shared" si="48"/>
        <v>5.5980000000000008</v>
      </c>
      <c r="M123" s="745">
        <f t="shared" si="49"/>
        <v>4.8029999999999999</v>
      </c>
      <c r="N123" s="725"/>
    </row>
    <row r="124" spans="2:14" x14ac:dyDescent="0.2">
      <c r="B124" s="743" t="s">
        <v>100</v>
      </c>
      <c r="C124" s="744">
        <f t="shared" si="39"/>
        <v>0.64300000000000002</v>
      </c>
      <c r="D124" s="744">
        <f t="shared" si="40"/>
        <v>0.71399999999999997</v>
      </c>
      <c r="E124" s="744">
        <f t="shared" si="41"/>
        <v>0.64</v>
      </c>
      <c r="F124" s="744">
        <f t="shared" si="42"/>
        <v>1.0680000000000001</v>
      </c>
      <c r="G124" s="744">
        <f t="shared" si="43"/>
        <v>2.335</v>
      </c>
      <c r="H124" s="744">
        <f t="shared" si="44"/>
        <v>2.5139999999999998</v>
      </c>
      <c r="I124" s="744">
        <f t="shared" si="45"/>
        <v>2.6860000000000004</v>
      </c>
      <c r="J124" s="744">
        <f t="shared" si="46"/>
        <v>4.3230000000000004</v>
      </c>
      <c r="K124" s="744">
        <f t="shared" si="47"/>
        <v>2.6340000000000003</v>
      </c>
      <c r="L124" s="744">
        <f t="shared" si="48"/>
        <v>11.779</v>
      </c>
      <c r="M124" s="745">
        <f t="shared" si="49"/>
        <v>1.6739999999999999</v>
      </c>
      <c r="N124" s="725"/>
    </row>
    <row r="125" spans="2:14" x14ac:dyDescent="0.2">
      <c r="B125" s="743" t="s">
        <v>101</v>
      </c>
      <c r="C125" s="744">
        <f t="shared" si="39"/>
        <v>0.248</v>
      </c>
      <c r="D125" s="744">
        <f t="shared" si="40"/>
        <v>0.47799999999999998</v>
      </c>
      <c r="E125" s="744">
        <f t="shared" si="41"/>
        <v>0.66200000000000003</v>
      </c>
      <c r="F125" s="744">
        <f t="shared" si="42"/>
        <v>0.71</v>
      </c>
      <c r="G125" s="744">
        <f t="shared" si="43"/>
        <v>0.76700000000000002</v>
      </c>
      <c r="H125" s="744">
        <f t="shared" si="44"/>
        <v>0.95899999999999996</v>
      </c>
      <c r="I125" s="744">
        <f t="shared" si="45"/>
        <v>1.3129999999999999</v>
      </c>
      <c r="J125" s="744">
        <f t="shared" si="46"/>
        <v>1.256</v>
      </c>
      <c r="K125" s="744">
        <f t="shared" si="47"/>
        <v>1.2549999999999999</v>
      </c>
      <c r="L125" s="744">
        <f t="shared" si="48"/>
        <v>1.25</v>
      </c>
      <c r="M125" s="745">
        <f t="shared" si="49"/>
        <v>1.762</v>
      </c>
      <c r="N125" s="725"/>
    </row>
    <row r="126" spans="2:14" x14ac:dyDescent="0.2">
      <c r="B126" s="743" t="s">
        <v>102</v>
      </c>
      <c r="C126" s="744">
        <f t="shared" si="39"/>
        <v>1.5629999999999999</v>
      </c>
      <c r="D126" s="744">
        <f t="shared" si="40"/>
        <v>1.026</v>
      </c>
      <c r="E126" s="744">
        <f t="shared" si="41"/>
        <v>0.85099999999999998</v>
      </c>
      <c r="F126" s="744">
        <f t="shared" si="42"/>
        <v>0.82499999999999996</v>
      </c>
      <c r="G126" s="744">
        <f t="shared" si="43"/>
        <v>1.339</v>
      </c>
      <c r="H126" s="744">
        <f t="shared" si="44"/>
        <v>0.49199999999999999</v>
      </c>
      <c r="I126" s="744">
        <f t="shared" si="45"/>
        <v>1.4259999999999999</v>
      </c>
      <c r="J126" s="744">
        <f t="shared" si="46"/>
        <v>0.44400000000000001</v>
      </c>
      <c r="K126" s="744">
        <f t="shared" si="47"/>
        <v>1.042</v>
      </c>
      <c r="L126" s="744">
        <f t="shared" si="48"/>
        <v>0.53900000000000003</v>
      </c>
      <c r="M126" s="745">
        <f t="shared" si="49"/>
        <v>1.097</v>
      </c>
      <c r="N126" s="725"/>
    </row>
    <row r="127" spans="2:14" x14ac:dyDescent="0.2">
      <c r="B127" s="743" t="s">
        <v>103</v>
      </c>
      <c r="C127" s="744">
        <f t="shared" si="39"/>
        <v>0.19400000000000001</v>
      </c>
      <c r="D127" s="744">
        <f t="shared" si="40"/>
        <v>0.27800000000000002</v>
      </c>
      <c r="E127" s="744">
        <f t="shared" si="41"/>
        <v>0.41199999999999998</v>
      </c>
      <c r="F127" s="744">
        <f t="shared" si="42"/>
        <v>0.53400000000000003</v>
      </c>
      <c r="G127" s="744">
        <f t="shared" si="43"/>
        <v>0.875</v>
      </c>
      <c r="H127" s="744">
        <f t="shared" si="44"/>
        <v>0.93</v>
      </c>
      <c r="I127" s="744">
        <f t="shared" si="45"/>
        <v>0.92500000000000004</v>
      </c>
      <c r="J127" s="744">
        <f t="shared" si="46"/>
        <v>0.93400000000000005</v>
      </c>
      <c r="K127" s="744">
        <f t="shared" si="47"/>
        <v>0.92200000000000004</v>
      </c>
      <c r="L127" s="744">
        <f t="shared" si="48"/>
        <v>0.92200000000000004</v>
      </c>
      <c r="M127" s="745">
        <f t="shared" si="49"/>
        <v>1.3889999999999998</v>
      </c>
      <c r="N127" s="725"/>
    </row>
    <row r="128" spans="2:14" ht="13.5" thickBot="1" x14ac:dyDescent="0.25">
      <c r="B128" s="746" t="s">
        <v>104</v>
      </c>
      <c r="C128" s="747">
        <f t="shared" si="39"/>
        <v>46.558999999999997</v>
      </c>
      <c r="D128" s="747">
        <f t="shared" si="40"/>
        <v>32.484000000000002</v>
      </c>
      <c r="E128" s="747">
        <f t="shared" si="41"/>
        <v>15.474</v>
      </c>
      <c r="F128" s="747">
        <f t="shared" si="42"/>
        <v>21.881999999999998</v>
      </c>
      <c r="G128" s="747">
        <f t="shared" si="43"/>
        <v>9.8559999999999999</v>
      </c>
      <c r="H128" s="747">
        <f t="shared" si="44"/>
        <v>14.669</v>
      </c>
      <c r="I128" s="747">
        <f t="shared" si="45"/>
        <v>13.004</v>
      </c>
      <c r="J128" s="747">
        <f t="shared" si="46"/>
        <v>13.373000000000001</v>
      </c>
      <c r="K128" s="747">
        <f t="shared" si="47"/>
        <v>17.707000000000001</v>
      </c>
      <c r="L128" s="747">
        <f t="shared" si="48"/>
        <v>10.908999999999999</v>
      </c>
      <c r="M128" s="748">
        <f t="shared" si="49"/>
        <v>13.177999999999999</v>
      </c>
      <c r="N128" s="725"/>
    </row>
    <row r="130" spans="1:13" x14ac:dyDescent="0.2">
      <c r="A130" s="271"/>
    </row>
    <row r="131" spans="1:13" x14ac:dyDescent="0.2">
      <c r="B131" s="786" t="s">
        <v>744</v>
      </c>
      <c r="C131" s="718" t="s">
        <v>331</v>
      </c>
      <c r="D131" s="718" t="s">
        <v>222</v>
      </c>
      <c r="E131" s="718" t="s">
        <v>225</v>
      </c>
      <c r="F131" s="718" t="s">
        <v>226</v>
      </c>
      <c r="G131" s="718" t="s">
        <v>227</v>
      </c>
      <c r="H131" s="718" t="s">
        <v>228</v>
      </c>
      <c r="I131" s="718" t="s">
        <v>332</v>
      </c>
      <c r="J131" s="718" t="s">
        <v>333</v>
      </c>
      <c r="K131" s="718" t="s">
        <v>231</v>
      </c>
      <c r="L131" s="718" t="s">
        <v>232</v>
      </c>
      <c r="M131" s="740" t="s">
        <v>233</v>
      </c>
    </row>
    <row r="132" spans="1:13" x14ac:dyDescent="0.2">
      <c r="B132" s="787"/>
      <c r="C132" s="717" t="s">
        <v>78</v>
      </c>
      <c r="D132" s="717" t="s">
        <v>78</v>
      </c>
      <c r="E132" s="717" t="s">
        <v>78</v>
      </c>
      <c r="F132" s="717" t="s">
        <v>78</v>
      </c>
      <c r="G132" s="717" t="s">
        <v>78</v>
      </c>
      <c r="H132" s="717" t="s">
        <v>78</v>
      </c>
      <c r="I132" s="717" t="s">
        <v>78</v>
      </c>
      <c r="J132" s="717" t="s">
        <v>78</v>
      </c>
      <c r="K132" s="717" t="s">
        <v>78</v>
      </c>
      <c r="L132" s="717" t="s">
        <v>78</v>
      </c>
      <c r="M132" s="741" t="s">
        <v>78</v>
      </c>
    </row>
    <row r="133" spans="1:13" ht="41.25" thickBot="1" x14ac:dyDescent="0.25">
      <c r="B133" s="788"/>
      <c r="C133" s="720" t="s">
        <v>325</v>
      </c>
      <c r="D133" s="720" t="s">
        <v>325</v>
      </c>
      <c r="E133" s="720" t="s">
        <v>325</v>
      </c>
      <c r="F133" s="720" t="s">
        <v>325</v>
      </c>
      <c r="G133" s="720" t="s">
        <v>325</v>
      </c>
      <c r="H133" s="720" t="s">
        <v>325</v>
      </c>
      <c r="I133" s="720" t="s">
        <v>325</v>
      </c>
      <c r="J133" s="720" t="s">
        <v>325</v>
      </c>
      <c r="K133" s="720" t="s">
        <v>325</v>
      </c>
      <c r="L133" s="720" t="s">
        <v>325</v>
      </c>
      <c r="M133" s="742" t="s">
        <v>325</v>
      </c>
    </row>
    <row r="134" spans="1:13" x14ac:dyDescent="0.2">
      <c r="B134" s="756" t="s">
        <v>214</v>
      </c>
      <c r="C134" s="725">
        <v>7.6870000000000003</v>
      </c>
      <c r="D134" s="725">
        <v>5.1349999999999998</v>
      </c>
      <c r="E134" s="725">
        <v>7.2290000000000001</v>
      </c>
      <c r="F134" s="725">
        <v>5.4809999999999999</v>
      </c>
      <c r="G134" s="725">
        <v>6.2389999999999999</v>
      </c>
      <c r="H134" s="725">
        <v>7.1079999999999997</v>
      </c>
      <c r="I134" s="725">
        <v>12.218999999999999</v>
      </c>
      <c r="J134" s="725">
        <v>9.27</v>
      </c>
      <c r="K134" s="725">
        <v>10.743</v>
      </c>
      <c r="L134" s="725">
        <v>9.657</v>
      </c>
      <c r="M134" s="726">
        <v>11.461</v>
      </c>
    </row>
    <row r="135" spans="1:13" x14ac:dyDescent="0.2">
      <c r="B135" s="724" t="s">
        <v>215</v>
      </c>
      <c r="C135" s="725">
        <v>1.5629999999999999</v>
      </c>
      <c r="D135" s="725">
        <v>0.85899999999999999</v>
      </c>
      <c r="E135" s="725">
        <v>2.0390000000000001</v>
      </c>
      <c r="F135" s="725">
        <v>1.075</v>
      </c>
      <c r="G135" s="725">
        <v>1.141</v>
      </c>
      <c r="H135" s="725">
        <v>1.27</v>
      </c>
      <c r="I135" s="725">
        <v>2.9590000000000001</v>
      </c>
      <c r="J135" s="725">
        <v>2.2450000000000001</v>
      </c>
      <c r="K135" s="725">
        <v>2.4969999999999999</v>
      </c>
      <c r="L135" s="725">
        <v>2.3130000000000002</v>
      </c>
      <c r="M135" s="726">
        <v>2.8140000000000001</v>
      </c>
    </row>
    <row r="136" spans="1:13" x14ac:dyDescent="0.2">
      <c r="B136" s="724" t="s">
        <v>216</v>
      </c>
      <c r="C136" s="725">
        <v>1.5669999999999999</v>
      </c>
      <c r="D136" s="725">
        <v>0.91400000000000003</v>
      </c>
      <c r="E136" s="725">
        <v>2.1829999999999998</v>
      </c>
      <c r="F136" s="725">
        <v>1.089</v>
      </c>
      <c r="G136" s="725">
        <v>1.079</v>
      </c>
      <c r="H136" s="725">
        <v>1.17</v>
      </c>
      <c r="I136" s="725">
        <v>2.718</v>
      </c>
      <c r="J136" s="725">
        <v>2.1749999999999998</v>
      </c>
      <c r="K136" s="725">
        <v>2.1880000000000002</v>
      </c>
      <c r="L136" s="725">
        <v>2.2389999999999999</v>
      </c>
      <c r="M136" s="726">
        <v>2.6179999999999999</v>
      </c>
    </row>
    <row r="137" spans="1:13" x14ac:dyDescent="0.2">
      <c r="B137" s="724" t="s">
        <v>217</v>
      </c>
      <c r="C137" s="725">
        <v>4.5510000000000002</v>
      </c>
      <c r="D137" s="725">
        <v>3.0369999999999999</v>
      </c>
      <c r="E137" s="725">
        <v>7.0540000000000003</v>
      </c>
      <c r="F137" s="725">
        <v>3.7189999999999999</v>
      </c>
      <c r="G137" s="725">
        <v>3.226</v>
      </c>
      <c r="H137" s="725">
        <v>2.7789999999999999</v>
      </c>
      <c r="I137" s="725">
        <v>7.7270000000000003</v>
      </c>
      <c r="J137" s="725">
        <v>5.7480000000000002</v>
      </c>
      <c r="K137" s="725">
        <v>5.024</v>
      </c>
      <c r="L137" s="725">
        <v>6.1310000000000002</v>
      </c>
      <c r="M137" s="726">
        <v>6.7850000000000001</v>
      </c>
    </row>
    <row r="138" spans="1:13" x14ac:dyDescent="0.2">
      <c r="B138" s="724" t="s">
        <v>218</v>
      </c>
      <c r="C138" s="725">
        <v>4.4400000000000004</v>
      </c>
      <c r="D138" s="725">
        <v>3.508</v>
      </c>
      <c r="E138" s="725">
        <v>7.4509999999999996</v>
      </c>
      <c r="F138" s="725">
        <v>4.2649999999999997</v>
      </c>
      <c r="G138" s="725">
        <v>3.891</v>
      </c>
      <c r="H138" s="725">
        <v>2.8780000000000001</v>
      </c>
      <c r="I138" s="725">
        <v>9.4480000000000004</v>
      </c>
      <c r="J138" s="725">
        <v>5.3220000000000001</v>
      </c>
      <c r="K138" s="725">
        <v>4.4619999999999997</v>
      </c>
      <c r="L138" s="725">
        <v>5.891</v>
      </c>
      <c r="M138" s="726">
        <v>7.6559999999999997</v>
      </c>
    </row>
    <row r="139" spans="1:13" x14ac:dyDescent="0.2">
      <c r="B139" s="724" t="s">
        <v>219</v>
      </c>
      <c r="C139" s="725">
        <v>1.7609999999999999</v>
      </c>
      <c r="D139" s="725">
        <v>1.278</v>
      </c>
      <c r="E139" s="725">
        <v>2.4020000000000001</v>
      </c>
      <c r="F139" s="725">
        <v>1.464</v>
      </c>
      <c r="G139" s="725">
        <v>1.591</v>
      </c>
      <c r="H139" s="725">
        <v>1.4610000000000001</v>
      </c>
      <c r="I139" s="725">
        <v>4.5919999999999996</v>
      </c>
      <c r="J139" s="725">
        <v>2.0110000000000001</v>
      </c>
      <c r="K139" s="725">
        <v>1.8520000000000001</v>
      </c>
      <c r="L139" s="725">
        <v>1.9750000000000001</v>
      </c>
      <c r="M139" s="726">
        <v>3.1829999999999998</v>
      </c>
    </row>
    <row r="140" spans="1:13" x14ac:dyDescent="0.2">
      <c r="B140" s="724" t="s">
        <v>220</v>
      </c>
      <c r="C140" s="725">
        <v>0.78800000000000003</v>
      </c>
      <c r="D140" s="725">
        <v>0.49099999999999999</v>
      </c>
      <c r="E140" s="725">
        <v>0.82</v>
      </c>
      <c r="F140" s="725">
        <v>0.59699999999999998</v>
      </c>
      <c r="G140" s="725">
        <v>0.72199999999999998</v>
      </c>
      <c r="H140" s="725">
        <v>0.75800000000000001</v>
      </c>
      <c r="I140" s="725">
        <v>2.4159999999999999</v>
      </c>
      <c r="J140" s="725">
        <v>0.83799999999999997</v>
      </c>
      <c r="K140" s="725">
        <v>0.94899999999999995</v>
      </c>
      <c r="L140" s="725">
        <v>0.89600000000000002</v>
      </c>
      <c r="M140" s="726">
        <v>1.5049999999999999</v>
      </c>
    </row>
    <row r="141" spans="1:13" x14ac:dyDescent="0.2">
      <c r="B141" s="724" t="s">
        <v>221</v>
      </c>
      <c r="C141" s="725">
        <v>0.65600000000000003</v>
      </c>
      <c r="D141" s="725">
        <v>0.53600000000000003</v>
      </c>
      <c r="E141" s="725">
        <v>0.435</v>
      </c>
      <c r="F141" s="725">
        <v>0.42299999999999999</v>
      </c>
      <c r="G141" s="725">
        <v>0.52400000000000002</v>
      </c>
      <c r="H141" s="725">
        <v>0.63400000000000001</v>
      </c>
      <c r="I141" s="725">
        <v>3.0339999999999998</v>
      </c>
      <c r="J141" s="725">
        <v>0.69499999999999995</v>
      </c>
      <c r="K141" s="725">
        <v>0.85199999999999998</v>
      </c>
      <c r="L141" s="725">
        <v>0.501</v>
      </c>
      <c r="M141" s="726">
        <v>0.77400000000000002</v>
      </c>
    </row>
    <row r="142" spans="1:13" ht="13.5" thickBot="1" x14ac:dyDescent="0.25">
      <c r="B142" s="762" t="s">
        <v>80</v>
      </c>
      <c r="C142" s="763">
        <v>23.013000000000002</v>
      </c>
      <c r="D142" s="763">
        <v>15.759</v>
      </c>
      <c r="E142" s="763">
        <v>29.61</v>
      </c>
      <c r="F142" s="763">
        <v>18.113</v>
      </c>
      <c r="G142" s="763">
        <v>18.414000000000001</v>
      </c>
      <c r="H142" s="763">
        <v>18.056999999999999</v>
      </c>
      <c r="I142" s="763">
        <v>45.112000000000002</v>
      </c>
      <c r="J142" s="763">
        <v>28.303999999999998</v>
      </c>
      <c r="K142" s="763">
        <v>28.565999999999999</v>
      </c>
      <c r="L142" s="763">
        <v>29.603000000000002</v>
      </c>
      <c r="M142" s="766">
        <v>36.796999999999997</v>
      </c>
    </row>
    <row r="145" spans="2:24" x14ac:dyDescent="0.2">
      <c r="B145" s="786" t="s">
        <v>744</v>
      </c>
      <c r="C145" s="789" t="s">
        <v>331</v>
      </c>
      <c r="D145" s="790"/>
      <c r="E145" s="789" t="s">
        <v>222</v>
      </c>
      <c r="F145" s="790"/>
      <c r="G145" s="789" t="s">
        <v>225</v>
      </c>
      <c r="H145" s="790"/>
      <c r="I145" s="789" t="s">
        <v>226</v>
      </c>
      <c r="J145" s="790"/>
      <c r="K145" s="789" t="s">
        <v>227</v>
      </c>
      <c r="L145" s="790"/>
      <c r="M145" s="789" t="s">
        <v>228</v>
      </c>
      <c r="N145" s="790"/>
      <c r="O145" s="789" t="s">
        <v>332</v>
      </c>
      <c r="P145" s="790"/>
      <c r="Q145" s="789" t="s">
        <v>333</v>
      </c>
      <c r="R145" s="790"/>
      <c r="S145" s="789" t="s">
        <v>231</v>
      </c>
      <c r="T145" s="790"/>
      <c r="U145" s="789" t="s">
        <v>232</v>
      </c>
      <c r="V145" s="790"/>
      <c r="W145" s="789" t="s">
        <v>233</v>
      </c>
      <c r="X145" s="791"/>
    </row>
    <row r="146" spans="2:24" x14ac:dyDescent="0.2">
      <c r="B146" s="787"/>
      <c r="C146" s="792" t="s">
        <v>79</v>
      </c>
      <c r="D146" s="793"/>
      <c r="E146" s="792" t="s">
        <v>79</v>
      </c>
      <c r="F146" s="793"/>
      <c r="G146" s="792" t="s">
        <v>79</v>
      </c>
      <c r="H146" s="793"/>
      <c r="I146" s="792" t="s">
        <v>79</v>
      </c>
      <c r="J146" s="793"/>
      <c r="K146" s="792" t="s">
        <v>79</v>
      </c>
      <c r="L146" s="793"/>
      <c r="M146" s="792" t="s">
        <v>79</v>
      </c>
      <c r="N146" s="793"/>
      <c r="O146" s="792"/>
      <c r="P146" s="793"/>
      <c r="Q146" s="792"/>
      <c r="R146" s="793"/>
      <c r="S146" s="792"/>
      <c r="T146" s="793"/>
      <c r="U146" s="792"/>
      <c r="V146" s="793"/>
      <c r="W146" s="792"/>
      <c r="X146" s="794"/>
    </row>
    <row r="147" spans="2:24" ht="41.25" thickBot="1" x14ac:dyDescent="0.25">
      <c r="B147" s="788"/>
      <c r="C147" s="720" t="s">
        <v>325</v>
      </c>
      <c r="D147" s="729" t="s">
        <v>82</v>
      </c>
      <c r="E147" s="720" t="s">
        <v>325</v>
      </c>
      <c r="F147" s="730" t="s">
        <v>82</v>
      </c>
      <c r="G147" s="720" t="s">
        <v>325</v>
      </c>
      <c r="H147" s="730" t="s">
        <v>82</v>
      </c>
      <c r="I147" s="720" t="s">
        <v>325</v>
      </c>
      <c r="J147" s="730" t="s">
        <v>82</v>
      </c>
      <c r="K147" s="720" t="s">
        <v>325</v>
      </c>
      <c r="L147" s="730" t="s">
        <v>82</v>
      </c>
      <c r="M147" s="720" t="s">
        <v>325</v>
      </c>
      <c r="N147" s="730" t="s">
        <v>82</v>
      </c>
      <c r="O147" s="720" t="s">
        <v>325</v>
      </c>
      <c r="P147" s="729" t="s">
        <v>82</v>
      </c>
      <c r="Q147" s="720" t="s">
        <v>325</v>
      </c>
      <c r="R147" s="729" t="s">
        <v>82</v>
      </c>
      <c r="S147" s="720" t="s">
        <v>325</v>
      </c>
      <c r="T147" s="729" t="s">
        <v>82</v>
      </c>
      <c r="U147" s="720" t="s">
        <v>325</v>
      </c>
      <c r="V147" s="729" t="s">
        <v>82</v>
      </c>
      <c r="W147" s="720" t="s">
        <v>325</v>
      </c>
      <c r="X147" s="729" t="s">
        <v>82</v>
      </c>
    </row>
    <row r="148" spans="2:24" x14ac:dyDescent="0.2">
      <c r="B148" s="756" t="s">
        <v>214</v>
      </c>
      <c r="C148" s="722">
        <v>19.172000000000001</v>
      </c>
      <c r="D148" s="731">
        <v>17.07</v>
      </c>
      <c r="E148" s="722">
        <v>18.149000000000001</v>
      </c>
      <c r="F148" s="731">
        <v>13.65</v>
      </c>
      <c r="G148" s="722">
        <v>17.358000000000001</v>
      </c>
      <c r="H148" s="731">
        <v>11.24</v>
      </c>
      <c r="I148" s="722">
        <v>22.696999999999999</v>
      </c>
      <c r="J148" s="731">
        <v>10.16</v>
      </c>
      <c r="K148" s="722">
        <v>27.427</v>
      </c>
      <c r="L148" s="731">
        <v>10.3</v>
      </c>
      <c r="M148" s="722">
        <v>30.088000000000001</v>
      </c>
      <c r="N148" s="731">
        <v>10.6</v>
      </c>
      <c r="O148" s="722">
        <v>35.226999999999997</v>
      </c>
      <c r="P148" s="731">
        <v>11.25</v>
      </c>
      <c r="Q148" s="722">
        <v>33.844999999999999</v>
      </c>
      <c r="R148" s="731">
        <v>12.56</v>
      </c>
      <c r="S148" s="722">
        <v>30.251999999999999</v>
      </c>
      <c r="T148" s="731">
        <v>11.94</v>
      </c>
      <c r="U148" s="722">
        <v>29.721</v>
      </c>
      <c r="V148" s="731">
        <v>12.45</v>
      </c>
      <c r="W148" s="722">
        <v>19.172000000000001</v>
      </c>
      <c r="X148" s="732">
        <v>17.07</v>
      </c>
    </row>
    <row r="149" spans="2:24" x14ac:dyDescent="0.2">
      <c r="B149" s="724" t="s">
        <v>215</v>
      </c>
      <c r="C149" s="725">
        <v>7.7960000000000003</v>
      </c>
      <c r="D149" s="733">
        <v>18.600000000000001</v>
      </c>
      <c r="E149" s="725">
        <v>6.4589999999999996</v>
      </c>
      <c r="F149" s="733">
        <v>18.8</v>
      </c>
      <c r="G149" s="725">
        <v>3.6840000000000002</v>
      </c>
      <c r="H149" s="733">
        <v>16.41</v>
      </c>
      <c r="I149" s="725">
        <v>3.57</v>
      </c>
      <c r="J149" s="733">
        <v>20.48</v>
      </c>
      <c r="K149" s="725">
        <v>3.0539999999999998</v>
      </c>
      <c r="L149" s="733">
        <v>12.69</v>
      </c>
      <c r="M149" s="725">
        <v>4.032</v>
      </c>
      <c r="N149" s="733">
        <v>10.85</v>
      </c>
      <c r="O149" s="725">
        <v>6.3849999999999998</v>
      </c>
      <c r="P149" s="733">
        <v>9.77</v>
      </c>
      <c r="Q149" s="725">
        <v>7.4240000000000004</v>
      </c>
      <c r="R149" s="733">
        <v>16.059999999999999</v>
      </c>
      <c r="S149" s="725">
        <v>6.5890000000000004</v>
      </c>
      <c r="T149" s="733">
        <v>12.34</v>
      </c>
      <c r="U149" s="725">
        <v>7.024</v>
      </c>
      <c r="V149" s="733">
        <v>16.38</v>
      </c>
      <c r="W149" s="725">
        <v>7.7960000000000003</v>
      </c>
      <c r="X149" s="734">
        <v>18.600000000000001</v>
      </c>
    </row>
    <row r="150" spans="2:24" x14ac:dyDescent="0.2">
      <c r="B150" s="724" t="s">
        <v>216</v>
      </c>
      <c r="C150" s="725">
        <v>9.41</v>
      </c>
      <c r="D150" s="733">
        <v>19.25</v>
      </c>
      <c r="E150" s="725">
        <v>7.8040000000000003</v>
      </c>
      <c r="F150" s="733">
        <v>19.23</v>
      </c>
      <c r="G150" s="725">
        <v>4.3710000000000004</v>
      </c>
      <c r="H150" s="733">
        <v>17.82</v>
      </c>
      <c r="I150" s="725">
        <v>4.1440000000000001</v>
      </c>
      <c r="J150" s="733">
        <v>24.63</v>
      </c>
      <c r="K150" s="725">
        <v>2.9430000000000001</v>
      </c>
      <c r="L150" s="733">
        <v>17.78</v>
      </c>
      <c r="M150" s="725">
        <v>3.44</v>
      </c>
      <c r="N150" s="733">
        <v>11.91</v>
      </c>
      <c r="O150" s="725">
        <v>6.4610000000000003</v>
      </c>
      <c r="P150" s="733">
        <v>10.43</v>
      </c>
      <c r="Q150" s="725">
        <v>7.5830000000000002</v>
      </c>
      <c r="R150" s="733">
        <v>20.010000000000002</v>
      </c>
      <c r="S150" s="725">
        <v>7.0439999999999996</v>
      </c>
      <c r="T150" s="733">
        <v>13.22</v>
      </c>
      <c r="U150" s="725">
        <v>7.6390000000000002</v>
      </c>
      <c r="V150" s="733">
        <v>17.37</v>
      </c>
      <c r="W150" s="725">
        <v>9.41</v>
      </c>
      <c r="X150" s="734">
        <v>19.25</v>
      </c>
    </row>
    <row r="151" spans="2:24" x14ac:dyDescent="0.2">
      <c r="B151" s="724" t="s">
        <v>217</v>
      </c>
      <c r="C151" s="725">
        <v>38.161999999999999</v>
      </c>
      <c r="D151" s="733">
        <v>17.07</v>
      </c>
      <c r="E151" s="725">
        <v>33.979999999999997</v>
      </c>
      <c r="F151" s="733">
        <v>15.58</v>
      </c>
      <c r="G151" s="725">
        <v>21.984000000000002</v>
      </c>
      <c r="H151" s="733">
        <v>20.079999999999998</v>
      </c>
      <c r="I151" s="725">
        <v>19.492000000000001</v>
      </c>
      <c r="J151" s="733">
        <v>25.3</v>
      </c>
      <c r="K151" s="725">
        <v>13.436999999999999</v>
      </c>
      <c r="L151" s="733">
        <v>24</v>
      </c>
      <c r="M151" s="725">
        <v>10.361000000000001</v>
      </c>
      <c r="N151" s="733">
        <v>15.14</v>
      </c>
      <c r="O151" s="725">
        <v>18.826000000000001</v>
      </c>
      <c r="P151" s="733">
        <v>15.71</v>
      </c>
      <c r="Q151" s="725">
        <v>24.052</v>
      </c>
      <c r="R151" s="733">
        <v>22.3</v>
      </c>
      <c r="S151" s="725">
        <v>21.05</v>
      </c>
      <c r="T151" s="733">
        <v>14.44</v>
      </c>
      <c r="U151" s="725">
        <v>22.113</v>
      </c>
      <c r="V151" s="733">
        <v>16.93</v>
      </c>
      <c r="W151" s="725">
        <v>38.161999999999999</v>
      </c>
      <c r="X151" s="734">
        <v>17.07</v>
      </c>
    </row>
    <row r="152" spans="2:24" x14ac:dyDescent="0.2">
      <c r="B152" s="724" t="s">
        <v>218</v>
      </c>
      <c r="C152" s="725">
        <v>74.994</v>
      </c>
      <c r="D152" s="733">
        <v>16.84</v>
      </c>
      <c r="E152" s="725">
        <v>77.332999999999998</v>
      </c>
      <c r="F152" s="733">
        <v>15.61</v>
      </c>
      <c r="G152" s="725">
        <v>49.148000000000003</v>
      </c>
      <c r="H152" s="733">
        <v>21.02</v>
      </c>
      <c r="I152" s="725">
        <v>45.378999999999998</v>
      </c>
      <c r="J152" s="733">
        <v>22.86</v>
      </c>
      <c r="K152" s="725">
        <v>35.003999999999998</v>
      </c>
      <c r="L152" s="733">
        <v>28.38</v>
      </c>
      <c r="M152" s="725">
        <v>16.981000000000002</v>
      </c>
      <c r="N152" s="733">
        <v>18.16</v>
      </c>
      <c r="O152" s="725">
        <v>22.585000000000001</v>
      </c>
      <c r="P152" s="733">
        <v>39</v>
      </c>
      <c r="Q152" s="725">
        <v>27.780999999999999</v>
      </c>
      <c r="R152" s="733">
        <v>31.97</v>
      </c>
      <c r="S152" s="725">
        <v>26.120999999999999</v>
      </c>
      <c r="T152" s="733">
        <v>16.899999999999999</v>
      </c>
      <c r="U152" s="725">
        <v>28.282</v>
      </c>
      <c r="V152" s="733">
        <v>21.54</v>
      </c>
      <c r="W152" s="725">
        <v>74.994</v>
      </c>
      <c r="X152" s="734">
        <v>16.84</v>
      </c>
    </row>
    <row r="153" spans="2:24" x14ac:dyDescent="0.2">
      <c r="B153" s="724" t="s">
        <v>219</v>
      </c>
      <c r="C153" s="725">
        <v>62.933999999999997</v>
      </c>
      <c r="D153" s="733">
        <v>22.77</v>
      </c>
      <c r="E153" s="725">
        <v>60.820999999999998</v>
      </c>
      <c r="F153" s="733">
        <v>19.37</v>
      </c>
      <c r="G153" s="725">
        <v>31.347999999999999</v>
      </c>
      <c r="H153" s="733">
        <v>20.36</v>
      </c>
      <c r="I153" s="725">
        <v>31.734999999999999</v>
      </c>
      <c r="J153" s="733">
        <v>22.66</v>
      </c>
      <c r="K153" s="725">
        <v>25.742999999999999</v>
      </c>
      <c r="L153" s="733">
        <v>32.42</v>
      </c>
      <c r="M153" s="725">
        <v>10.93</v>
      </c>
      <c r="N153" s="733">
        <v>18.760000000000002</v>
      </c>
      <c r="O153" s="725">
        <v>14.314</v>
      </c>
      <c r="P153" s="733">
        <v>52.46</v>
      </c>
      <c r="Q153" s="725">
        <v>20.091000000000001</v>
      </c>
      <c r="R153" s="733">
        <v>41.87</v>
      </c>
      <c r="S153" s="725">
        <v>17.835999999999999</v>
      </c>
      <c r="T153" s="733">
        <v>19.649999999999999</v>
      </c>
      <c r="U153" s="725">
        <v>20.152000000000001</v>
      </c>
      <c r="V153" s="733">
        <v>29.54</v>
      </c>
      <c r="W153" s="725">
        <v>62.933999999999997</v>
      </c>
      <c r="X153" s="734">
        <v>22.77</v>
      </c>
    </row>
    <row r="154" spans="2:24" x14ac:dyDescent="0.2">
      <c r="B154" s="724" t="s">
        <v>220</v>
      </c>
      <c r="C154" s="725">
        <v>36.186</v>
      </c>
      <c r="D154" s="733">
        <v>23.56</v>
      </c>
      <c r="E154" s="725">
        <v>36.268999999999998</v>
      </c>
      <c r="F154" s="733">
        <v>20.97</v>
      </c>
      <c r="G154" s="725">
        <v>15.617000000000001</v>
      </c>
      <c r="H154" s="733">
        <v>22.83</v>
      </c>
      <c r="I154" s="725">
        <v>17.099</v>
      </c>
      <c r="J154" s="733">
        <v>24.44</v>
      </c>
      <c r="K154" s="725">
        <v>15.121</v>
      </c>
      <c r="L154" s="733">
        <v>36.25</v>
      </c>
      <c r="M154" s="725">
        <v>5.7830000000000004</v>
      </c>
      <c r="N154" s="733">
        <v>20.34</v>
      </c>
      <c r="O154" s="725">
        <v>8.3930000000000007</v>
      </c>
      <c r="P154" s="733">
        <v>56.33</v>
      </c>
      <c r="Q154" s="725">
        <v>12.811</v>
      </c>
      <c r="R154" s="733">
        <v>43.82</v>
      </c>
      <c r="S154" s="725">
        <v>10.252000000000001</v>
      </c>
      <c r="T154" s="733">
        <v>20.63</v>
      </c>
      <c r="U154" s="725">
        <v>11.54</v>
      </c>
      <c r="V154" s="733">
        <v>33.61</v>
      </c>
      <c r="W154" s="725">
        <v>36.186</v>
      </c>
      <c r="X154" s="734">
        <v>23.56</v>
      </c>
    </row>
    <row r="155" spans="2:24" x14ac:dyDescent="0.2">
      <c r="B155" s="724" t="s">
        <v>221</v>
      </c>
      <c r="C155" s="725">
        <v>110.581</v>
      </c>
      <c r="D155" s="733">
        <v>34.979999999999997</v>
      </c>
      <c r="E155" s="725">
        <v>85.042000000000002</v>
      </c>
      <c r="F155" s="733">
        <v>27.86</v>
      </c>
      <c r="G155" s="725">
        <v>41.381999999999998</v>
      </c>
      <c r="H155" s="733">
        <v>31.78</v>
      </c>
      <c r="I155" s="725">
        <v>31.91</v>
      </c>
      <c r="J155" s="733">
        <v>32.409999999999997</v>
      </c>
      <c r="K155" s="725">
        <v>22.664999999999999</v>
      </c>
      <c r="L155" s="733">
        <v>30.68</v>
      </c>
      <c r="M155" s="725">
        <v>11.428000000000001</v>
      </c>
      <c r="N155" s="733">
        <v>29.57</v>
      </c>
      <c r="O155" s="725">
        <v>11.101000000000001</v>
      </c>
      <c r="P155" s="733">
        <v>37.409999999999997</v>
      </c>
      <c r="Q155" s="725">
        <v>24.018000000000001</v>
      </c>
      <c r="R155" s="733">
        <v>47.95</v>
      </c>
      <c r="S155" s="725">
        <v>19.353999999999999</v>
      </c>
      <c r="T155" s="733">
        <v>23.55</v>
      </c>
      <c r="U155" s="725">
        <v>22.082000000000001</v>
      </c>
      <c r="V155" s="733">
        <v>34.74</v>
      </c>
      <c r="W155" s="725">
        <v>110.581</v>
      </c>
      <c r="X155" s="734">
        <v>34.979999999999997</v>
      </c>
    </row>
    <row r="156" spans="2:24" ht="13.5" thickBot="1" x14ac:dyDescent="0.25">
      <c r="B156" s="762" t="s">
        <v>80</v>
      </c>
      <c r="C156" s="763">
        <v>359.38200000000001</v>
      </c>
      <c r="D156" s="764">
        <v>20.96</v>
      </c>
      <c r="E156" s="763">
        <v>325.99099999999999</v>
      </c>
      <c r="F156" s="764">
        <v>16.95</v>
      </c>
      <c r="G156" s="763">
        <v>184.98400000000001</v>
      </c>
      <c r="H156" s="764">
        <v>17.79</v>
      </c>
      <c r="I156" s="763">
        <v>176.03299999999999</v>
      </c>
      <c r="J156" s="764">
        <v>18.670000000000002</v>
      </c>
      <c r="K156" s="763">
        <v>145.39400000000001</v>
      </c>
      <c r="L156" s="764">
        <v>22.95</v>
      </c>
      <c r="M156" s="763">
        <v>93.040999999999997</v>
      </c>
      <c r="N156" s="764">
        <v>11.7</v>
      </c>
      <c r="O156" s="763">
        <v>123.294</v>
      </c>
      <c r="P156" s="764">
        <v>23.08</v>
      </c>
      <c r="Q156" s="763">
        <v>157.60499999999999</v>
      </c>
      <c r="R156" s="764">
        <v>23.49</v>
      </c>
      <c r="S156" s="763">
        <v>138.49700000000001</v>
      </c>
      <c r="T156" s="764">
        <v>12.36</v>
      </c>
      <c r="U156" s="763">
        <v>148.553</v>
      </c>
      <c r="V156" s="764">
        <v>17.54</v>
      </c>
      <c r="W156" s="763">
        <v>359.38200000000001</v>
      </c>
      <c r="X156" s="765">
        <v>20.96</v>
      </c>
    </row>
    <row r="159" spans="2:24" x14ac:dyDescent="0.2">
      <c r="B159" s="786" t="s">
        <v>744</v>
      </c>
      <c r="C159" s="718" t="s">
        <v>331</v>
      </c>
      <c r="D159" s="718" t="s">
        <v>222</v>
      </c>
      <c r="E159" s="718" t="s">
        <v>225</v>
      </c>
      <c r="F159" s="718" t="s">
        <v>226</v>
      </c>
      <c r="G159" s="718" t="s">
        <v>227</v>
      </c>
      <c r="H159" s="718" t="s">
        <v>228</v>
      </c>
      <c r="I159" s="718" t="s">
        <v>332</v>
      </c>
      <c r="J159" s="718" t="s">
        <v>333</v>
      </c>
      <c r="K159" s="718" t="s">
        <v>231</v>
      </c>
      <c r="L159" s="718" t="s">
        <v>232</v>
      </c>
      <c r="M159" s="718" t="s">
        <v>233</v>
      </c>
      <c r="N159" s="737"/>
    </row>
    <row r="160" spans="2:24" x14ac:dyDescent="0.2">
      <c r="B160" s="787"/>
      <c r="C160" s="717" t="s">
        <v>308</v>
      </c>
      <c r="D160" s="717" t="s">
        <v>308</v>
      </c>
      <c r="E160" s="717" t="s">
        <v>308</v>
      </c>
      <c r="F160" s="717" t="s">
        <v>308</v>
      </c>
      <c r="G160" s="717" t="s">
        <v>308</v>
      </c>
      <c r="H160" s="717" t="s">
        <v>308</v>
      </c>
      <c r="I160" s="717" t="s">
        <v>308</v>
      </c>
      <c r="J160" s="717" t="s">
        <v>308</v>
      </c>
      <c r="K160" s="717" t="s">
        <v>308</v>
      </c>
      <c r="L160" s="717" t="s">
        <v>308</v>
      </c>
      <c r="M160" s="719" t="s">
        <v>308</v>
      </c>
      <c r="N160" s="738"/>
    </row>
    <row r="161" spans="2:14" ht="41.25" thickBot="1" x14ac:dyDescent="0.25">
      <c r="B161" s="788"/>
      <c r="C161" s="720" t="s">
        <v>325</v>
      </c>
      <c r="D161" s="720" t="s">
        <v>325</v>
      </c>
      <c r="E161" s="720" t="s">
        <v>325</v>
      </c>
      <c r="F161" s="720" t="s">
        <v>325</v>
      </c>
      <c r="G161" s="720" t="s">
        <v>325</v>
      </c>
      <c r="H161" s="720" t="s">
        <v>325</v>
      </c>
      <c r="I161" s="720" t="s">
        <v>325</v>
      </c>
      <c r="J161" s="720" t="s">
        <v>325</v>
      </c>
      <c r="K161" s="720" t="s">
        <v>325</v>
      </c>
      <c r="L161" s="720" t="s">
        <v>325</v>
      </c>
      <c r="M161" s="720" t="s">
        <v>325</v>
      </c>
      <c r="N161" s="739"/>
    </row>
    <row r="162" spans="2:14" x14ac:dyDescent="0.2">
      <c r="B162" s="758" t="s">
        <v>214</v>
      </c>
      <c r="C162" s="744">
        <f t="shared" ref="C162:C169" si="50">C148</f>
        <v>19.172000000000001</v>
      </c>
      <c r="D162" s="744">
        <f t="shared" ref="D162:D169" si="51">E148</f>
        <v>18.149000000000001</v>
      </c>
      <c r="E162" s="744">
        <f t="shared" ref="E162:E169" si="52">G148</f>
        <v>17.358000000000001</v>
      </c>
      <c r="F162" s="744">
        <f t="shared" ref="F162:F169" si="53">I148</f>
        <v>22.696999999999999</v>
      </c>
      <c r="G162" s="744">
        <f t="shared" ref="G162:G169" si="54">K148</f>
        <v>27.427</v>
      </c>
      <c r="H162" s="744">
        <f t="shared" ref="H162:H170" si="55">M148</f>
        <v>30.088000000000001</v>
      </c>
      <c r="I162" s="744">
        <f t="shared" ref="I162:I169" si="56">O148</f>
        <v>35.226999999999997</v>
      </c>
      <c r="J162" s="744">
        <f t="shared" ref="J162:J169" si="57">Q148</f>
        <v>33.844999999999999</v>
      </c>
      <c r="K162" s="744">
        <f t="shared" ref="K162:K169" si="58">S148</f>
        <v>30.251999999999999</v>
      </c>
      <c r="L162" s="744">
        <f t="shared" ref="L162:L169" si="59">U148</f>
        <v>29.721</v>
      </c>
      <c r="M162" s="745">
        <f t="shared" ref="M162:M169" si="60">W148</f>
        <v>19.172000000000001</v>
      </c>
      <c r="N162" s="722"/>
    </row>
    <row r="163" spans="2:14" x14ac:dyDescent="0.2">
      <c r="B163" s="743" t="s">
        <v>215</v>
      </c>
      <c r="C163" s="744">
        <f t="shared" si="50"/>
        <v>7.7960000000000003</v>
      </c>
      <c r="D163" s="744">
        <f t="shared" si="51"/>
        <v>6.4589999999999996</v>
      </c>
      <c r="E163" s="744">
        <f t="shared" si="52"/>
        <v>3.6840000000000002</v>
      </c>
      <c r="F163" s="744">
        <f t="shared" si="53"/>
        <v>3.57</v>
      </c>
      <c r="G163" s="744">
        <f t="shared" si="54"/>
        <v>3.0539999999999998</v>
      </c>
      <c r="H163" s="744">
        <f t="shared" si="55"/>
        <v>4.032</v>
      </c>
      <c r="I163" s="744">
        <f t="shared" si="56"/>
        <v>6.3849999999999998</v>
      </c>
      <c r="J163" s="744">
        <f t="shared" si="57"/>
        <v>7.4240000000000004</v>
      </c>
      <c r="K163" s="744">
        <f t="shared" si="58"/>
        <v>6.5890000000000004</v>
      </c>
      <c r="L163" s="744">
        <f t="shared" si="59"/>
        <v>7.024</v>
      </c>
      <c r="M163" s="745">
        <f t="shared" si="60"/>
        <v>7.7960000000000003</v>
      </c>
      <c r="N163" s="725"/>
    </row>
    <row r="164" spans="2:14" x14ac:dyDescent="0.2">
      <c r="B164" s="743" t="s">
        <v>216</v>
      </c>
      <c r="C164" s="744">
        <f t="shared" si="50"/>
        <v>9.41</v>
      </c>
      <c r="D164" s="744">
        <f t="shared" si="51"/>
        <v>7.8040000000000003</v>
      </c>
      <c r="E164" s="744">
        <f t="shared" si="52"/>
        <v>4.3710000000000004</v>
      </c>
      <c r="F164" s="744">
        <f t="shared" si="53"/>
        <v>4.1440000000000001</v>
      </c>
      <c r="G164" s="744">
        <f t="shared" si="54"/>
        <v>2.9430000000000001</v>
      </c>
      <c r="H164" s="744">
        <f t="shared" si="55"/>
        <v>3.44</v>
      </c>
      <c r="I164" s="744">
        <f t="shared" si="56"/>
        <v>6.4610000000000003</v>
      </c>
      <c r="J164" s="744">
        <f t="shared" si="57"/>
        <v>7.5830000000000002</v>
      </c>
      <c r="K164" s="744">
        <f t="shared" si="58"/>
        <v>7.0439999999999996</v>
      </c>
      <c r="L164" s="744">
        <f t="shared" si="59"/>
        <v>7.6390000000000002</v>
      </c>
      <c r="M164" s="745">
        <f t="shared" si="60"/>
        <v>9.41</v>
      </c>
      <c r="N164" s="725"/>
    </row>
    <row r="165" spans="2:14" x14ac:dyDescent="0.2">
      <c r="B165" s="743" t="s">
        <v>217</v>
      </c>
      <c r="C165" s="744">
        <f t="shared" si="50"/>
        <v>38.161999999999999</v>
      </c>
      <c r="D165" s="744">
        <f t="shared" si="51"/>
        <v>33.979999999999997</v>
      </c>
      <c r="E165" s="744">
        <f t="shared" si="52"/>
        <v>21.984000000000002</v>
      </c>
      <c r="F165" s="744">
        <f t="shared" si="53"/>
        <v>19.492000000000001</v>
      </c>
      <c r="G165" s="744">
        <f t="shared" si="54"/>
        <v>13.436999999999999</v>
      </c>
      <c r="H165" s="744">
        <f t="shared" si="55"/>
        <v>10.361000000000001</v>
      </c>
      <c r="I165" s="744">
        <f t="shared" si="56"/>
        <v>18.826000000000001</v>
      </c>
      <c r="J165" s="744">
        <f t="shared" si="57"/>
        <v>24.052</v>
      </c>
      <c r="K165" s="744">
        <f t="shared" si="58"/>
        <v>21.05</v>
      </c>
      <c r="L165" s="744">
        <f t="shared" si="59"/>
        <v>22.113</v>
      </c>
      <c r="M165" s="745">
        <f t="shared" si="60"/>
        <v>38.161999999999999</v>
      </c>
      <c r="N165" s="725"/>
    </row>
    <row r="166" spans="2:14" x14ac:dyDescent="0.2">
      <c r="B166" s="743" t="s">
        <v>218</v>
      </c>
      <c r="C166" s="744">
        <f t="shared" si="50"/>
        <v>74.994</v>
      </c>
      <c r="D166" s="744">
        <f t="shared" si="51"/>
        <v>77.332999999999998</v>
      </c>
      <c r="E166" s="744">
        <f t="shared" si="52"/>
        <v>49.148000000000003</v>
      </c>
      <c r="F166" s="744">
        <f t="shared" si="53"/>
        <v>45.378999999999998</v>
      </c>
      <c r="G166" s="744">
        <f t="shared" si="54"/>
        <v>35.003999999999998</v>
      </c>
      <c r="H166" s="744">
        <f t="shared" si="55"/>
        <v>16.981000000000002</v>
      </c>
      <c r="I166" s="744">
        <f t="shared" si="56"/>
        <v>22.585000000000001</v>
      </c>
      <c r="J166" s="744">
        <f t="shared" si="57"/>
        <v>27.780999999999999</v>
      </c>
      <c r="K166" s="744">
        <f t="shared" si="58"/>
        <v>26.120999999999999</v>
      </c>
      <c r="L166" s="744">
        <f t="shared" si="59"/>
        <v>28.282</v>
      </c>
      <c r="M166" s="745">
        <f t="shared" si="60"/>
        <v>74.994</v>
      </c>
      <c r="N166" s="725"/>
    </row>
    <row r="167" spans="2:14" x14ac:dyDescent="0.2">
      <c r="B167" s="743" t="s">
        <v>219</v>
      </c>
      <c r="C167" s="744">
        <f t="shared" si="50"/>
        <v>62.933999999999997</v>
      </c>
      <c r="D167" s="744">
        <f t="shared" si="51"/>
        <v>60.820999999999998</v>
      </c>
      <c r="E167" s="744">
        <f t="shared" si="52"/>
        <v>31.347999999999999</v>
      </c>
      <c r="F167" s="744">
        <f t="shared" si="53"/>
        <v>31.734999999999999</v>
      </c>
      <c r="G167" s="744">
        <f t="shared" si="54"/>
        <v>25.742999999999999</v>
      </c>
      <c r="H167" s="744">
        <f t="shared" si="55"/>
        <v>10.93</v>
      </c>
      <c r="I167" s="744">
        <f t="shared" si="56"/>
        <v>14.314</v>
      </c>
      <c r="J167" s="744">
        <f t="shared" si="57"/>
        <v>20.091000000000001</v>
      </c>
      <c r="K167" s="744">
        <f t="shared" si="58"/>
        <v>17.835999999999999</v>
      </c>
      <c r="L167" s="744">
        <f t="shared" si="59"/>
        <v>20.152000000000001</v>
      </c>
      <c r="M167" s="745">
        <f t="shared" si="60"/>
        <v>62.933999999999997</v>
      </c>
      <c r="N167" s="725"/>
    </row>
    <row r="168" spans="2:14" x14ac:dyDescent="0.2">
      <c r="B168" s="743" t="s">
        <v>220</v>
      </c>
      <c r="C168" s="744">
        <f t="shared" si="50"/>
        <v>36.186</v>
      </c>
      <c r="D168" s="744">
        <f t="shared" si="51"/>
        <v>36.268999999999998</v>
      </c>
      <c r="E168" s="744">
        <f t="shared" si="52"/>
        <v>15.617000000000001</v>
      </c>
      <c r="F168" s="744">
        <f t="shared" si="53"/>
        <v>17.099</v>
      </c>
      <c r="G168" s="744">
        <f t="shared" si="54"/>
        <v>15.121</v>
      </c>
      <c r="H168" s="744">
        <f t="shared" si="55"/>
        <v>5.7830000000000004</v>
      </c>
      <c r="I168" s="744">
        <f t="shared" si="56"/>
        <v>8.3930000000000007</v>
      </c>
      <c r="J168" s="744">
        <f t="shared" si="57"/>
        <v>12.811</v>
      </c>
      <c r="K168" s="744">
        <f t="shared" si="58"/>
        <v>10.252000000000001</v>
      </c>
      <c r="L168" s="744">
        <f t="shared" si="59"/>
        <v>11.54</v>
      </c>
      <c r="M168" s="745">
        <f t="shared" si="60"/>
        <v>36.186</v>
      </c>
      <c r="N168" s="725"/>
    </row>
    <row r="169" spans="2:14" x14ac:dyDescent="0.2">
      <c r="B169" s="743" t="s">
        <v>221</v>
      </c>
      <c r="C169" s="744">
        <f t="shared" si="50"/>
        <v>110.581</v>
      </c>
      <c r="D169" s="744">
        <f t="shared" si="51"/>
        <v>85.042000000000002</v>
      </c>
      <c r="E169" s="744">
        <f t="shared" si="52"/>
        <v>41.381999999999998</v>
      </c>
      <c r="F169" s="744">
        <f t="shared" si="53"/>
        <v>31.91</v>
      </c>
      <c r="G169" s="744">
        <f t="shared" si="54"/>
        <v>22.664999999999999</v>
      </c>
      <c r="H169" s="744">
        <f t="shared" si="55"/>
        <v>11.428000000000001</v>
      </c>
      <c r="I169" s="744">
        <f t="shared" si="56"/>
        <v>11.101000000000001</v>
      </c>
      <c r="J169" s="744">
        <f t="shared" si="57"/>
        <v>24.018000000000001</v>
      </c>
      <c r="K169" s="744">
        <f t="shared" si="58"/>
        <v>19.353999999999999</v>
      </c>
      <c r="L169" s="744">
        <f t="shared" si="59"/>
        <v>22.082000000000001</v>
      </c>
      <c r="M169" s="745">
        <f t="shared" si="60"/>
        <v>110.581</v>
      </c>
      <c r="N169" s="725"/>
    </row>
    <row r="170" spans="2:14" ht="13.5" thickBot="1" x14ac:dyDescent="0.25">
      <c r="B170" s="759" t="s">
        <v>80</v>
      </c>
      <c r="C170" s="760">
        <f t="shared" ref="C170" si="61">C156</f>
        <v>359.38200000000001</v>
      </c>
      <c r="D170" s="760">
        <f t="shared" ref="D170" si="62">E156</f>
        <v>325.99099999999999</v>
      </c>
      <c r="E170" s="760">
        <f t="shared" ref="E170" si="63">G156</f>
        <v>184.98400000000001</v>
      </c>
      <c r="F170" s="760">
        <f t="shared" ref="F170" si="64">I156</f>
        <v>176.03299999999999</v>
      </c>
      <c r="G170" s="760">
        <f t="shared" ref="G170" si="65">K156</f>
        <v>145.39400000000001</v>
      </c>
      <c r="H170" s="760">
        <f t="shared" si="55"/>
        <v>93.040999999999997</v>
      </c>
      <c r="I170" s="760">
        <f t="shared" ref="I170" si="66">O156</f>
        <v>123.294</v>
      </c>
      <c r="J170" s="760">
        <f t="shared" ref="J170" si="67">Q156</f>
        <v>157.60499999999999</v>
      </c>
      <c r="K170" s="760">
        <f t="shared" ref="K170" si="68">S156</f>
        <v>138.49700000000001</v>
      </c>
      <c r="L170" s="760">
        <f t="shared" ref="L170" si="69">U156</f>
        <v>148.553</v>
      </c>
      <c r="M170" s="761">
        <f t="shared" ref="M170" si="70">W156</f>
        <v>359.38200000000001</v>
      </c>
      <c r="N170" s="725"/>
    </row>
    <row r="173" spans="2:14" x14ac:dyDescent="0.2">
      <c r="B173" s="786" t="s">
        <v>744</v>
      </c>
      <c r="C173" s="718" t="s">
        <v>331</v>
      </c>
      <c r="D173" s="718" t="s">
        <v>222</v>
      </c>
      <c r="E173" s="718" t="s">
        <v>225</v>
      </c>
      <c r="F173" s="718" t="s">
        <v>226</v>
      </c>
      <c r="G173" s="718" t="s">
        <v>227</v>
      </c>
      <c r="H173" s="718" t="s">
        <v>228</v>
      </c>
      <c r="I173" s="718" t="s">
        <v>332</v>
      </c>
      <c r="J173" s="718" t="s">
        <v>333</v>
      </c>
      <c r="K173" s="718" t="s">
        <v>231</v>
      </c>
      <c r="L173" s="718" t="s">
        <v>232</v>
      </c>
      <c r="M173" s="718" t="s">
        <v>233</v>
      </c>
      <c r="N173" s="737"/>
    </row>
    <row r="174" spans="2:14" x14ac:dyDescent="0.2">
      <c r="B174" s="787"/>
      <c r="C174" s="717" t="s">
        <v>486</v>
      </c>
      <c r="D174" s="717" t="s">
        <v>486</v>
      </c>
      <c r="E174" s="717" t="s">
        <v>486</v>
      </c>
      <c r="F174" s="717" t="s">
        <v>486</v>
      </c>
      <c r="G174" s="717" t="s">
        <v>486</v>
      </c>
      <c r="H174" s="717" t="s">
        <v>486</v>
      </c>
      <c r="I174" s="717" t="s">
        <v>486</v>
      </c>
      <c r="J174" s="717" t="s">
        <v>486</v>
      </c>
      <c r="K174" s="717" t="s">
        <v>486</v>
      </c>
      <c r="L174" s="717" t="s">
        <v>486</v>
      </c>
      <c r="M174" s="719" t="s">
        <v>486</v>
      </c>
      <c r="N174" s="738"/>
    </row>
    <row r="175" spans="2:14" ht="41.25" thickBot="1" x14ac:dyDescent="0.25">
      <c r="B175" s="788"/>
      <c r="C175" s="720" t="s">
        <v>325</v>
      </c>
      <c r="D175" s="720" t="s">
        <v>325</v>
      </c>
      <c r="E175" s="720" t="s">
        <v>325</v>
      </c>
      <c r="F175" s="720" t="s">
        <v>325</v>
      </c>
      <c r="G175" s="720" t="s">
        <v>325</v>
      </c>
      <c r="H175" s="720" t="s">
        <v>325</v>
      </c>
      <c r="I175" s="720" t="s">
        <v>325</v>
      </c>
      <c r="J175" s="720" t="s">
        <v>325</v>
      </c>
      <c r="K175" s="720" t="s">
        <v>325</v>
      </c>
      <c r="L175" s="720" t="s">
        <v>325</v>
      </c>
      <c r="M175" s="720" t="s">
        <v>325</v>
      </c>
      <c r="N175" s="739"/>
    </row>
    <row r="176" spans="2:14" x14ac:dyDescent="0.2">
      <c r="B176" s="758" t="s">
        <v>214</v>
      </c>
      <c r="C176" s="744">
        <f t="shared" ref="C176:C184" si="71">SUM(C134,C148)</f>
        <v>26.859000000000002</v>
      </c>
      <c r="D176" s="744">
        <f t="shared" ref="D176:D184" si="72">SUM(D134,E148)</f>
        <v>23.283999999999999</v>
      </c>
      <c r="E176" s="744">
        <f t="shared" ref="E176:E184" si="73">SUM(E134,G148)</f>
        <v>24.587</v>
      </c>
      <c r="F176" s="744">
        <f t="shared" ref="F176:F184" si="74">SUM(F134,I148)</f>
        <v>28.177999999999997</v>
      </c>
      <c r="G176" s="744">
        <f t="shared" ref="G176:G184" si="75">SUM(G134,K148)</f>
        <v>33.665999999999997</v>
      </c>
      <c r="H176" s="744">
        <f t="shared" ref="H176:H184" si="76">SUM(H134,M148)</f>
        <v>37.195999999999998</v>
      </c>
      <c r="I176" s="744">
        <f t="shared" ref="I176:I184" si="77">SUM(I134,O148)</f>
        <v>47.445999999999998</v>
      </c>
      <c r="J176" s="744">
        <f t="shared" ref="J176:J184" si="78">SUM(J134,Q148)</f>
        <v>43.114999999999995</v>
      </c>
      <c r="K176" s="744">
        <f t="shared" ref="K176:K184" si="79">SUM(K134,S148)</f>
        <v>40.994999999999997</v>
      </c>
      <c r="L176" s="744">
        <f t="shared" ref="L176:L184" si="80">SUM(L134,U148)</f>
        <v>39.378</v>
      </c>
      <c r="M176" s="745">
        <f t="shared" ref="M176:M184" si="81">SUM(M134,W148)</f>
        <v>30.633000000000003</v>
      </c>
      <c r="N176" s="722"/>
    </row>
    <row r="177" spans="1:14" x14ac:dyDescent="0.2">
      <c r="B177" s="743" t="s">
        <v>215</v>
      </c>
      <c r="C177" s="744">
        <f t="shared" si="71"/>
        <v>9.359</v>
      </c>
      <c r="D177" s="744">
        <f t="shared" si="72"/>
        <v>7.3179999999999996</v>
      </c>
      <c r="E177" s="744">
        <f t="shared" si="73"/>
        <v>5.7230000000000008</v>
      </c>
      <c r="F177" s="744">
        <f t="shared" si="74"/>
        <v>4.6449999999999996</v>
      </c>
      <c r="G177" s="744">
        <f t="shared" si="75"/>
        <v>4.1950000000000003</v>
      </c>
      <c r="H177" s="744">
        <f t="shared" si="76"/>
        <v>5.3019999999999996</v>
      </c>
      <c r="I177" s="744">
        <f t="shared" si="77"/>
        <v>9.3439999999999994</v>
      </c>
      <c r="J177" s="744">
        <f t="shared" si="78"/>
        <v>9.6690000000000005</v>
      </c>
      <c r="K177" s="744">
        <f t="shared" si="79"/>
        <v>9.0860000000000003</v>
      </c>
      <c r="L177" s="744">
        <f t="shared" si="80"/>
        <v>9.3369999999999997</v>
      </c>
      <c r="M177" s="745">
        <f t="shared" si="81"/>
        <v>10.61</v>
      </c>
      <c r="N177" s="725"/>
    </row>
    <row r="178" spans="1:14" x14ac:dyDescent="0.2">
      <c r="B178" s="743" t="s">
        <v>216</v>
      </c>
      <c r="C178" s="744">
        <f t="shared" si="71"/>
        <v>10.977</v>
      </c>
      <c r="D178" s="744">
        <f t="shared" si="72"/>
        <v>8.718</v>
      </c>
      <c r="E178" s="744">
        <f t="shared" si="73"/>
        <v>6.5540000000000003</v>
      </c>
      <c r="F178" s="744">
        <f t="shared" si="74"/>
        <v>5.2330000000000005</v>
      </c>
      <c r="G178" s="744">
        <f t="shared" si="75"/>
        <v>4.0220000000000002</v>
      </c>
      <c r="H178" s="744">
        <f t="shared" si="76"/>
        <v>4.6099999999999994</v>
      </c>
      <c r="I178" s="744">
        <f t="shared" si="77"/>
        <v>9.1790000000000003</v>
      </c>
      <c r="J178" s="744">
        <f t="shared" si="78"/>
        <v>9.7579999999999991</v>
      </c>
      <c r="K178" s="744">
        <f t="shared" si="79"/>
        <v>9.2319999999999993</v>
      </c>
      <c r="L178" s="744">
        <f t="shared" si="80"/>
        <v>9.8780000000000001</v>
      </c>
      <c r="M178" s="745">
        <f t="shared" si="81"/>
        <v>12.028</v>
      </c>
      <c r="N178" s="725"/>
    </row>
    <row r="179" spans="1:14" x14ac:dyDescent="0.2">
      <c r="B179" s="743" t="s">
        <v>217</v>
      </c>
      <c r="C179" s="744">
        <f t="shared" si="71"/>
        <v>42.713000000000001</v>
      </c>
      <c r="D179" s="744">
        <f t="shared" si="72"/>
        <v>37.016999999999996</v>
      </c>
      <c r="E179" s="744">
        <f t="shared" si="73"/>
        <v>29.038000000000004</v>
      </c>
      <c r="F179" s="744">
        <f t="shared" si="74"/>
        <v>23.211000000000002</v>
      </c>
      <c r="G179" s="744">
        <f t="shared" si="75"/>
        <v>16.663</v>
      </c>
      <c r="H179" s="744">
        <f t="shared" si="76"/>
        <v>13.14</v>
      </c>
      <c r="I179" s="744">
        <f t="shared" si="77"/>
        <v>26.553000000000001</v>
      </c>
      <c r="J179" s="744">
        <f t="shared" si="78"/>
        <v>29.8</v>
      </c>
      <c r="K179" s="744">
        <f t="shared" si="79"/>
        <v>26.074000000000002</v>
      </c>
      <c r="L179" s="744">
        <f t="shared" si="80"/>
        <v>28.244</v>
      </c>
      <c r="M179" s="745">
        <f t="shared" si="81"/>
        <v>44.947000000000003</v>
      </c>
      <c r="N179" s="725"/>
    </row>
    <row r="180" spans="1:14" x14ac:dyDescent="0.2">
      <c r="B180" s="743" t="s">
        <v>218</v>
      </c>
      <c r="C180" s="744">
        <f t="shared" si="71"/>
        <v>79.433999999999997</v>
      </c>
      <c r="D180" s="744">
        <f t="shared" si="72"/>
        <v>80.840999999999994</v>
      </c>
      <c r="E180" s="744">
        <f t="shared" si="73"/>
        <v>56.599000000000004</v>
      </c>
      <c r="F180" s="744">
        <f t="shared" si="74"/>
        <v>49.643999999999998</v>
      </c>
      <c r="G180" s="744">
        <f t="shared" si="75"/>
        <v>38.894999999999996</v>
      </c>
      <c r="H180" s="744">
        <f t="shared" si="76"/>
        <v>19.859000000000002</v>
      </c>
      <c r="I180" s="744">
        <f t="shared" si="77"/>
        <v>32.033000000000001</v>
      </c>
      <c r="J180" s="744">
        <f t="shared" si="78"/>
        <v>33.103000000000002</v>
      </c>
      <c r="K180" s="744">
        <f t="shared" si="79"/>
        <v>30.582999999999998</v>
      </c>
      <c r="L180" s="744">
        <f t="shared" si="80"/>
        <v>34.173000000000002</v>
      </c>
      <c r="M180" s="745">
        <f t="shared" si="81"/>
        <v>82.65</v>
      </c>
      <c r="N180" s="725"/>
    </row>
    <row r="181" spans="1:14" x14ac:dyDescent="0.2">
      <c r="B181" s="743" t="s">
        <v>219</v>
      </c>
      <c r="C181" s="744">
        <f t="shared" si="71"/>
        <v>64.694999999999993</v>
      </c>
      <c r="D181" s="744">
        <f t="shared" si="72"/>
        <v>62.098999999999997</v>
      </c>
      <c r="E181" s="744">
        <f t="shared" si="73"/>
        <v>33.75</v>
      </c>
      <c r="F181" s="744">
        <f t="shared" si="74"/>
        <v>33.198999999999998</v>
      </c>
      <c r="G181" s="744">
        <f t="shared" si="75"/>
        <v>27.334</v>
      </c>
      <c r="H181" s="744">
        <f t="shared" si="76"/>
        <v>12.391</v>
      </c>
      <c r="I181" s="744">
        <f t="shared" si="77"/>
        <v>18.905999999999999</v>
      </c>
      <c r="J181" s="744">
        <f t="shared" si="78"/>
        <v>22.102</v>
      </c>
      <c r="K181" s="744">
        <f t="shared" si="79"/>
        <v>19.687999999999999</v>
      </c>
      <c r="L181" s="744">
        <f t="shared" si="80"/>
        <v>22.127000000000002</v>
      </c>
      <c r="M181" s="745">
        <f t="shared" si="81"/>
        <v>66.11699999999999</v>
      </c>
      <c r="N181" s="725"/>
    </row>
    <row r="182" spans="1:14" x14ac:dyDescent="0.2">
      <c r="B182" s="743" t="s">
        <v>220</v>
      </c>
      <c r="C182" s="744">
        <f t="shared" si="71"/>
        <v>36.973999999999997</v>
      </c>
      <c r="D182" s="744">
        <f t="shared" si="72"/>
        <v>36.76</v>
      </c>
      <c r="E182" s="744">
        <f t="shared" si="73"/>
        <v>16.437000000000001</v>
      </c>
      <c r="F182" s="744">
        <f t="shared" si="74"/>
        <v>17.696000000000002</v>
      </c>
      <c r="G182" s="744">
        <f t="shared" si="75"/>
        <v>15.843</v>
      </c>
      <c r="H182" s="744">
        <f t="shared" si="76"/>
        <v>6.5410000000000004</v>
      </c>
      <c r="I182" s="744">
        <f t="shared" si="77"/>
        <v>10.809000000000001</v>
      </c>
      <c r="J182" s="744">
        <f t="shared" si="78"/>
        <v>13.648999999999999</v>
      </c>
      <c r="K182" s="744">
        <f t="shared" si="79"/>
        <v>11.201000000000001</v>
      </c>
      <c r="L182" s="744">
        <f t="shared" si="80"/>
        <v>12.436</v>
      </c>
      <c r="M182" s="745">
        <f t="shared" si="81"/>
        <v>37.691000000000003</v>
      </c>
      <c r="N182" s="725"/>
    </row>
    <row r="183" spans="1:14" x14ac:dyDescent="0.2">
      <c r="B183" s="743" t="s">
        <v>221</v>
      </c>
      <c r="C183" s="744">
        <f t="shared" si="71"/>
        <v>111.23700000000001</v>
      </c>
      <c r="D183" s="744">
        <f t="shared" si="72"/>
        <v>85.578000000000003</v>
      </c>
      <c r="E183" s="744">
        <f t="shared" si="73"/>
        <v>41.817</v>
      </c>
      <c r="F183" s="744">
        <f t="shared" si="74"/>
        <v>32.332999999999998</v>
      </c>
      <c r="G183" s="744">
        <f t="shared" si="75"/>
        <v>23.189</v>
      </c>
      <c r="H183" s="744">
        <f t="shared" si="76"/>
        <v>12.062000000000001</v>
      </c>
      <c r="I183" s="744">
        <f t="shared" si="77"/>
        <v>14.135000000000002</v>
      </c>
      <c r="J183" s="744">
        <f t="shared" si="78"/>
        <v>24.713000000000001</v>
      </c>
      <c r="K183" s="744">
        <f t="shared" si="79"/>
        <v>20.206</v>
      </c>
      <c r="L183" s="744">
        <f t="shared" si="80"/>
        <v>22.583000000000002</v>
      </c>
      <c r="M183" s="745">
        <f t="shared" si="81"/>
        <v>111.355</v>
      </c>
      <c r="N183" s="725"/>
    </row>
    <row r="184" spans="1:14" ht="13.5" thickBot="1" x14ac:dyDescent="0.25">
      <c r="B184" s="759" t="s">
        <v>80</v>
      </c>
      <c r="C184" s="760">
        <f t="shared" si="71"/>
        <v>382.39499999999998</v>
      </c>
      <c r="D184" s="760">
        <f t="shared" si="72"/>
        <v>341.75</v>
      </c>
      <c r="E184" s="760">
        <f t="shared" si="73"/>
        <v>214.59399999999999</v>
      </c>
      <c r="F184" s="760">
        <f t="shared" si="74"/>
        <v>194.14599999999999</v>
      </c>
      <c r="G184" s="760">
        <f t="shared" si="75"/>
        <v>163.80799999999999</v>
      </c>
      <c r="H184" s="760">
        <f t="shared" si="76"/>
        <v>111.098</v>
      </c>
      <c r="I184" s="760">
        <f t="shared" si="77"/>
        <v>168.40600000000001</v>
      </c>
      <c r="J184" s="760">
        <f t="shared" si="78"/>
        <v>185.90899999999999</v>
      </c>
      <c r="K184" s="760">
        <f t="shared" si="79"/>
        <v>167.06300000000002</v>
      </c>
      <c r="L184" s="760">
        <f t="shared" si="80"/>
        <v>178.15600000000001</v>
      </c>
      <c r="M184" s="761">
        <f t="shared" si="81"/>
        <v>396.17899999999997</v>
      </c>
      <c r="N184" s="725"/>
    </row>
    <row r="186" spans="1:14" x14ac:dyDescent="0.2">
      <c r="A186" s="271"/>
    </row>
    <row r="187" spans="1:14" x14ac:dyDescent="0.2">
      <c r="B187" s="786" t="s">
        <v>136</v>
      </c>
      <c r="C187" s="718" t="s">
        <v>331</v>
      </c>
      <c r="D187" s="718" t="s">
        <v>222</v>
      </c>
      <c r="E187" s="718" t="s">
        <v>225</v>
      </c>
      <c r="F187" s="718" t="s">
        <v>226</v>
      </c>
      <c r="G187" s="718" t="s">
        <v>227</v>
      </c>
      <c r="H187" s="718" t="s">
        <v>228</v>
      </c>
      <c r="I187" s="718" t="s">
        <v>332</v>
      </c>
      <c r="J187" s="718" t="s">
        <v>333</v>
      </c>
      <c r="K187" s="718" t="s">
        <v>231</v>
      </c>
      <c r="L187" s="718" t="s">
        <v>232</v>
      </c>
      <c r="M187" s="740" t="s">
        <v>233</v>
      </c>
    </row>
    <row r="188" spans="1:14" x14ac:dyDescent="0.2">
      <c r="B188" s="787"/>
      <c r="C188" s="717" t="s">
        <v>78</v>
      </c>
      <c r="D188" s="717" t="s">
        <v>78</v>
      </c>
      <c r="E188" s="717" t="s">
        <v>78</v>
      </c>
      <c r="F188" s="717" t="s">
        <v>78</v>
      </c>
      <c r="G188" s="717" t="s">
        <v>78</v>
      </c>
      <c r="H188" s="717" t="s">
        <v>78</v>
      </c>
      <c r="I188" s="717" t="s">
        <v>78</v>
      </c>
      <c r="J188" s="717" t="s">
        <v>78</v>
      </c>
      <c r="K188" s="717" t="s">
        <v>78</v>
      </c>
      <c r="L188" s="717" t="s">
        <v>78</v>
      </c>
      <c r="M188" s="741" t="s">
        <v>78</v>
      </c>
    </row>
    <row r="189" spans="1:14" ht="41.25" thickBot="1" x14ac:dyDescent="0.25">
      <c r="B189" s="788"/>
      <c r="C189" s="720" t="s">
        <v>325</v>
      </c>
      <c r="D189" s="720" t="s">
        <v>325</v>
      </c>
      <c r="E189" s="720" t="s">
        <v>325</v>
      </c>
      <c r="F189" s="720" t="s">
        <v>325</v>
      </c>
      <c r="G189" s="720" t="s">
        <v>325</v>
      </c>
      <c r="H189" s="720" t="s">
        <v>325</v>
      </c>
      <c r="I189" s="720" t="s">
        <v>325</v>
      </c>
      <c r="J189" s="720" t="s">
        <v>325</v>
      </c>
      <c r="K189" s="720" t="s">
        <v>325</v>
      </c>
      <c r="L189" s="720" t="s">
        <v>325</v>
      </c>
      <c r="M189" s="742" t="s">
        <v>325</v>
      </c>
    </row>
    <row r="190" spans="1:14" ht="25.5" x14ac:dyDescent="0.2">
      <c r="B190" s="721" t="s">
        <v>105</v>
      </c>
      <c r="C190" s="722">
        <v>1106.8620000000001</v>
      </c>
      <c r="D190" s="722">
        <v>1195.1569999999999</v>
      </c>
      <c r="E190" s="722">
        <v>1228.54</v>
      </c>
      <c r="F190" s="722">
        <v>1284.076</v>
      </c>
      <c r="G190" s="722">
        <v>1338.5440000000001</v>
      </c>
      <c r="H190" s="722">
        <v>1424.68</v>
      </c>
      <c r="I190" s="722">
        <v>1429.5440000000001</v>
      </c>
      <c r="J190" s="722">
        <v>1414.2460000000001</v>
      </c>
      <c r="K190" s="722">
        <v>1430.078</v>
      </c>
      <c r="L190" s="722">
        <v>1468.9159999999999</v>
      </c>
      <c r="M190" s="723">
        <v>1464.5229999999999</v>
      </c>
    </row>
    <row r="191" spans="1:14" x14ac:dyDescent="0.2">
      <c r="B191" s="724" t="s">
        <v>94</v>
      </c>
      <c r="C191" s="725">
        <v>531.04100000000005</v>
      </c>
      <c r="D191" s="725">
        <v>565.88199999999995</v>
      </c>
      <c r="E191" s="725">
        <v>583.96600000000001</v>
      </c>
      <c r="F191" s="725">
        <v>609.28499999999997</v>
      </c>
      <c r="G191" s="725">
        <v>634.255</v>
      </c>
      <c r="H191" s="725">
        <v>671.11599999999999</v>
      </c>
      <c r="I191" s="725">
        <v>653.51099999999997</v>
      </c>
      <c r="J191" s="725">
        <v>621.47500000000002</v>
      </c>
      <c r="K191" s="725">
        <v>617.971</v>
      </c>
      <c r="L191" s="725">
        <v>627.26800000000003</v>
      </c>
      <c r="M191" s="726">
        <v>611.66200000000003</v>
      </c>
    </row>
    <row r="192" spans="1:14" x14ac:dyDescent="0.2">
      <c r="B192" s="724" t="s">
        <v>95</v>
      </c>
      <c r="C192" s="725">
        <v>223.12200000000001</v>
      </c>
      <c r="D192" s="725">
        <v>241.28800000000001</v>
      </c>
      <c r="E192" s="725">
        <v>235.86600000000001</v>
      </c>
      <c r="F192" s="725">
        <v>246.11699999999999</v>
      </c>
      <c r="G192" s="725">
        <v>259.37299999999999</v>
      </c>
      <c r="H192" s="725">
        <v>280.49599999999998</v>
      </c>
      <c r="I192" s="725">
        <v>287.459</v>
      </c>
      <c r="J192" s="725">
        <v>294.85300000000001</v>
      </c>
      <c r="K192" s="725">
        <v>301.15100000000001</v>
      </c>
      <c r="L192" s="725">
        <v>314.36900000000003</v>
      </c>
      <c r="M192" s="726">
        <v>316.45</v>
      </c>
    </row>
    <row r="193" spans="2:24" x14ac:dyDescent="0.2">
      <c r="B193" s="724" t="s">
        <v>96</v>
      </c>
      <c r="C193" s="725">
        <v>10.994999999999999</v>
      </c>
      <c r="D193" s="725">
        <v>11.394</v>
      </c>
      <c r="E193" s="725">
        <v>11.603</v>
      </c>
      <c r="F193" s="725">
        <v>10.35</v>
      </c>
      <c r="G193" s="725">
        <v>10.183</v>
      </c>
      <c r="H193" s="725">
        <v>10.807</v>
      </c>
      <c r="I193" s="725">
        <v>11.144</v>
      </c>
      <c r="J193" s="725">
        <v>11.042999999999999</v>
      </c>
      <c r="K193" s="725">
        <v>11.827999999999999</v>
      </c>
      <c r="L193" s="725">
        <v>12.576000000000001</v>
      </c>
      <c r="M193" s="726">
        <v>13.13</v>
      </c>
    </row>
    <row r="194" spans="2:24" x14ac:dyDescent="0.2">
      <c r="B194" s="724" t="s">
        <v>97</v>
      </c>
      <c r="C194" s="725">
        <v>54.831000000000003</v>
      </c>
      <c r="D194" s="725">
        <v>58.133000000000003</v>
      </c>
      <c r="E194" s="725">
        <v>58.936</v>
      </c>
      <c r="F194" s="725">
        <v>61.735999999999997</v>
      </c>
      <c r="G194" s="725">
        <v>63.738</v>
      </c>
      <c r="H194" s="725">
        <v>68.260999999999996</v>
      </c>
      <c r="I194" s="725">
        <v>71.125</v>
      </c>
      <c r="J194" s="725">
        <v>71.614999999999995</v>
      </c>
      <c r="K194" s="725">
        <v>71.861000000000004</v>
      </c>
      <c r="L194" s="725">
        <v>73.228999999999999</v>
      </c>
      <c r="M194" s="726">
        <v>74.646000000000001</v>
      </c>
    </row>
    <row r="195" spans="2:24" x14ac:dyDescent="0.2">
      <c r="B195" s="724" t="s">
        <v>98</v>
      </c>
      <c r="C195" s="725">
        <v>71.174999999999997</v>
      </c>
      <c r="D195" s="725">
        <v>78.938999999999993</v>
      </c>
      <c r="E195" s="725">
        <v>85.906000000000006</v>
      </c>
      <c r="F195" s="725">
        <v>94.061000000000007</v>
      </c>
      <c r="G195" s="725">
        <v>100.18300000000001</v>
      </c>
      <c r="H195" s="725">
        <v>107.92700000000001</v>
      </c>
      <c r="I195" s="725">
        <v>113.205</v>
      </c>
      <c r="J195" s="725">
        <v>117.108</v>
      </c>
      <c r="K195" s="725">
        <v>121.572</v>
      </c>
      <c r="L195" s="725">
        <v>124.80200000000001</v>
      </c>
      <c r="M195" s="726">
        <v>125.43899999999999</v>
      </c>
    </row>
    <row r="196" spans="2:24" x14ac:dyDescent="0.2">
      <c r="B196" s="724" t="s">
        <v>99</v>
      </c>
      <c r="C196" s="725">
        <v>42.366999999999997</v>
      </c>
      <c r="D196" s="725">
        <v>47.988</v>
      </c>
      <c r="E196" s="725">
        <v>50.499000000000002</v>
      </c>
      <c r="F196" s="725">
        <v>54.213999999999999</v>
      </c>
      <c r="G196" s="725">
        <v>54.180999999999997</v>
      </c>
      <c r="H196" s="725">
        <v>56.622999999999998</v>
      </c>
      <c r="I196" s="725">
        <v>56.210999999999999</v>
      </c>
      <c r="J196" s="725">
        <v>56.042000000000002</v>
      </c>
      <c r="K196" s="725">
        <v>58.648000000000003</v>
      </c>
      <c r="L196" s="725">
        <v>62.372999999999998</v>
      </c>
      <c r="M196" s="726">
        <v>64.19</v>
      </c>
    </row>
    <row r="197" spans="2:24" x14ac:dyDescent="0.2">
      <c r="B197" s="724" t="s">
        <v>100</v>
      </c>
      <c r="C197" s="725">
        <v>8.0519999999999996</v>
      </c>
      <c r="D197" s="725">
        <v>9.3089999999999993</v>
      </c>
      <c r="E197" s="725">
        <v>10.628</v>
      </c>
      <c r="F197" s="725">
        <v>11.768000000000001</v>
      </c>
      <c r="G197" s="725">
        <v>12.765000000000001</v>
      </c>
      <c r="H197" s="725">
        <v>13.573</v>
      </c>
      <c r="I197" s="725">
        <v>14.084</v>
      </c>
      <c r="J197" s="725">
        <v>14.62</v>
      </c>
      <c r="K197" s="725">
        <v>14.949</v>
      </c>
      <c r="L197" s="725">
        <v>15.17</v>
      </c>
      <c r="M197" s="726">
        <v>13.744999999999999</v>
      </c>
    </row>
    <row r="198" spans="2:24" x14ac:dyDescent="0.2">
      <c r="B198" s="724" t="s">
        <v>101</v>
      </c>
      <c r="C198" s="725">
        <v>0</v>
      </c>
      <c r="D198" s="725">
        <v>0</v>
      </c>
      <c r="E198" s="725">
        <v>0</v>
      </c>
      <c r="F198" s="725">
        <v>0</v>
      </c>
      <c r="G198" s="725">
        <v>0</v>
      </c>
      <c r="H198" s="725">
        <v>0</v>
      </c>
      <c r="I198" s="725">
        <v>0</v>
      </c>
      <c r="J198" s="725">
        <v>0</v>
      </c>
      <c r="K198" s="725">
        <v>0</v>
      </c>
      <c r="L198" s="725">
        <v>0</v>
      </c>
      <c r="M198" s="726">
        <v>0</v>
      </c>
    </row>
    <row r="199" spans="2:24" x14ac:dyDescent="0.2">
      <c r="B199" s="724" t="s">
        <v>102</v>
      </c>
      <c r="C199" s="725">
        <v>13.052</v>
      </c>
      <c r="D199" s="725">
        <v>14.417999999999999</v>
      </c>
      <c r="E199" s="725">
        <v>15.034000000000001</v>
      </c>
      <c r="F199" s="725">
        <v>15.621</v>
      </c>
      <c r="G199" s="725">
        <v>15.935</v>
      </c>
      <c r="H199" s="725">
        <v>16.664999999999999</v>
      </c>
      <c r="I199" s="725">
        <v>16.835999999999999</v>
      </c>
      <c r="J199" s="725">
        <v>16.975999999999999</v>
      </c>
      <c r="K199" s="725">
        <v>16.762</v>
      </c>
      <c r="L199" s="725">
        <v>17.407</v>
      </c>
      <c r="M199" s="726">
        <v>17.242999999999999</v>
      </c>
    </row>
    <row r="200" spans="2:24" x14ac:dyDescent="0.2">
      <c r="B200" s="724" t="s">
        <v>103</v>
      </c>
      <c r="C200" s="725">
        <v>3.0000000000000001E-3</v>
      </c>
      <c r="D200" s="725">
        <v>2.1000000000000001E-2</v>
      </c>
      <c r="E200" s="725">
        <v>4.5999999999999999E-2</v>
      </c>
      <c r="F200" s="725">
        <v>6.0999999999999999E-2</v>
      </c>
      <c r="G200" s="725">
        <v>6.9000000000000006E-2</v>
      </c>
      <c r="H200" s="725">
        <v>7.0999999999999994E-2</v>
      </c>
      <c r="I200" s="725">
        <v>6.2E-2</v>
      </c>
      <c r="J200" s="725">
        <v>5.1999999999999998E-2</v>
      </c>
      <c r="K200" s="725">
        <v>2.4E-2</v>
      </c>
      <c r="L200" s="725">
        <v>0.03</v>
      </c>
      <c r="M200" s="726">
        <v>3.7999999999999999E-2</v>
      </c>
    </row>
    <row r="201" spans="2:24" ht="13.5" thickBot="1" x14ac:dyDescent="0.25">
      <c r="B201" s="757" t="s">
        <v>104</v>
      </c>
      <c r="C201" s="727">
        <v>152.22300000000001</v>
      </c>
      <c r="D201" s="727">
        <v>167.785</v>
      </c>
      <c r="E201" s="727">
        <v>176.05500000000001</v>
      </c>
      <c r="F201" s="727">
        <v>180.864</v>
      </c>
      <c r="G201" s="727">
        <v>187.86199999999999</v>
      </c>
      <c r="H201" s="727">
        <v>199.142</v>
      </c>
      <c r="I201" s="727">
        <v>205.90799999999999</v>
      </c>
      <c r="J201" s="727">
        <v>210.46100000000001</v>
      </c>
      <c r="K201" s="727">
        <v>215.31100000000001</v>
      </c>
      <c r="L201" s="727">
        <v>221.69200000000001</v>
      </c>
      <c r="M201" s="728">
        <v>227.98</v>
      </c>
    </row>
    <row r="204" spans="2:24" x14ac:dyDescent="0.2">
      <c r="B204" s="786" t="s">
        <v>136</v>
      </c>
      <c r="C204" s="789" t="s">
        <v>331</v>
      </c>
      <c r="D204" s="790"/>
      <c r="E204" s="789" t="s">
        <v>222</v>
      </c>
      <c r="F204" s="790"/>
      <c r="G204" s="789" t="s">
        <v>225</v>
      </c>
      <c r="H204" s="790"/>
      <c r="I204" s="789" t="s">
        <v>226</v>
      </c>
      <c r="J204" s="790"/>
      <c r="K204" s="789" t="s">
        <v>227</v>
      </c>
      <c r="L204" s="790"/>
      <c r="M204" s="789" t="s">
        <v>228</v>
      </c>
      <c r="N204" s="790"/>
      <c r="O204" s="789" t="s">
        <v>332</v>
      </c>
      <c r="P204" s="790"/>
      <c r="Q204" s="789" t="s">
        <v>333</v>
      </c>
      <c r="R204" s="790"/>
      <c r="S204" s="789" t="s">
        <v>231</v>
      </c>
      <c r="T204" s="790"/>
      <c r="U204" s="789" t="s">
        <v>232</v>
      </c>
      <c r="V204" s="790"/>
      <c r="W204" s="789" t="s">
        <v>233</v>
      </c>
      <c r="X204" s="791"/>
    </row>
    <row r="205" spans="2:24" x14ac:dyDescent="0.2">
      <c r="B205" s="787"/>
      <c r="C205" s="792" t="s">
        <v>79</v>
      </c>
      <c r="D205" s="793"/>
      <c r="E205" s="792" t="s">
        <v>79</v>
      </c>
      <c r="F205" s="793"/>
      <c r="G205" s="792" t="s">
        <v>79</v>
      </c>
      <c r="H205" s="793"/>
      <c r="I205" s="792" t="s">
        <v>79</v>
      </c>
      <c r="J205" s="793"/>
      <c r="K205" s="792" t="s">
        <v>79</v>
      </c>
      <c r="L205" s="793"/>
      <c r="M205" s="792" t="s">
        <v>79</v>
      </c>
      <c r="N205" s="793"/>
      <c r="O205" s="792"/>
      <c r="P205" s="793"/>
      <c r="Q205" s="792"/>
      <c r="R205" s="793"/>
      <c r="S205" s="792"/>
      <c r="T205" s="793"/>
      <c r="U205" s="792"/>
      <c r="V205" s="793"/>
      <c r="W205" s="792"/>
      <c r="X205" s="794"/>
    </row>
    <row r="206" spans="2:24" ht="41.25" thickBot="1" x14ac:dyDescent="0.25">
      <c r="B206" s="788"/>
      <c r="C206" s="720" t="s">
        <v>325</v>
      </c>
      <c r="D206" s="729" t="s">
        <v>82</v>
      </c>
      <c r="E206" s="720" t="s">
        <v>325</v>
      </c>
      <c r="F206" s="730" t="s">
        <v>82</v>
      </c>
      <c r="G206" s="720" t="s">
        <v>325</v>
      </c>
      <c r="H206" s="730" t="s">
        <v>82</v>
      </c>
      <c r="I206" s="720" t="s">
        <v>325</v>
      </c>
      <c r="J206" s="730" t="s">
        <v>82</v>
      </c>
      <c r="K206" s="720" t="s">
        <v>325</v>
      </c>
      <c r="L206" s="730" t="s">
        <v>82</v>
      </c>
      <c r="M206" s="720" t="s">
        <v>325</v>
      </c>
      <c r="N206" s="730" t="s">
        <v>82</v>
      </c>
      <c r="O206" s="720" t="s">
        <v>325</v>
      </c>
      <c r="P206" s="729" t="s">
        <v>82</v>
      </c>
      <c r="Q206" s="720" t="s">
        <v>325</v>
      </c>
      <c r="R206" s="729" t="s">
        <v>82</v>
      </c>
      <c r="S206" s="720" t="s">
        <v>325</v>
      </c>
      <c r="T206" s="729" t="s">
        <v>82</v>
      </c>
      <c r="U206" s="720" t="s">
        <v>325</v>
      </c>
      <c r="V206" s="729" t="s">
        <v>82</v>
      </c>
      <c r="W206" s="720" t="s">
        <v>325</v>
      </c>
      <c r="X206" s="729" t="s">
        <v>82</v>
      </c>
    </row>
    <row r="207" spans="2:24" ht="25.5" x14ac:dyDescent="0.2">
      <c r="B207" s="721" t="s">
        <v>105</v>
      </c>
      <c r="C207" s="722">
        <v>21804.108</v>
      </c>
      <c r="D207" s="731">
        <v>5.08</v>
      </c>
      <c r="E207" s="722">
        <v>22740.701000000001</v>
      </c>
      <c r="F207" s="731">
        <v>4.93</v>
      </c>
      <c r="G207" s="722">
        <v>24209.141</v>
      </c>
      <c r="H207" s="731">
        <v>4.84</v>
      </c>
      <c r="I207" s="722">
        <v>26154.248</v>
      </c>
      <c r="J207" s="731">
        <v>4.5999999999999996</v>
      </c>
      <c r="K207" s="722">
        <v>27871.953000000001</v>
      </c>
      <c r="L207" s="731">
        <v>4.43</v>
      </c>
      <c r="M207" s="722">
        <v>29768.645</v>
      </c>
      <c r="N207" s="731">
        <v>4.25</v>
      </c>
      <c r="O207" s="722">
        <v>31504.3</v>
      </c>
      <c r="P207" s="731">
        <v>4.0999999999999996</v>
      </c>
      <c r="Q207" s="722">
        <v>32891.919000000002</v>
      </c>
      <c r="R207" s="731">
        <v>4</v>
      </c>
      <c r="S207" s="722">
        <v>34295.298999999999</v>
      </c>
      <c r="T207" s="731">
        <v>3.91</v>
      </c>
      <c r="U207" s="722">
        <v>35348.815999999999</v>
      </c>
      <c r="V207" s="731">
        <v>3.88</v>
      </c>
      <c r="W207" s="722">
        <v>36438.580999999998</v>
      </c>
      <c r="X207" s="732">
        <v>3.84</v>
      </c>
    </row>
    <row r="208" spans="2:24" x14ac:dyDescent="0.2">
      <c r="B208" s="724" t="s">
        <v>94</v>
      </c>
      <c r="C208" s="725">
        <v>7201.0680000000002</v>
      </c>
      <c r="D208" s="733">
        <v>11.15</v>
      </c>
      <c r="E208" s="725">
        <v>7067.1949999999997</v>
      </c>
      <c r="F208" s="733">
        <v>11.01</v>
      </c>
      <c r="G208" s="725">
        <v>7149.7120000000004</v>
      </c>
      <c r="H208" s="733">
        <v>10.96</v>
      </c>
      <c r="I208" s="725">
        <v>7265.9840000000004</v>
      </c>
      <c r="J208" s="733">
        <v>10.96</v>
      </c>
      <c r="K208" s="725">
        <v>7456.9359999999997</v>
      </c>
      <c r="L208" s="733">
        <v>10.96</v>
      </c>
      <c r="M208" s="725">
        <v>7813.2079999999996</v>
      </c>
      <c r="N208" s="733">
        <v>10.72</v>
      </c>
      <c r="O208" s="725">
        <v>8084.8320000000003</v>
      </c>
      <c r="P208" s="733">
        <v>10.52</v>
      </c>
      <c r="Q208" s="725">
        <v>8439.93</v>
      </c>
      <c r="R208" s="733">
        <v>10.29</v>
      </c>
      <c r="S208" s="725">
        <v>8791.0750000000007</v>
      </c>
      <c r="T208" s="733">
        <v>10.08</v>
      </c>
      <c r="U208" s="725">
        <v>9094.848</v>
      </c>
      <c r="V208" s="733">
        <v>9.93</v>
      </c>
      <c r="W208" s="725">
        <v>9396.6</v>
      </c>
      <c r="X208" s="734">
        <v>9.8000000000000007</v>
      </c>
    </row>
    <row r="209" spans="2:24" x14ac:dyDescent="0.2">
      <c r="B209" s="724" t="s">
        <v>95</v>
      </c>
      <c r="C209" s="725">
        <v>1474.011</v>
      </c>
      <c r="D209" s="733">
        <v>19.920000000000002</v>
      </c>
      <c r="E209" s="725">
        <v>1508.0630000000001</v>
      </c>
      <c r="F209" s="733">
        <v>19.62</v>
      </c>
      <c r="G209" s="725">
        <v>1505.73</v>
      </c>
      <c r="H209" s="733">
        <v>20.62</v>
      </c>
      <c r="I209" s="725">
        <v>1654.242</v>
      </c>
      <c r="J209" s="733">
        <v>20.170000000000002</v>
      </c>
      <c r="K209" s="725">
        <v>1744.809</v>
      </c>
      <c r="L209" s="733">
        <v>19.71</v>
      </c>
      <c r="M209" s="725">
        <v>1793.7329999999999</v>
      </c>
      <c r="N209" s="733">
        <v>19.98</v>
      </c>
      <c r="O209" s="725">
        <v>1900.8389999999999</v>
      </c>
      <c r="P209" s="733">
        <v>19.809999999999999</v>
      </c>
      <c r="Q209" s="725">
        <v>1748.748</v>
      </c>
      <c r="R209" s="733">
        <v>20.51</v>
      </c>
      <c r="S209" s="725">
        <v>1765.491</v>
      </c>
      <c r="T209" s="733">
        <v>21.13</v>
      </c>
      <c r="U209" s="725">
        <v>1710.604</v>
      </c>
      <c r="V209" s="733">
        <v>22.25</v>
      </c>
      <c r="W209" s="725">
        <v>1782.0119999999999</v>
      </c>
      <c r="X209" s="734">
        <v>22.26</v>
      </c>
    </row>
    <row r="210" spans="2:24" x14ac:dyDescent="0.2">
      <c r="B210" s="724" t="s">
        <v>96</v>
      </c>
      <c r="C210" s="725">
        <v>1374.501</v>
      </c>
      <c r="D210" s="733">
        <v>26.63</v>
      </c>
      <c r="E210" s="725">
        <v>1451.653</v>
      </c>
      <c r="F210" s="733">
        <v>25.99</v>
      </c>
      <c r="G210" s="725">
        <v>1579.0070000000001</v>
      </c>
      <c r="H210" s="733">
        <v>24.87</v>
      </c>
      <c r="I210" s="725">
        <v>1739.86</v>
      </c>
      <c r="J210" s="733">
        <v>23.43</v>
      </c>
      <c r="K210" s="725">
        <v>1861.8820000000001</v>
      </c>
      <c r="L210" s="733">
        <v>22.65</v>
      </c>
      <c r="M210" s="725">
        <v>1962.1859999999999</v>
      </c>
      <c r="N210" s="733">
        <v>22.13</v>
      </c>
      <c r="O210" s="725">
        <v>2058.268</v>
      </c>
      <c r="P210" s="733">
        <v>21.64</v>
      </c>
      <c r="Q210" s="725">
        <v>2105.1039999999998</v>
      </c>
      <c r="R210" s="733">
        <v>21.51</v>
      </c>
      <c r="S210" s="725">
        <v>2150.951</v>
      </c>
      <c r="T210" s="733">
        <v>21.4</v>
      </c>
      <c r="U210" s="725">
        <v>2202.9870000000001</v>
      </c>
      <c r="V210" s="733">
        <v>21.18</v>
      </c>
      <c r="W210" s="725">
        <v>2256.7570000000001</v>
      </c>
      <c r="X210" s="734">
        <v>20.95</v>
      </c>
    </row>
    <row r="211" spans="2:24" x14ac:dyDescent="0.2">
      <c r="B211" s="724" t="s">
        <v>97</v>
      </c>
      <c r="C211" s="725">
        <v>5004.5339999999997</v>
      </c>
      <c r="D211" s="733">
        <v>12.84</v>
      </c>
      <c r="E211" s="725">
        <v>5187.7330000000002</v>
      </c>
      <c r="F211" s="733">
        <v>12.75</v>
      </c>
      <c r="G211" s="725">
        <v>5460.0020000000004</v>
      </c>
      <c r="H211" s="733">
        <v>12.56</v>
      </c>
      <c r="I211" s="725">
        <v>5852.5060000000003</v>
      </c>
      <c r="J211" s="733">
        <v>12.1</v>
      </c>
      <c r="K211" s="725">
        <v>6234.4920000000002</v>
      </c>
      <c r="L211" s="733">
        <v>11.68</v>
      </c>
      <c r="M211" s="725">
        <v>6591.3819999999996</v>
      </c>
      <c r="N211" s="733">
        <v>11.33</v>
      </c>
      <c r="O211" s="725">
        <v>6899.3159999999998</v>
      </c>
      <c r="P211" s="733">
        <v>11.05</v>
      </c>
      <c r="Q211" s="725">
        <v>7163.098</v>
      </c>
      <c r="R211" s="733">
        <v>10.83</v>
      </c>
      <c r="S211" s="725">
        <v>7367.7830000000004</v>
      </c>
      <c r="T211" s="733">
        <v>10.69</v>
      </c>
      <c r="U211" s="725">
        <v>7455.0150000000003</v>
      </c>
      <c r="V211" s="733">
        <v>10.71</v>
      </c>
      <c r="W211" s="725">
        <v>7516.0609999999997</v>
      </c>
      <c r="X211" s="734">
        <v>10.75</v>
      </c>
    </row>
    <row r="212" spans="2:24" x14ac:dyDescent="0.2">
      <c r="B212" s="724" t="s">
        <v>98</v>
      </c>
      <c r="C212" s="725">
        <v>1472.6690000000001</v>
      </c>
      <c r="D212" s="733">
        <v>12.81</v>
      </c>
      <c r="E212" s="725">
        <v>1651.3140000000001</v>
      </c>
      <c r="F212" s="733">
        <v>13.12</v>
      </c>
      <c r="G212" s="725">
        <v>1891.633</v>
      </c>
      <c r="H212" s="733">
        <v>13.42</v>
      </c>
      <c r="I212" s="725">
        <v>2178.8960000000002</v>
      </c>
      <c r="J212" s="733">
        <v>13.23</v>
      </c>
      <c r="K212" s="725">
        <v>2433.1680000000001</v>
      </c>
      <c r="L212" s="733">
        <v>13.08</v>
      </c>
      <c r="M212" s="725">
        <v>2666.1030000000001</v>
      </c>
      <c r="N212" s="733">
        <v>12.91</v>
      </c>
      <c r="O212" s="725">
        <v>2858.038</v>
      </c>
      <c r="P212" s="733">
        <v>12.78</v>
      </c>
      <c r="Q212" s="725">
        <v>3018.6010000000001</v>
      </c>
      <c r="R212" s="733">
        <v>12.69</v>
      </c>
      <c r="S212" s="725">
        <v>3146.0250000000001</v>
      </c>
      <c r="T212" s="733">
        <v>12.66</v>
      </c>
      <c r="U212" s="725">
        <v>3261.2559999999999</v>
      </c>
      <c r="V212" s="733">
        <v>12.65</v>
      </c>
      <c r="W212" s="725">
        <v>3317.5720000000001</v>
      </c>
      <c r="X212" s="734">
        <v>12.76</v>
      </c>
    </row>
    <row r="213" spans="2:24" x14ac:dyDescent="0.2">
      <c r="B213" s="724" t="s">
        <v>99</v>
      </c>
      <c r="C213" s="725">
        <v>810.74300000000005</v>
      </c>
      <c r="D213" s="733">
        <v>28.13</v>
      </c>
      <c r="E213" s="725">
        <v>883.69600000000003</v>
      </c>
      <c r="F213" s="733">
        <v>27.29</v>
      </c>
      <c r="G213" s="725">
        <v>925.05499999999995</v>
      </c>
      <c r="H213" s="733">
        <v>27.71</v>
      </c>
      <c r="I213" s="725">
        <v>959.63900000000001</v>
      </c>
      <c r="J213" s="733">
        <v>27.56</v>
      </c>
      <c r="K213" s="725">
        <v>882.47799999999995</v>
      </c>
      <c r="L213" s="733">
        <v>25.35</v>
      </c>
      <c r="M213" s="725">
        <v>934.15800000000002</v>
      </c>
      <c r="N213" s="733">
        <v>25.51</v>
      </c>
      <c r="O213" s="725">
        <v>1007.1660000000001</v>
      </c>
      <c r="P213" s="733">
        <v>25.21</v>
      </c>
      <c r="Q213" s="725">
        <v>1085.287</v>
      </c>
      <c r="R213" s="733">
        <v>24.84</v>
      </c>
      <c r="S213" s="725">
        <v>1153.415</v>
      </c>
      <c r="T213" s="733">
        <v>24.7</v>
      </c>
      <c r="U213" s="725">
        <v>1213.701</v>
      </c>
      <c r="V213" s="733">
        <v>24.69</v>
      </c>
      <c r="W213" s="725">
        <v>1279.79</v>
      </c>
      <c r="X213" s="734">
        <v>24.55</v>
      </c>
    </row>
    <row r="214" spans="2:24" x14ac:dyDescent="0.2">
      <c r="B214" s="724" t="s">
        <v>100</v>
      </c>
      <c r="C214" s="725">
        <v>892.69200000000001</v>
      </c>
      <c r="D214" s="733">
        <v>16.73</v>
      </c>
      <c r="E214" s="725">
        <v>1011.226</v>
      </c>
      <c r="F214" s="733">
        <v>15.91</v>
      </c>
      <c r="G214" s="725">
        <v>1147.835</v>
      </c>
      <c r="H214" s="733">
        <v>15.07</v>
      </c>
      <c r="I214" s="725">
        <v>1278.9870000000001</v>
      </c>
      <c r="J214" s="733">
        <v>14.37</v>
      </c>
      <c r="K214" s="725">
        <v>1401.816</v>
      </c>
      <c r="L214" s="733">
        <v>13.82</v>
      </c>
      <c r="M214" s="725">
        <v>1506.385</v>
      </c>
      <c r="N214" s="733">
        <v>13.45</v>
      </c>
      <c r="O214" s="725">
        <v>1594.672</v>
      </c>
      <c r="P214" s="733">
        <v>13.21</v>
      </c>
      <c r="Q214" s="725">
        <v>1661.7170000000001</v>
      </c>
      <c r="R214" s="733">
        <v>13.07</v>
      </c>
      <c r="S214" s="725">
        <v>1719.1659999999999</v>
      </c>
      <c r="T214" s="733">
        <v>12.97</v>
      </c>
      <c r="U214" s="725">
        <v>1729.0229999999999</v>
      </c>
      <c r="V214" s="733">
        <v>13.04</v>
      </c>
      <c r="W214" s="725">
        <v>1762.623</v>
      </c>
      <c r="X214" s="734">
        <v>13.04</v>
      </c>
    </row>
    <row r="215" spans="2:24" x14ac:dyDescent="0.2">
      <c r="B215" s="724" t="s">
        <v>101</v>
      </c>
      <c r="C215" s="725">
        <v>553.26300000000003</v>
      </c>
      <c r="D215" s="733">
        <v>16.510000000000002</v>
      </c>
      <c r="E215" s="725">
        <v>668.17399999999998</v>
      </c>
      <c r="F215" s="733">
        <v>16.02</v>
      </c>
      <c r="G215" s="725">
        <v>814.62300000000005</v>
      </c>
      <c r="H215" s="733">
        <v>15.43</v>
      </c>
      <c r="I215" s="725">
        <v>976.86300000000006</v>
      </c>
      <c r="J215" s="733">
        <v>14.83</v>
      </c>
      <c r="K215" s="725">
        <v>1144.999</v>
      </c>
      <c r="L215" s="733">
        <v>14.34</v>
      </c>
      <c r="M215" s="725">
        <v>1314.433</v>
      </c>
      <c r="N215" s="733">
        <v>13.95</v>
      </c>
      <c r="O215" s="725">
        <v>1478.923</v>
      </c>
      <c r="P215" s="733">
        <v>13.66</v>
      </c>
      <c r="Q215" s="725">
        <v>1635.787</v>
      </c>
      <c r="R215" s="733">
        <v>13.44</v>
      </c>
      <c r="S215" s="725">
        <v>1784.634</v>
      </c>
      <c r="T215" s="733">
        <v>13.27</v>
      </c>
      <c r="U215" s="725">
        <v>1924.6790000000001</v>
      </c>
      <c r="V215" s="733">
        <v>13.12</v>
      </c>
      <c r="W215" s="725">
        <v>2054.8530000000001</v>
      </c>
      <c r="X215" s="734">
        <v>13</v>
      </c>
    </row>
    <row r="216" spans="2:24" x14ac:dyDescent="0.2">
      <c r="B216" s="724" t="s">
        <v>102</v>
      </c>
      <c r="C216" s="725">
        <v>707.67899999999997</v>
      </c>
      <c r="D216" s="733">
        <v>22.09</v>
      </c>
      <c r="E216" s="725">
        <v>762.22799999999995</v>
      </c>
      <c r="F216" s="733">
        <v>21.63</v>
      </c>
      <c r="G216" s="725">
        <v>820.93799999999999</v>
      </c>
      <c r="H216" s="733">
        <v>21.2</v>
      </c>
      <c r="I216" s="725">
        <v>876.68600000000004</v>
      </c>
      <c r="J216" s="733">
        <v>20.81</v>
      </c>
      <c r="K216" s="725">
        <v>923.25</v>
      </c>
      <c r="L216" s="733">
        <v>20.57</v>
      </c>
      <c r="M216" s="725">
        <v>962.61300000000006</v>
      </c>
      <c r="N216" s="733">
        <v>20.399999999999999</v>
      </c>
      <c r="O216" s="725">
        <v>995.46100000000001</v>
      </c>
      <c r="P216" s="733">
        <v>20.28</v>
      </c>
      <c r="Q216" s="725">
        <v>1024.529</v>
      </c>
      <c r="R216" s="733">
        <v>20.18</v>
      </c>
      <c r="S216" s="725">
        <v>1050.0050000000001</v>
      </c>
      <c r="T216" s="733">
        <v>20.09</v>
      </c>
      <c r="U216" s="725">
        <v>1074.1489999999999</v>
      </c>
      <c r="V216" s="733">
        <v>19.989999999999998</v>
      </c>
      <c r="W216" s="725">
        <v>1096.22</v>
      </c>
      <c r="X216" s="734">
        <v>19.91</v>
      </c>
    </row>
    <row r="217" spans="2:24" x14ac:dyDescent="0.2">
      <c r="B217" s="724" t="s">
        <v>103</v>
      </c>
      <c r="C217" s="725">
        <v>523.88199999999995</v>
      </c>
      <c r="D217" s="733">
        <v>24.48</v>
      </c>
      <c r="E217" s="725">
        <v>586.91200000000003</v>
      </c>
      <c r="F217" s="733">
        <v>23.64</v>
      </c>
      <c r="G217" s="725">
        <v>663.84400000000005</v>
      </c>
      <c r="H217" s="733">
        <v>22.71</v>
      </c>
      <c r="I217" s="725">
        <v>742.976</v>
      </c>
      <c r="J217" s="733">
        <v>21.92</v>
      </c>
      <c r="K217" s="725">
        <v>821.21299999999997</v>
      </c>
      <c r="L217" s="733">
        <v>21.29</v>
      </c>
      <c r="M217" s="725">
        <v>897.08699999999999</v>
      </c>
      <c r="N217" s="733">
        <v>20.79</v>
      </c>
      <c r="O217" s="725">
        <v>970.89200000000005</v>
      </c>
      <c r="P217" s="733">
        <v>20.39</v>
      </c>
      <c r="Q217" s="725">
        <v>1041.3620000000001</v>
      </c>
      <c r="R217" s="733">
        <v>20.059999999999999</v>
      </c>
      <c r="S217" s="725">
        <v>1107.8430000000001</v>
      </c>
      <c r="T217" s="733">
        <v>19.79</v>
      </c>
      <c r="U217" s="725">
        <v>1169.866</v>
      </c>
      <c r="V217" s="733">
        <v>19.579999999999998</v>
      </c>
      <c r="W217" s="725">
        <v>1226.7929999999999</v>
      </c>
      <c r="X217" s="734">
        <v>19.420000000000002</v>
      </c>
    </row>
    <row r="218" spans="2:24" ht="13.5" thickBot="1" x14ac:dyDescent="0.25">
      <c r="B218" s="757" t="s">
        <v>104</v>
      </c>
      <c r="C218" s="727">
        <v>1717.68</v>
      </c>
      <c r="D218" s="735">
        <v>16.3</v>
      </c>
      <c r="E218" s="727">
        <v>1887.481</v>
      </c>
      <c r="F218" s="735">
        <v>14.46</v>
      </c>
      <c r="G218" s="727">
        <v>2170.7829999999999</v>
      </c>
      <c r="H218" s="735">
        <v>13.56</v>
      </c>
      <c r="I218" s="727">
        <v>2539.7919999999999</v>
      </c>
      <c r="J218" s="735">
        <v>12.55</v>
      </c>
      <c r="K218" s="727">
        <v>2872.5770000000002</v>
      </c>
      <c r="L218" s="735">
        <v>11.9</v>
      </c>
      <c r="M218" s="727">
        <v>3225.627</v>
      </c>
      <c r="N218" s="735">
        <v>11.32</v>
      </c>
      <c r="O218" s="727">
        <v>3542.886</v>
      </c>
      <c r="P218" s="735">
        <v>10.91</v>
      </c>
      <c r="Q218" s="727">
        <v>3843.4290000000001</v>
      </c>
      <c r="R218" s="735">
        <v>10.57</v>
      </c>
      <c r="S218" s="727">
        <v>4106.3549999999996</v>
      </c>
      <c r="T218" s="735">
        <v>10.32</v>
      </c>
      <c r="U218" s="727">
        <v>4355.1090000000004</v>
      </c>
      <c r="V218" s="735">
        <v>10.119999999999999</v>
      </c>
      <c r="W218" s="727">
        <v>4588.1139999999996</v>
      </c>
      <c r="X218" s="736">
        <v>9.9499999999999993</v>
      </c>
    </row>
    <row r="221" spans="2:24" x14ac:dyDescent="0.2">
      <c r="B221" s="786" t="s">
        <v>136</v>
      </c>
      <c r="C221" s="718" t="s">
        <v>331</v>
      </c>
      <c r="D221" s="718" t="s">
        <v>222</v>
      </c>
      <c r="E221" s="718" t="s">
        <v>225</v>
      </c>
      <c r="F221" s="718" t="s">
        <v>226</v>
      </c>
      <c r="G221" s="718" t="s">
        <v>227</v>
      </c>
      <c r="H221" s="718" t="s">
        <v>228</v>
      </c>
      <c r="I221" s="718" t="s">
        <v>332</v>
      </c>
      <c r="J221" s="718" t="s">
        <v>333</v>
      </c>
      <c r="K221" s="718" t="s">
        <v>231</v>
      </c>
      <c r="L221" s="718" t="s">
        <v>232</v>
      </c>
      <c r="M221" s="718" t="s">
        <v>233</v>
      </c>
      <c r="N221" s="737"/>
    </row>
    <row r="222" spans="2:24" x14ac:dyDescent="0.2">
      <c r="B222" s="787"/>
      <c r="C222" s="717" t="s">
        <v>308</v>
      </c>
      <c r="D222" s="717" t="s">
        <v>308</v>
      </c>
      <c r="E222" s="717" t="s">
        <v>308</v>
      </c>
      <c r="F222" s="717" t="s">
        <v>308</v>
      </c>
      <c r="G222" s="717" t="s">
        <v>308</v>
      </c>
      <c r="H222" s="717" t="s">
        <v>308</v>
      </c>
      <c r="I222" s="717" t="s">
        <v>308</v>
      </c>
      <c r="J222" s="717" t="s">
        <v>308</v>
      </c>
      <c r="K222" s="717" t="s">
        <v>308</v>
      </c>
      <c r="L222" s="717" t="s">
        <v>308</v>
      </c>
      <c r="M222" s="719" t="s">
        <v>308</v>
      </c>
      <c r="N222" s="738"/>
    </row>
    <row r="223" spans="2:24" ht="41.25" thickBot="1" x14ac:dyDescent="0.25">
      <c r="B223" s="788"/>
      <c r="C223" s="720" t="s">
        <v>325</v>
      </c>
      <c r="D223" s="720" t="s">
        <v>325</v>
      </c>
      <c r="E223" s="720" t="s">
        <v>325</v>
      </c>
      <c r="F223" s="720" t="s">
        <v>325</v>
      </c>
      <c r="G223" s="720" t="s">
        <v>325</v>
      </c>
      <c r="H223" s="720" t="s">
        <v>325</v>
      </c>
      <c r="I223" s="720" t="s">
        <v>325</v>
      </c>
      <c r="J223" s="720" t="s">
        <v>325</v>
      </c>
      <c r="K223" s="720" t="s">
        <v>325</v>
      </c>
      <c r="L223" s="720" t="s">
        <v>325</v>
      </c>
      <c r="M223" s="720" t="s">
        <v>325</v>
      </c>
      <c r="N223" s="739"/>
    </row>
    <row r="224" spans="2:24" ht="25.5" x14ac:dyDescent="0.2">
      <c r="B224" s="753" t="s">
        <v>105</v>
      </c>
      <c r="C224" s="754">
        <f t="shared" ref="C224:C232" si="82">C207</f>
        <v>21804.108</v>
      </c>
      <c r="D224" s="754">
        <f t="shared" ref="D224:D232" si="83">E207</f>
        <v>22740.701000000001</v>
      </c>
      <c r="E224" s="754">
        <f t="shared" ref="E224:E232" si="84">G207</f>
        <v>24209.141</v>
      </c>
      <c r="F224" s="754">
        <f t="shared" ref="F224:F232" si="85">I207</f>
        <v>26154.248</v>
      </c>
      <c r="G224" s="754">
        <f t="shared" ref="G224:G232" si="86">K207</f>
        <v>27871.953000000001</v>
      </c>
      <c r="H224" s="754">
        <f t="shared" ref="H224:H232" si="87">M207</f>
        <v>29768.645</v>
      </c>
      <c r="I224" s="754">
        <f t="shared" ref="I224:I232" si="88">O207</f>
        <v>31504.3</v>
      </c>
      <c r="J224" s="754">
        <f t="shared" ref="J224:J232" si="89">Q207</f>
        <v>32891.919000000002</v>
      </c>
      <c r="K224" s="754">
        <f t="shared" ref="K224:K232" si="90">S207</f>
        <v>34295.298999999999</v>
      </c>
      <c r="L224" s="754">
        <f t="shared" ref="L224:L232" si="91">U207</f>
        <v>35348.815999999999</v>
      </c>
      <c r="M224" s="755">
        <f t="shared" ref="M224:M232" si="92">W207</f>
        <v>36438.580999999998</v>
      </c>
      <c r="N224" s="722"/>
    </row>
    <row r="225" spans="2:14" x14ac:dyDescent="0.2">
      <c r="B225" s="743" t="s">
        <v>94</v>
      </c>
      <c r="C225" s="744">
        <f t="shared" si="82"/>
        <v>7201.0680000000002</v>
      </c>
      <c r="D225" s="744">
        <f t="shared" si="83"/>
        <v>7067.1949999999997</v>
      </c>
      <c r="E225" s="744">
        <f t="shared" si="84"/>
        <v>7149.7120000000004</v>
      </c>
      <c r="F225" s="744">
        <f t="shared" si="85"/>
        <v>7265.9840000000004</v>
      </c>
      <c r="G225" s="744">
        <f t="shared" si="86"/>
        <v>7456.9359999999997</v>
      </c>
      <c r="H225" s="744">
        <f t="shared" si="87"/>
        <v>7813.2079999999996</v>
      </c>
      <c r="I225" s="744">
        <f t="shared" si="88"/>
        <v>8084.8320000000003</v>
      </c>
      <c r="J225" s="744">
        <f t="shared" si="89"/>
        <v>8439.93</v>
      </c>
      <c r="K225" s="744">
        <f t="shared" si="90"/>
        <v>8791.0750000000007</v>
      </c>
      <c r="L225" s="744">
        <f t="shared" si="91"/>
        <v>9094.848</v>
      </c>
      <c r="M225" s="745">
        <f t="shared" si="92"/>
        <v>9396.6</v>
      </c>
      <c r="N225" s="725"/>
    </row>
    <row r="226" spans="2:14" x14ac:dyDescent="0.2">
      <c r="B226" s="743" t="s">
        <v>95</v>
      </c>
      <c r="C226" s="744">
        <f t="shared" si="82"/>
        <v>1474.011</v>
      </c>
      <c r="D226" s="744">
        <f t="shared" si="83"/>
        <v>1508.0630000000001</v>
      </c>
      <c r="E226" s="744">
        <f t="shared" si="84"/>
        <v>1505.73</v>
      </c>
      <c r="F226" s="744">
        <f t="shared" si="85"/>
        <v>1654.242</v>
      </c>
      <c r="G226" s="744">
        <f t="shared" si="86"/>
        <v>1744.809</v>
      </c>
      <c r="H226" s="744">
        <f t="shared" si="87"/>
        <v>1793.7329999999999</v>
      </c>
      <c r="I226" s="744">
        <f t="shared" si="88"/>
        <v>1900.8389999999999</v>
      </c>
      <c r="J226" s="744">
        <f t="shared" si="89"/>
        <v>1748.748</v>
      </c>
      <c r="K226" s="744">
        <f t="shared" si="90"/>
        <v>1765.491</v>
      </c>
      <c r="L226" s="744">
        <f t="shared" si="91"/>
        <v>1710.604</v>
      </c>
      <c r="M226" s="745">
        <f t="shared" si="92"/>
        <v>1782.0119999999999</v>
      </c>
      <c r="N226" s="725"/>
    </row>
    <row r="227" spans="2:14" x14ac:dyDescent="0.2">
      <c r="B227" s="743" t="s">
        <v>96</v>
      </c>
      <c r="C227" s="744">
        <f t="shared" si="82"/>
        <v>1374.501</v>
      </c>
      <c r="D227" s="744">
        <f t="shared" si="83"/>
        <v>1451.653</v>
      </c>
      <c r="E227" s="744">
        <f t="shared" si="84"/>
        <v>1579.0070000000001</v>
      </c>
      <c r="F227" s="744">
        <f t="shared" si="85"/>
        <v>1739.86</v>
      </c>
      <c r="G227" s="744">
        <f t="shared" si="86"/>
        <v>1861.8820000000001</v>
      </c>
      <c r="H227" s="744">
        <f t="shared" si="87"/>
        <v>1962.1859999999999</v>
      </c>
      <c r="I227" s="744">
        <f t="shared" si="88"/>
        <v>2058.268</v>
      </c>
      <c r="J227" s="744">
        <f t="shared" si="89"/>
        <v>2105.1039999999998</v>
      </c>
      <c r="K227" s="744">
        <f t="shared" si="90"/>
        <v>2150.951</v>
      </c>
      <c r="L227" s="744">
        <f t="shared" si="91"/>
        <v>2202.9870000000001</v>
      </c>
      <c r="M227" s="745">
        <f t="shared" si="92"/>
        <v>2256.7570000000001</v>
      </c>
      <c r="N227" s="725"/>
    </row>
    <row r="228" spans="2:14" x14ac:dyDescent="0.2">
      <c r="B228" s="743" t="s">
        <v>97</v>
      </c>
      <c r="C228" s="744">
        <f t="shared" si="82"/>
        <v>5004.5339999999997</v>
      </c>
      <c r="D228" s="744">
        <f t="shared" si="83"/>
        <v>5187.7330000000002</v>
      </c>
      <c r="E228" s="744">
        <f t="shared" si="84"/>
        <v>5460.0020000000004</v>
      </c>
      <c r="F228" s="744">
        <f t="shared" si="85"/>
        <v>5852.5060000000003</v>
      </c>
      <c r="G228" s="744">
        <f t="shared" si="86"/>
        <v>6234.4920000000002</v>
      </c>
      <c r="H228" s="744">
        <f t="shared" si="87"/>
        <v>6591.3819999999996</v>
      </c>
      <c r="I228" s="744">
        <f t="shared" si="88"/>
        <v>6899.3159999999998</v>
      </c>
      <c r="J228" s="744">
        <f t="shared" si="89"/>
        <v>7163.098</v>
      </c>
      <c r="K228" s="744">
        <f t="shared" si="90"/>
        <v>7367.7830000000004</v>
      </c>
      <c r="L228" s="744">
        <f t="shared" si="91"/>
        <v>7455.0150000000003</v>
      </c>
      <c r="M228" s="745">
        <f t="shared" si="92"/>
        <v>7516.0609999999997</v>
      </c>
      <c r="N228" s="725"/>
    </row>
    <row r="229" spans="2:14" x14ac:dyDescent="0.2">
      <c r="B229" s="743" t="s">
        <v>98</v>
      </c>
      <c r="C229" s="744">
        <f t="shared" si="82"/>
        <v>1472.6690000000001</v>
      </c>
      <c r="D229" s="744">
        <f t="shared" si="83"/>
        <v>1651.3140000000001</v>
      </c>
      <c r="E229" s="744">
        <f t="shared" si="84"/>
        <v>1891.633</v>
      </c>
      <c r="F229" s="744">
        <f t="shared" si="85"/>
        <v>2178.8960000000002</v>
      </c>
      <c r="G229" s="744">
        <f t="shared" si="86"/>
        <v>2433.1680000000001</v>
      </c>
      <c r="H229" s="744">
        <f t="shared" si="87"/>
        <v>2666.1030000000001</v>
      </c>
      <c r="I229" s="744">
        <f t="shared" si="88"/>
        <v>2858.038</v>
      </c>
      <c r="J229" s="744">
        <f t="shared" si="89"/>
        <v>3018.6010000000001</v>
      </c>
      <c r="K229" s="744">
        <f t="shared" si="90"/>
        <v>3146.0250000000001</v>
      </c>
      <c r="L229" s="744">
        <f t="shared" si="91"/>
        <v>3261.2559999999999</v>
      </c>
      <c r="M229" s="745">
        <f t="shared" si="92"/>
        <v>3317.5720000000001</v>
      </c>
      <c r="N229" s="725"/>
    </row>
    <row r="230" spans="2:14" x14ac:dyDescent="0.2">
      <c r="B230" s="743" t="s">
        <v>99</v>
      </c>
      <c r="C230" s="744">
        <f t="shared" si="82"/>
        <v>810.74300000000005</v>
      </c>
      <c r="D230" s="744">
        <f t="shared" si="83"/>
        <v>883.69600000000003</v>
      </c>
      <c r="E230" s="744">
        <f t="shared" si="84"/>
        <v>925.05499999999995</v>
      </c>
      <c r="F230" s="744">
        <f t="shared" si="85"/>
        <v>959.63900000000001</v>
      </c>
      <c r="G230" s="744">
        <f t="shared" si="86"/>
        <v>882.47799999999995</v>
      </c>
      <c r="H230" s="744">
        <f t="shared" si="87"/>
        <v>934.15800000000002</v>
      </c>
      <c r="I230" s="744">
        <f t="shared" si="88"/>
        <v>1007.1660000000001</v>
      </c>
      <c r="J230" s="744">
        <f t="shared" si="89"/>
        <v>1085.287</v>
      </c>
      <c r="K230" s="744">
        <f t="shared" si="90"/>
        <v>1153.415</v>
      </c>
      <c r="L230" s="744">
        <f t="shared" si="91"/>
        <v>1213.701</v>
      </c>
      <c r="M230" s="745">
        <f t="shared" si="92"/>
        <v>1279.79</v>
      </c>
      <c r="N230" s="725"/>
    </row>
    <row r="231" spans="2:14" x14ac:dyDescent="0.2">
      <c r="B231" s="743" t="s">
        <v>100</v>
      </c>
      <c r="C231" s="744">
        <f t="shared" si="82"/>
        <v>892.69200000000001</v>
      </c>
      <c r="D231" s="744">
        <f t="shared" si="83"/>
        <v>1011.226</v>
      </c>
      <c r="E231" s="744">
        <f t="shared" si="84"/>
        <v>1147.835</v>
      </c>
      <c r="F231" s="744">
        <f t="shared" si="85"/>
        <v>1278.9870000000001</v>
      </c>
      <c r="G231" s="744">
        <f t="shared" si="86"/>
        <v>1401.816</v>
      </c>
      <c r="H231" s="744">
        <f t="shared" si="87"/>
        <v>1506.385</v>
      </c>
      <c r="I231" s="744">
        <f t="shared" si="88"/>
        <v>1594.672</v>
      </c>
      <c r="J231" s="744">
        <f t="shared" si="89"/>
        <v>1661.7170000000001</v>
      </c>
      <c r="K231" s="744">
        <f t="shared" si="90"/>
        <v>1719.1659999999999</v>
      </c>
      <c r="L231" s="744">
        <f t="shared" si="91"/>
        <v>1729.0229999999999</v>
      </c>
      <c r="M231" s="745">
        <f t="shared" si="92"/>
        <v>1762.623</v>
      </c>
      <c r="N231" s="725"/>
    </row>
    <row r="232" spans="2:14" x14ac:dyDescent="0.2">
      <c r="B232" s="743" t="s">
        <v>101</v>
      </c>
      <c r="C232" s="744">
        <f t="shared" si="82"/>
        <v>553.26300000000003</v>
      </c>
      <c r="D232" s="744">
        <f t="shared" si="83"/>
        <v>668.17399999999998</v>
      </c>
      <c r="E232" s="744">
        <f t="shared" si="84"/>
        <v>814.62300000000005</v>
      </c>
      <c r="F232" s="744">
        <f t="shared" si="85"/>
        <v>976.86300000000006</v>
      </c>
      <c r="G232" s="744">
        <f t="shared" si="86"/>
        <v>1144.999</v>
      </c>
      <c r="H232" s="744">
        <f t="shared" si="87"/>
        <v>1314.433</v>
      </c>
      <c r="I232" s="744">
        <f t="shared" si="88"/>
        <v>1478.923</v>
      </c>
      <c r="J232" s="744">
        <f t="shared" si="89"/>
        <v>1635.787</v>
      </c>
      <c r="K232" s="744">
        <f t="shared" si="90"/>
        <v>1784.634</v>
      </c>
      <c r="L232" s="744">
        <f t="shared" si="91"/>
        <v>1924.6790000000001</v>
      </c>
      <c r="M232" s="745">
        <f t="shared" si="92"/>
        <v>2054.8530000000001</v>
      </c>
      <c r="N232" s="725"/>
    </row>
    <row r="233" spans="2:14" x14ac:dyDescent="0.2">
      <c r="B233" s="743" t="s">
        <v>102</v>
      </c>
      <c r="C233" s="744">
        <f t="shared" ref="C233:C235" si="93">C216</f>
        <v>707.67899999999997</v>
      </c>
      <c r="D233" s="744">
        <f t="shared" ref="D233:D235" si="94">E216</f>
        <v>762.22799999999995</v>
      </c>
      <c r="E233" s="744">
        <f t="shared" ref="E233:E235" si="95">G216</f>
        <v>820.93799999999999</v>
      </c>
      <c r="F233" s="744">
        <f t="shared" ref="F233:F235" si="96">I216</f>
        <v>876.68600000000004</v>
      </c>
      <c r="G233" s="744">
        <f t="shared" ref="G233:G235" si="97">K216</f>
        <v>923.25</v>
      </c>
      <c r="H233" s="744">
        <f t="shared" ref="H233:H235" si="98">M216</f>
        <v>962.61300000000006</v>
      </c>
      <c r="I233" s="744">
        <f t="shared" ref="I233:I235" si="99">O216</f>
        <v>995.46100000000001</v>
      </c>
      <c r="J233" s="744">
        <f t="shared" ref="J233:J235" si="100">Q216</f>
        <v>1024.529</v>
      </c>
      <c r="K233" s="744">
        <f t="shared" ref="K233:K235" si="101">S216</f>
        <v>1050.0050000000001</v>
      </c>
      <c r="L233" s="744">
        <f t="shared" ref="L233:L235" si="102">U216</f>
        <v>1074.1489999999999</v>
      </c>
      <c r="M233" s="745">
        <f t="shared" ref="M233:M235" si="103">W216</f>
        <v>1096.22</v>
      </c>
      <c r="N233" s="725"/>
    </row>
    <row r="234" spans="2:14" x14ac:dyDescent="0.2">
      <c r="B234" s="743" t="s">
        <v>103</v>
      </c>
      <c r="C234" s="744">
        <f t="shared" si="93"/>
        <v>523.88199999999995</v>
      </c>
      <c r="D234" s="744">
        <f t="shared" si="94"/>
        <v>586.91200000000003</v>
      </c>
      <c r="E234" s="744">
        <f t="shared" si="95"/>
        <v>663.84400000000005</v>
      </c>
      <c r="F234" s="744">
        <f t="shared" si="96"/>
        <v>742.976</v>
      </c>
      <c r="G234" s="744">
        <f t="shared" si="97"/>
        <v>821.21299999999997</v>
      </c>
      <c r="H234" s="744">
        <f t="shared" si="98"/>
        <v>897.08699999999999</v>
      </c>
      <c r="I234" s="744">
        <f t="shared" si="99"/>
        <v>970.89200000000005</v>
      </c>
      <c r="J234" s="744">
        <f t="shared" si="100"/>
        <v>1041.3620000000001</v>
      </c>
      <c r="K234" s="744">
        <f t="shared" si="101"/>
        <v>1107.8430000000001</v>
      </c>
      <c r="L234" s="744">
        <f t="shared" si="102"/>
        <v>1169.866</v>
      </c>
      <c r="M234" s="745">
        <f t="shared" si="103"/>
        <v>1226.7929999999999</v>
      </c>
      <c r="N234" s="725"/>
    </row>
    <row r="235" spans="2:14" ht="13.5" thickBot="1" x14ac:dyDescent="0.25">
      <c r="B235" s="746" t="s">
        <v>104</v>
      </c>
      <c r="C235" s="747">
        <f t="shared" si="93"/>
        <v>1717.68</v>
      </c>
      <c r="D235" s="747">
        <f t="shared" si="94"/>
        <v>1887.481</v>
      </c>
      <c r="E235" s="747">
        <f t="shared" si="95"/>
        <v>2170.7829999999999</v>
      </c>
      <c r="F235" s="747">
        <f t="shared" si="96"/>
        <v>2539.7919999999999</v>
      </c>
      <c r="G235" s="747">
        <f t="shared" si="97"/>
        <v>2872.5770000000002</v>
      </c>
      <c r="H235" s="747">
        <f t="shared" si="98"/>
        <v>3225.627</v>
      </c>
      <c r="I235" s="747">
        <f t="shared" si="99"/>
        <v>3542.886</v>
      </c>
      <c r="J235" s="747">
        <f t="shared" si="100"/>
        <v>3843.4290000000001</v>
      </c>
      <c r="K235" s="747">
        <f t="shared" si="101"/>
        <v>4106.3549999999996</v>
      </c>
      <c r="L235" s="747">
        <f t="shared" si="102"/>
        <v>4355.1090000000004</v>
      </c>
      <c r="M235" s="748">
        <f t="shared" si="103"/>
        <v>4588.1139999999996</v>
      </c>
      <c r="N235" s="725"/>
    </row>
    <row r="238" spans="2:14" x14ac:dyDescent="0.2">
      <c r="B238" s="786" t="s">
        <v>136</v>
      </c>
      <c r="C238" s="718" t="s">
        <v>331</v>
      </c>
      <c r="D238" s="718" t="s">
        <v>222</v>
      </c>
      <c r="E238" s="718" t="s">
        <v>225</v>
      </c>
      <c r="F238" s="718" t="s">
        <v>226</v>
      </c>
      <c r="G238" s="718" t="s">
        <v>227</v>
      </c>
      <c r="H238" s="718" t="s">
        <v>228</v>
      </c>
      <c r="I238" s="718" t="s">
        <v>332</v>
      </c>
      <c r="J238" s="718" t="s">
        <v>333</v>
      </c>
      <c r="K238" s="718" t="s">
        <v>231</v>
      </c>
      <c r="L238" s="718" t="s">
        <v>232</v>
      </c>
      <c r="M238" s="718" t="s">
        <v>233</v>
      </c>
      <c r="N238" s="737"/>
    </row>
    <row r="239" spans="2:14" x14ac:dyDescent="0.2">
      <c r="B239" s="787"/>
      <c r="C239" s="717" t="s">
        <v>486</v>
      </c>
      <c r="D239" s="717" t="s">
        <v>486</v>
      </c>
      <c r="E239" s="717" t="s">
        <v>486</v>
      </c>
      <c r="F239" s="717" t="s">
        <v>486</v>
      </c>
      <c r="G239" s="717" t="s">
        <v>486</v>
      </c>
      <c r="H239" s="717" t="s">
        <v>486</v>
      </c>
      <c r="I239" s="717" t="s">
        <v>486</v>
      </c>
      <c r="J239" s="717" t="s">
        <v>486</v>
      </c>
      <c r="K239" s="717" t="s">
        <v>486</v>
      </c>
      <c r="L239" s="717" t="s">
        <v>486</v>
      </c>
      <c r="M239" s="719" t="s">
        <v>486</v>
      </c>
      <c r="N239" s="738"/>
    </row>
    <row r="240" spans="2:14" ht="41.25" thickBot="1" x14ac:dyDescent="0.25">
      <c r="B240" s="788"/>
      <c r="C240" s="720" t="s">
        <v>325</v>
      </c>
      <c r="D240" s="720" t="s">
        <v>325</v>
      </c>
      <c r="E240" s="720" t="s">
        <v>325</v>
      </c>
      <c r="F240" s="720" t="s">
        <v>325</v>
      </c>
      <c r="G240" s="720" t="s">
        <v>325</v>
      </c>
      <c r="H240" s="720" t="s">
        <v>325</v>
      </c>
      <c r="I240" s="720" t="s">
        <v>325</v>
      </c>
      <c r="J240" s="720" t="s">
        <v>325</v>
      </c>
      <c r="K240" s="720" t="s">
        <v>325</v>
      </c>
      <c r="L240" s="720" t="s">
        <v>325</v>
      </c>
      <c r="M240" s="720" t="s">
        <v>325</v>
      </c>
      <c r="N240" s="739"/>
    </row>
    <row r="241" spans="1:14" ht="25.5" x14ac:dyDescent="0.2">
      <c r="B241" s="753" t="s">
        <v>105</v>
      </c>
      <c r="C241" s="754">
        <f t="shared" ref="C241:C252" si="104">SUM(C190,C207)</f>
        <v>22910.97</v>
      </c>
      <c r="D241" s="754">
        <f t="shared" ref="D241:D252" si="105">SUM(D190,E207)</f>
        <v>23935.858</v>
      </c>
      <c r="E241" s="754">
        <f t="shared" ref="E241:E252" si="106">SUM(E190,G207)</f>
        <v>25437.681</v>
      </c>
      <c r="F241" s="754">
        <f t="shared" ref="F241:F252" si="107">SUM(F190,I207)</f>
        <v>27438.324000000001</v>
      </c>
      <c r="G241" s="754">
        <f t="shared" ref="G241:G252" si="108">SUM(G190,K207)</f>
        <v>29210.497000000003</v>
      </c>
      <c r="H241" s="754">
        <f t="shared" ref="H241:H252" si="109">SUM(H190,M207)</f>
        <v>31193.325000000001</v>
      </c>
      <c r="I241" s="754">
        <f t="shared" ref="I241:I252" si="110">SUM(I190,O207)</f>
        <v>32933.843999999997</v>
      </c>
      <c r="J241" s="754">
        <f t="shared" ref="J241:J252" si="111">SUM(J190,Q207)</f>
        <v>34306.165000000001</v>
      </c>
      <c r="K241" s="754">
        <f t="shared" ref="K241:K252" si="112">SUM(K190,S207)</f>
        <v>35725.377</v>
      </c>
      <c r="L241" s="754">
        <f t="shared" ref="L241:L252" si="113">SUM(L190,U207)</f>
        <v>36817.731999999996</v>
      </c>
      <c r="M241" s="755">
        <f t="shared" ref="M241:M252" si="114">SUM(M190,W207)</f>
        <v>37903.103999999999</v>
      </c>
      <c r="N241" s="722"/>
    </row>
    <row r="242" spans="1:14" x14ac:dyDescent="0.2">
      <c r="B242" s="743" t="s">
        <v>94</v>
      </c>
      <c r="C242" s="744">
        <f t="shared" si="104"/>
        <v>7732.1090000000004</v>
      </c>
      <c r="D242" s="744">
        <f t="shared" si="105"/>
        <v>7633.0769999999993</v>
      </c>
      <c r="E242" s="744">
        <f t="shared" si="106"/>
        <v>7733.6780000000008</v>
      </c>
      <c r="F242" s="744">
        <f t="shared" si="107"/>
        <v>7875.2690000000002</v>
      </c>
      <c r="G242" s="744">
        <f t="shared" si="108"/>
        <v>8091.1909999999998</v>
      </c>
      <c r="H242" s="744">
        <f t="shared" si="109"/>
        <v>8484.3240000000005</v>
      </c>
      <c r="I242" s="744">
        <f t="shared" si="110"/>
        <v>8738.3430000000008</v>
      </c>
      <c r="J242" s="744">
        <f t="shared" si="111"/>
        <v>9061.4050000000007</v>
      </c>
      <c r="K242" s="744">
        <f t="shared" si="112"/>
        <v>9409.0460000000003</v>
      </c>
      <c r="L242" s="744">
        <f t="shared" si="113"/>
        <v>9722.116</v>
      </c>
      <c r="M242" s="745">
        <f t="shared" si="114"/>
        <v>10008.262000000001</v>
      </c>
      <c r="N242" s="725"/>
    </row>
    <row r="243" spans="1:14" x14ac:dyDescent="0.2">
      <c r="B243" s="743" t="s">
        <v>95</v>
      </c>
      <c r="C243" s="744">
        <f t="shared" si="104"/>
        <v>1697.133</v>
      </c>
      <c r="D243" s="744">
        <f t="shared" si="105"/>
        <v>1749.3510000000001</v>
      </c>
      <c r="E243" s="744">
        <f t="shared" si="106"/>
        <v>1741.596</v>
      </c>
      <c r="F243" s="744">
        <f t="shared" si="107"/>
        <v>1900.3589999999999</v>
      </c>
      <c r="G243" s="744">
        <f t="shared" si="108"/>
        <v>2004.182</v>
      </c>
      <c r="H243" s="744">
        <f t="shared" si="109"/>
        <v>2074.2289999999998</v>
      </c>
      <c r="I243" s="744">
        <f t="shared" si="110"/>
        <v>2188.2979999999998</v>
      </c>
      <c r="J243" s="744">
        <f t="shared" si="111"/>
        <v>2043.6010000000001</v>
      </c>
      <c r="K243" s="744">
        <f t="shared" si="112"/>
        <v>2066.6419999999998</v>
      </c>
      <c r="L243" s="744">
        <f t="shared" si="113"/>
        <v>2024.973</v>
      </c>
      <c r="M243" s="745">
        <f t="shared" si="114"/>
        <v>2098.462</v>
      </c>
      <c r="N243" s="725"/>
    </row>
    <row r="244" spans="1:14" x14ac:dyDescent="0.2">
      <c r="B244" s="743" t="s">
        <v>96</v>
      </c>
      <c r="C244" s="744">
        <f t="shared" si="104"/>
        <v>1385.4959999999999</v>
      </c>
      <c r="D244" s="744">
        <f t="shared" si="105"/>
        <v>1463.047</v>
      </c>
      <c r="E244" s="744">
        <f t="shared" si="106"/>
        <v>1590.6100000000001</v>
      </c>
      <c r="F244" s="744">
        <f t="shared" si="107"/>
        <v>1750.2099999999998</v>
      </c>
      <c r="G244" s="744">
        <f t="shared" si="108"/>
        <v>1872.0650000000001</v>
      </c>
      <c r="H244" s="744">
        <f t="shared" si="109"/>
        <v>1972.9929999999999</v>
      </c>
      <c r="I244" s="744">
        <f t="shared" si="110"/>
        <v>2069.4119999999998</v>
      </c>
      <c r="J244" s="744">
        <f t="shared" si="111"/>
        <v>2116.1469999999999</v>
      </c>
      <c r="K244" s="744">
        <f t="shared" si="112"/>
        <v>2162.779</v>
      </c>
      <c r="L244" s="744">
        <f t="shared" si="113"/>
        <v>2215.5630000000001</v>
      </c>
      <c r="M244" s="745">
        <f t="shared" si="114"/>
        <v>2269.8870000000002</v>
      </c>
      <c r="N244" s="725"/>
    </row>
    <row r="245" spans="1:14" x14ac:dyDescent="0.2">
      <c r="B245" s="743" t="s">
        <v>97</v>
      </c>
      <c r="C245" s="744">
        <f t="shared" si="104"/>
        <v>5059.3649999999998</v>
      </c>
      <c r="D245" s="744">
        <f t="shared" si="105"/>
        <v>5245.866</v>
      </c>
      <c r="E245" s="744">
        <f t="shared" si="106"/>
        <v>5518.9380000000001</v>
      </c>
      <c r="F245" s="744">
        <f t="shared" si="107"/>
        <v>5914.2420000000002</v>
      </c>
      <c r="G245" s="744">
        <f t="shared" si="108"/>
        <v>6298.2300000000005</v>
      </c>
      <c r="H245" s="744">
        <f t="shared" si="109"/>
        <v>6659.643</v>
      </c>
      <c r="I245" s="744">
        <f t="shared" si="110"/>
        <v>6970.4409999999998</v>
      </c>
      <c r="J245" s="744">
        <f t="shared" si="111"/>
        <v>7234.7129999999997</v>
      </c>
      <c r="K245" s="744">
        <f t="shared" si="112"/>
        <v>7439.6440000000002</v>
      </c>
      <c r="L245" s="744">
        <f t="shared" si="113"/>
        <v>7528.2440000000006</v>
      </c>
      <c r="M245" s="745">
        <f t="shared" si="114"/>
        <v>7590.7069999999994</v>
      </c>
      <c r="N245" s="725"/>
    </row>
    <row r="246" spans="1:14" x14ac:dyDescent="0.2">
      <c r="B246" s="743" t="s">
        <v>98</v>
      </c>
      <c r="C246" s="744">
        <f t="shared" si="104"/>
        <v>1543.8440000000001</v>
      </c>
      <c r="D246" s="744">
        <f t="shared" si="105"/>
        <v>1730.2530000000002</v>
      </c>
      <c r="E246" s="744">
        <f t="shared" si="106"/>
        <v>1977.539</v>
      </c>
      <c r="F246" s="744">
        <f t="shared" si="107"/>
        <v>2272.9570000000003</v>
      </c>
      <c r="G246" s="744">
        <f t="shared" si="108"/>
        <v>2533.3510000000001</v>
      </c>
      <c r="H246" s="744">
        <f t="shared" si="109"/>
        <v>2774.03</v>
      </c>
      <c r="I246" s="744">
        <f t="shared" si="110"/>
        <v>2971.2429999999999</v>
      </c>
      <c r="J246" s="744">
        <f t="shared" si="111"/>
        <v>3135.7090000000003</v>
      </c>
      <c r="K246" s="744">
        <f t="shared" si="112"/>
        <v>3267.5970000000002</v>
      </c>
      <c r="L246" s="744">
        <f t="shared" si="113"/>
        <v>3386.058</v>
      </c>
      <c r="M246" s="745">
        <f t="shared" si="114"/>
        <v>3443.011</v>
      </c>
      <c r="N246" s="725"/>
    </row>
    <row r="247" spans="1:14" x14ac:dyDescent="0.2">
      <c r="B247" s="743" t="s">
        <v>99</v>
      </c>
      <c r="C247" s="744">
        <f t="shared" si="104"/>
        <v>853.11</v>
      </c>
      <c r="D247" s="744">
        <f t="shared" si="105"/>
        <v>931.68399999999997</v>
      </c>
      <c r="E247" s="744">
        <f t="shared" si="106"/>
        <v>975.55399999999997</v>
      </c>
      <c r="F247" s="744">
        <f t="shared" si="107"/>
        <v>1013.8530000000001</v>
      </c>
      <c r="G247" s="744">
        <f t="shared" si="108"/>
        <v>936.65899999999999</v>
      </c>
      <c r="H247" s="744">
        <f t="shared" si="109"/>
        <v>990.78100000000006</v>
      </c>
      <c r="I247" s="744">
        <f t="shared" si="110"/>
        <v>1063.377</v>
      </c>
      <c r="J247" s="744">
        <f t="shared" si="111"/>
        <v>1141.329</v>
      </c>
      <c r="K247" s="744">
        <f t="shared" si="112"/>
        <v>1212.0629999999999</v>
      </c>
      <c r="L247" s="744">
        <f t="shared" si="113"/>
        <v>1276.0740000000001</v>
      </c>
      <c r="M247" s="745">
        <f t="shared" si="114"/>
        <v>1343.98</v>
      </c>
      <c r="N247" s="725"/>
    </row>
    <row r="248" spans="1:14" x14ac:dyDescent="0.2">
      <c r="B248" s="743" t="s">
        <v>100</v>
      </c>
      <c r="C248" s="744">
        <f t="shared" si="104"/>
        <v>900.74400000000003</v>
      </c>
      <c r="D248" s="744">
        <f t="shared" si="105"/>
        <v>1020.535</v>
      </c>
      <c r="E248" s="744">
        <f t="shared" si="106"/>
        <v>1158.463</v>
      </c>
      <c r="F248" s="744">
        <f t="shared" si="107"/>
        <v>1290.7550000000001</v>
      </c>
      <c r="G248" s="744">
        <f t="shared" si="108"/>
        <v>1414.5810000000001</v>
      </c>
      <c r="H248" s="744">
        <f t="shared" si="109"/>
        <v>1519.9580000000001</v>
      </c>
      <c r="I248" s="744">
        <f t="shared" si="110"/>
        <v>1608.7560000000001</v>
      </c>
      <c r="J248" s="744">
        <f t="shared" si="111"/>
        <v>1676.337</v>
      </c>
      <c r="K248" s="744">
        <f t="shared" si="112"/>
        <v>1734.115</v>
      </c>
      <c r="L248" s="744">
        <f t="shared" si="113"/>
        <v>1744.193</v>
      </c>
      <c r="M248" s="745">
        <f t="shared" si="114"/>
        <v>1776.3679999999999</v>
      </c>
      <c r="N248" s="725"/>
    </row>
    <row r="249" spans="1:14" x14ac:dyDescent="0.2">
      <c r="B249" s="743" t="s">
        <v>101</v>
      </c>
      <c r="C249" s="744">
        <f t="shared" si="104"/>
        <v>553.26300000000003</v>
      </c>
      <c r="D249" s="744">
        <f t="shared" si="105"/>
        <v>668.17399999999998</v>
      </c>
      <c r="E249" s="744">
        <f t="shared" si="106"/>
        <v>814.62300000000005</v>
      </c>
      <c r="F249" s="744">
        <f t="shared" si="107"/>
        <v>976.86300000000006</v>
      </c>
      <c r="G249" s="744">
        <f t="shared" si="108"/>
        <v>1144.999</v>
      </c>
      <c r="H249" s="744">
        <f t="shared" si="109"/>
        <v>1314.433</v>
      </c>
      <c r="I249" s="744">
        <f t="shared" si="110"/>
        <v>1478.923</v>
      </c>
      <c r="J249" s="744">
        <f t="shared" si="111"/>
        <v>1635.787</v>
      </c>
      <c r="K249" s="744">
        <f t="shared" si="112"/>
        <v>1784.634</v>
      </c>
      <c r="L249" s="744">
        <f t="shared" si="113"/>
        <v>1924.6790000000001</v>
      </c>
      <c r="M249" s="745">
        <f t="shared" si="114"/>
        <v>2054.8530000000001</v>
      </c>
      <c r="N249" s="725"/>
    </row>
    <row r="250" spans="1:14" x14ac:dyDescent="0.2">
      <c r="B250" s="743" t="s">
        <v>102</v>
      </c>
      <c r="C250" s="744">
        <f t="shared" si="104"/>
        <v>720.73099999999999</v>
      </c>
      <c r="D250" s="744">
        <f t="shared" si="105"/>
        <v>776.64599999999996</v>
      </c>
      <c r="E250" s="744">
        <f t="shared" si="106"/>
        <v>835.97199999999998</v>
      </c>
      <c r="F250" s="744">
        <f t="shared" si="107"/>
        <v>892.30700000000002</v>
      </c>
      <c r="G250" s="744">
        <f t="shared" si="108"/>
        <v>939.18499999999995</v>
      </c>
      <c r="H250" s="744">
        <f t="shared" si="109"/>
        <v>979.27800000000002</v>
      </c>
      <c r="I250" s="744">
        <f t="shared" si="110"/>
        <v>1012.297</v>
      </c>
      <c r="J250" s="744">
        <f t="shared" si="111"/>
        <v>1041.5050000000001</v>
      </c>
      <c r="K250" s="744">
        <f t="shared" si="112"/>
        <v>1066.7670000000001</v>
      </c>
      <c r="L250" s="744">
        <f t="shared" si="113"/>
        <v>1091.5559999999998</v>
      </c>
      <c r="M250" s="745">
        <f t="shared" si="114"/>
        <v>1113.463</v>
      </c>
      <c r="N250" s="725"/>
    </row>
    <row r="251" spans="1:14" x14ac:dyDescent="0.2">
      <c r="B251" s="743" t="s">
        <v>103</v>
      </c>
      <c r="C251" s="744">
        <f t="shared" si="104"/>
        <v>523.88499999999999</v>
      </c>
      <c r="D251" s="744">
        <f t="shared" si="105"/>
        <v>586.93299999999999</v>
      </c>
      <c r="E251" s="744">
        <f t="shared" si="106"/>
        <v>663.8900000000001</v>
      </c>
      <c r="F251" s="744">
        <f t="shared" si="107"/>
        <v>743.03700000000003</v>
      </c>
      <c r="G251" s="744">
        <f t="shared" si="108"/>
        <v>821.28199999999993</v>
      </c>
      <c r="H251" s="744">
        <f t="shared" si="109"/>
        <v>897.15800000000002</v>
      </c>
      <c r="I251" s="744">
        <f t="shared" si="110"/>
        <v>970.95400000000006</v>
      </c>
      <c r="J251" s="744">
        <f t="shared" si="111"/>
        <v>1041.414</v>
      </c>
      <c r="K251" s="744">
        <f t="shared" si="112"/>
        <v>1107.867</v>
      </c>
      <c r="L251" s="744">
        <f t="shared" si="113"/>
        <v>1169.896</v>
      </c>
      <c r="M251" s="745">
        <f t="shared" si="114"/>
        <v>1226.8309999999999</v>
      </c>
      <c r="N251" s="725"/>
    </row>
    <row r="252" spans="1:14" ht="13.5" thickBot="1" x14ac:dyDescent="0.25">
      <c r="B252" s="746" t="s">
        <v>104</v>
      </c>
      <c r="C252" s="747">
        <f t="shared" si="104"/>
        <v>1869.903</v>
      </c>
      <c r="D252" s="747">
        <f t="shared" si="105"/>
        <v>2055.2660000000001</v>
      </c>
      <c r="E252" s="747">
        <f t="shared" si="106"/>
        <v>2346.8379999999997</v>
      </c>
      <c r="F252" s="747">
        <f t="shared" si="107"/>
        <v>2720.6559999999999</v>
      </c>
      <c r="G252" s="747">
        <f t="shared" si="108"/>
        <v>3060.4390000000003</v>
      </c>
      <c r="H252" s="747">
        <f t="shared" si="109"/>
        <v>3424.7689999999998</v>
      </c>
      <c r="I252" s="747">
        <f t="shared" si="110"/>
        <v>3748.7939999999999</v>
      </c>
      <c r="J252" s="747">
        <f t="shared" si="111"/>
        <v>4053.8900000000003</v>
      </c>
      <c r="K252" s="747">
        <f t="shared" si="112"/>
        <v>4321.6659999999993</v>
      </c>
      <c r="L252" s="747">
        <f t="shared" si="113"/>
        <v>4576.8010000000004</v>
      </c>
      <c r="M252" s="748">
        <f t="shared" si="114"/>
        <v>4816.0939999999991</v>
      </c>
      <c r="N252" s="725"/>
    </row>
    <row r="254" spans="1:14" x14ac:dyDescent="0.2">
      <c r="A254" s="271"/>
    </row>
    <row r="255" spans="1:14" x14ac:dyDescent="0.2">
      <c r="B255" s="786" t="s">
        <v>745</v>
      </c>
      <c r="C255" s="718" t="s">
        <v>331</v>
      </c>
      <c r="D255" s="718" t="s">
        <v>222</v>
      </c>
      <c r="E255" s="718" t="s">
        <v>225</v>
      </c>
      <c r="F255" s="718" t="s">
        <v>226</v>
      </c>
      <c r="G255" s="718" t="s">
        <v>227</v>
      </c>
      <c r="H255" s="718" t="s">
        <v>228</v>
      </c>
      <c r="I255" s="718" t="s">
        <v>332</v>
      </c>
      <c r="J255" s="718" t="s">
        <v>333</v>
      </c>
      <c r="K255" s="718" t="s">
        <v>231</v>
      </c>
      <c r="L255" s="718" t="s">
        <v>232</v>
      </c>
      <c r="M255" s="740" t="s">
        <v>233</v>
      </c>
    </row>
    <row r="256" spans="1:14" x14ac:dyDescent="0.2">
      <c r="B256" s="787"/>
      <c r="C256" s="717" t="s">
        <v>78</v>
      </c>
      <c r="D256" s="717" t="s">
        <v>78</v>
      </c>
      <c r="E256" s="717" t="s">
        <v>78</v>
      </c>
      <c r="F256" s="717" t="s">
        <v>78</v>
      </c>
      <c r="G256" s="717" t="s">
        <v>78</v>
      </c>
      <c r="H256" s="717" t="s">
        <v>78</v>
      </c>
      <c r="I256" s="717" t="s">
        <v>78</v>
      </c>
      <c r="J256" s="717" t="s">
        <v>78</v>
      </c>
      <c r="K256" s="717" t="s">
        <v>78</v>
      </c>
      <c r="L256" s="717" t="s">
        <v>78</v>
      </c>
      <c r="M256" s="741" t="s">
        <v>78</v>
      </c>
    </row>
    <row r="257" spans="2:24" ht="41.25" thickBot="1" x14ac:dyDescent="0.25">
      <c r="B257" s="788"/>
      <c r="C257" s="720" t="s">
        <v>325</v>
      </c>
      <c r="D257" s="720" t="s">
        <v>325</v>
      </c>
      <c r="E257" s="720" t="s">
        <v>325</v>
      </c>
      <c r="F257" s="720" t="s">
        <v>325</v>
      </c>
      <c r="G257" s="720" t="s">
        <v>325</v>
      </c>
      <c r="H257" s="720" t="s">
        <v>325</v>
      </c>
      <c r="I257" s="720" t="s">
        <v>325</v>
      </c>
      <c r="J257" s="720" t="s">
        <v>325</v>
      </c>
      <c r="K257" s="720" t="s">
        <v>325</v>
      </c>
      <c r="L257" s="720" t="s">
        <v>325</v>
      </c>
      <c r="M257" s="742" t="s">
        <v>325</v>
      </c>
    </row>
    <row r="258" spans="2:24" ht="25.5" x14ac:dyDescent="0.2">
      <c r="B258" s="721" t="s">
        <v>105</v>
      </c>
      <c r="C258" s="722">
        <v>30.864000000000001</v>
      </c>
      <c r="D258" s="722">
        <v>32.781999999999996</v>
      </c>
      <c r="E258" s="722">
        <v>31.945</v>
      </c>
      <c r="F258" s="722">
        <v>31.422000000000001</v>
      </c>
      <c r="G258" s="722">
        <v>31.667000000000002</v>
      </c>
      <c r="H258" s="722">
        <v>32.401000000000003</v>
      </c>
      <c r="I258" s="722">
        <v>33.039000000000001</v>
      </c>
      <c r="J258" s="722">
        <v>33.481999999999999</v>
      </c>
      <c r="K258" s="722">
        <v>33.89</v>
      </c>
      <c r="L258" s="722">
        <v>35.067999999999998</v>
      </c>
      <c r="M258" s="723">
        <v>35.197000000000003</v>
      </c>
    </row>
    <row r="259" spans="2:24" x14ac:dyDescent="0.2">
      <c r="B259" s="724" t="s">
        <v>94</v>
      </c>
      <c r="C259" s="725">
        <v>11.522</v>
      </c>
      <c r="D259" s="725">
        <v>11.847</v>
      </c>
      <c r="E259" s="725">
        <v>11.8</v>
      </c>
      <c r="F259" s="725">
        <v>11.974</v>
      </c>
      <c r="G259" s="725">
        <v>12.06</v>
      </c>
      <c r="H259" s="725">
        <v>12.396000000000001</v>
      </c>
      <c r="I259" s="725">
        <v>12.925000000000001</v>
      </c>
      <c r="J259" s="725">
        <v>13.191000000000001</v>
      </c>
      <c r="K259" s="725">
        <v>13.587</v>
      </c>
      <c r="L259" s="725">
        <v>14.583</v>
      </c>
      <c r="M259" s="726">
        <v>14.744</v>
      </c>
    </row>
    <row r="260" spans="2:24" x14ac:dyDescent="0.2">
      <c r="B260" s="724" t="s">
        <v>95</v>
      </c>
      <c r="C260" s="725">
        <v>7.09</v>
      </c>
      <c r="D260" s="725">
        <v>7.7309999999999999</v>
      </c>
      <c r="E260" s="725">
        <v>7.1879999999999997</v>
      </c>
      <c r="F260" s="725">
        <v>6.782</v>
      </c>
      <c r="G260" s="725">
        <v>7.01</v>
      </c>
      <c r="H260" s="725">
        <v>7.234</v>
      </c>
      <c r="I260" s="725">
        <v>7.43</v>
      </c>
      <c r="J260" s="725">
        <v>7.673</v>
      </c>
      <c r="K260" s="725">
        <v>7.9630000000000001</v>
      </c>
      <c r="L260" s="725">
        <v>8.3360000000000003</v>
      </c>
      <c r="M260" s="726">
        <v>8.6910000000000007</v>
      </c>
    </row>
    <row r="261" spans="2:24" x14ac:dyDescent="0.2">
      <c r="B261" s="724" t="s">
        <v>96</v>
      </c>
      <c r="C261" s="725">
        <v>0.16300000000000001</v>
      </c>
      <c r="D261" s="725">
        <v>0.27500000000000002</v>
      </c>
      <c r="E261" s="725">
        <v>0.27100000000000002</v>
      </c>
      <c r="F261" s="725">
        <v>0.30599999999999999</v>
      </c>
      <c r="G261" s="725">
        <v>0.35</v>
      </c>
      <c r="H261" s="725">
        <v>0.36699999999999999</v>
      </c>
      <c r="I261" s="725">
        <v>0.374</v>
      </c>
      <c r="J261" s="725">
        <v>0.43099999999999999</v>
      </c>
      <c r="K261" s="725">
        <v>0.42199999999999999</v>
      </c>
      <c r="L261" s="725">
        <v>0.39700000000000002</v>
      </c>
      <c r="M261" s="726">
        <v>0.35799999999999998</v>
      </c>
    </row>
    <row r="262" spans="2:24" x14ac:dyDescent="0.2">
      <c r="B262" s="724" t="s">
        <v>97</v>
      </c>
      <c r="C262" s="725">
        <v>1.393</v>
      </c>
      <c r="D262" s="725">
        <v>1.536</v>
      </c>
      <c r="E262" s="725">
        <v>1.6020000000000001</v>
      </c>
      <c r="F262" s="725">
        <v>1.7909999999999999</v>
      </c>
      <c r="G262" s="725">
        <v>1.9370000000000001</v>
      </c>
      <c r="H262" s="725">
        <v>2.0299999999999998</v>
      </c>
      <c r="I262" s="725">
        <v>2.0129999999999999</v>
      </c>
      <c r="J262" s="725">
        <v>1.986</v>
      </c>
      <c r="K262" s="725">
        <v>1.889</v>
      </c>
      <c r="L262" s="725">
        <v>1.754</v>
      </c>
      <c r="M262" s="726">
        <v>1.601</v>
      </c>
    </row>
    <row r="263" spans="2:24" x14ac:dyDescent="0.2">
      <c r="B263" s="724" t="s">
        <v>98</v>
      </c>
      <c r="C263" s="725">
        <v>2.7719999999999998</v>
      </c>
      <c r="D263" s="725">
        <v>3.02</v>
      </c>
      <c r="E263" s="725">
        <v>2.9790000000000001</v>
      </c>
      <c r="F263" s="725">
        <v>2.9809999999999999</v>
      </c>
      <c r="G263" s="725">
        <v>2.9689999999999999</v>
      </c>
      <c r="H263" s="725">
        <v>3.0539999999999998</v>
      </c>
      <c r="I263" s="725">
        <v>3.0960000000000001</v>
      </c>
      <c r="J263" s="725">
        <v>3.129</v>
      </c>
      <c r="K263" s="725">
        <v>3.1219999999999999</v>
      </c>
      <c r="L263" s="725">
        <v>3.0110000000000001</v>
      </c>
      <c r="M263" s="726">
        <v>2.8519999999999999</v>
      </c>
    </row>
    <row r="264" spans="2:24" x14ac:dyDescent="0.2">
      <c r="B264" s="724" t="s">
        <v>99</v>
      </c>
      <c r="C264" s="725">
        <v>1.903</v>
      </c>
      <c r="D264" s="725">
        <v>2.0459999999999998</v>
      </c>
      <c r="E264" s="725">
        <v>1.984</v>
      </c>
      <c r="F264" s="725">
        <v>1.94</v>
      </c>
      <c r="G264" s="725">
        <v>1.8340000000000001</v>
      </c>
      <c r="H264" s="725">
        <v>1.802</v>
      </c>
      <c r="I264" s="725">
        <v>1.7809999999999999</v>
      </c>
      <c r="J264" s="725">
        <v>1.772</v>
      </c>
      <c r="K264" s="725">
        <v>1.806</v>
      </c>
      <c r="L264" s="725">
        <v>1.923</v>
      </c>
      <c r="M264" s="726">
        <v>1.962</v>
      </c>
    </row>
    <row r="265" spans="2:24" x14ac:dyDescent="0.2">
      <c r="B265" s="724" t="s">
        <v>100</v>
      </c>
      <c r="C265" s="725">
        <v>0.33</v>
      </c>
      <c r="D265" s="725">
        <v>0.34699999999999998</v>
      </c>
      <c r="E265" s="725">
        <v>0.32</v>
      </c>
      <c r="F265" s="725">
        <v>0.28799999999999998</v>
      </c>
      <c r="G265" s="725">
        <v>0.25700000000000001</v>
      </c>
      <c r="H265" s="725">
        <v>0.22500000000000001</v>
      </c>
      <c r="I265" s="725">
        <v>0.19700000000000001</v>
      </c>
      <c r="J265" s="725">
        <v>0.17799999999999999</v>
      </c>
      <c r="K265" s="725">
        <v>0.154</v>
      </c>
      <c r="L265" s="725">
        <v>0.14799999999999999</v>
      </c>
      <c r="M265" s="726">
        <v>0.16300000000000001</v>
      </c>
    </row>
    <row r="266" spans="2:24" x14ac:dyDescent="0.2">
      <c r="B266" s="724" t="s">
        <v>101</v>
      </c>
      <c r="C266" s="725">
        <v>0</v>
      </c>
      <c r="D266" s="725">
        <v>0</v>
      </c>
      <c r="E266" s="725">
        <v>0</v>
      </c>
      <c r="F266" s="725">
        <v>0</v>
      </c>
      <c r="G266" s="725">
        <v>0</v>
      </c>
      <c r="H266" s="725">
        <v>0</v>
      </c>
      <c r="I266" s="725">
        <v>0</v>
      </c>
      <c r="J266" s="725">
        <v>0</v>
      </c>
      <c r="K266" s="725">
        <v>0</v>
      </c>
      <c r="L266" s="725">
        <v>0</v>
      </c>
      <c r="M266" s="726">
        <v>0</v>
      </c>
    </row>
    <row r="267" spans="2:24" x14ac:dyDescent="0.2">
      <c r="B267" s="724" t="s">
        <v>102</v>
      </c>
      <c r="C267" s="725">
        <v>0.53300000000000003</v>
      </c>
      <c r="D267" s="725">
        <v>0.51400000000000001</v>
      </c>
      <c r="E267" s="725">
        <v>0.46500000000000002</v>
      </c>
      <c r="F267" s="725">
        <v>0.436</v>
      </c>
      <c r="G267" s="725">
        <v>0.41499999999999998</v>
      </c>
      <c r="H267" s="725">
        <v>0.39</v>
      </c>
      <c r="I267" s="725">
        <v>0.35899999999999999</v>
      </c>
      <c r="J267" s="725">
        <v>0.34599999999999997</v>
      </c>
      <c r="K267" s="725">
        <v>0.35599999999999998</v>
      </c>
      <c r="L267" s="725">
        <v>0.42799999999999999</v>
      </c>
      <c r="M267" s="726">
        <v>0.48</v>
      </c>
    </row>
    <row r="268" spans="2:24" x14ac:dyDescent="0.2">
      <c r="B268" s="724" t="s">
        <v>103</v>
      </c>
      <c r="C268" s="725">
        <v>1E-3</v>
      </c>
      <c r="D268" s="725">
        <v>5.0000000000000001E-3</v>
      </c>
      <c r="E268" s="725">
        <v>6.0000000000000001E-3</v>
      </c>
      <c r="F268" s="725">
        <v>6.0000000000000001E-3</v>
      </c>
      <c r="G268" s="725">
        <v>6.0000000000000001E-3</v>
      </c>
      <c r="H268" s="725">
        <v>5.0000000000000001E-3</v>
      </c>
      <c r="I268" s="725">
        <v>4.0000000000000001E-3</v>
      </c>
      <c r="J268" s="725">
        <v>3.0000000000000001E-3</v>
      </c>
      <c r="K268" s="725">
        <v>1E-3</v>
      </c>
      <c r="L268" s="725">
        <v>2E-3</v>
      </c>
      <c r="M268" s="726">
        <v>2E-3</v>
      </c>
    </row>
    <row r="269" spans="2:24" ht="13.5" thickBot="1" x14ac:dyDescent="0.25">
      <c r="B269" s="757" t="s">
        <v>104</v>
      </c>
      <c r="C269" s="727">
        <v>5.157</v>
      </c>
      <c r="D269" s="727">
        <v>5.46</v>
      </c>
      <c r="E269" s="727">
        <v>5.33</v>
      </c>
      <c r="F269" s="727">
        <v>4.9189999999999996</v>
      </c>
      <c r="G269" s="727">
        <v>4.8289999999999997</v>
      </c>
      <c r="H269" s="727">
        <v>4.8959999999999999</v>
      </c>
      <c r="I269" s="727">
        <v>4.8609999999999998</v>
      </c>
      <c r="J269" s="727">
        <v>4.7720000000000002</v>
      </c>
      <c r="K269" s="727">
        <v>4.5890000000000004</v>
      </c>
      <c r="L269" s="727">
        <v>4.4859999999999998</v>
      </c>
      <c r="M269" s="728">
        <v>4.343</v>
      </c>
    </row>
    <row r="272" spans="2:24" x14ac:dyDescent="0.2">
      <c r="B272" s="786" t="s">
        <v>745</v>
      </c>
      <c r="C272" s="789" t="s">
        <v>331</v>
      </c>
      <c r="D272" s="790"/>
      <c r="E272" s="789" t="s">
        <v>222</v>
      </c>
      <c r="F272" s="790"/>
      <c r="G272" s="789" t="s">
        <v>225</v>
      </c>
      <c r="H272" s="790"/>
      <c r="I272" s="789" t="s">
        <v>226</v>
      </c>
      <c r="J272" s="790"/>
      <c r="K272" s="789" t="s">
        <v>227</v>
      </c>
      <c r="L272" s="790"/>
      <c r="M272" s="789" t="s">
        <v>228</v>
      </c>
      <c r="N272" s="790"/>
      <c r="O272" s="789" t="s">
        <v>332</v>
      </c>
      <c r="P272" s="790"/>
      <c r="Q272" s="789" t="s">
        <v>333</v>
      </c>
      <c r="R272" s="790"/>
      <c r="S272" s="789" t="s">
        <v>231</v>
      </c>
      <c r="T272" s="790"/>
      <c r="U272" s="789" t="s">
        <v>232</v>
      </c>
      <c r="V272" s="790"/>
      <c r="W272" s="789" t="s">
        <v>233</v>
      </c>
      <c r="X272" s="791"/>
    </row>
    <row r="273" spans="2:24" x14ac:dyDescent="0.2">
      <c r="B273" s="787"/>
      <c r="C273" s="792" t="s">
        <v>79</v>
      </c>
      <c r="D273" s="793"/>
      <c r="E273" s="792" t="s">
        <v>79</v>
      </c>
      <c r="F273" s="793"/>
      <c r="G273" s="792" t="s">
        <v>79</v>
      </c>
      <c r="H273" s="793"/>
      <c r="I273" s="792" t="s">
        <v>79</v>
      </c>
      <c r="J273" s="793"/>
      <c r="K273" s="792" t="s">
        <v>79</v>
      </c>
      <c r="L273" s="793"/>
      <c r="M273" s="792" t="s">
        <v>79</v>
      </c>
      <c r="N273" s="793"/>
      <c r="O273" s="792"/>
      <c r="P273" s="793"/>
      <c r="Q273" s="792"/>
      <c r="R273" s="793"/>
      <c r="S273" s="792"/>
      <c r="T273" s="793"/>
      <c r="U273" s="792"/>
      <c r="V273" s="793"/>
      <c r="W273" s="792"/>
      <c r="X273" s="794"/>
    </row>
    <row r="274" spans="2:24" ht="41.25" thickBot="1" x14ac:dyDescent="0.25">
      <c r="B274" s="788"/>
      <c r="C274" s="720" t="s">
        <v>325</v>
      </c>
      <c r="D274" s="729" t="s">
        <v>82</v>
      </c>
      <c r="E274" s="720" t="s">
        <v>325</v>
      </c>
      <c r="F274" s="730" t="s">
        <v>82</v>
      </c>
      <c r="G274" s="720" t="s">
        <v>325</v>
      </c>
      <c r="H274" s="730" t="s">
        <v>82</v>
      </c>
      <c r="I274" s="720" t="s">
        <v>325</v>
      </c>
      <c r="J274" s="730" t="s">
        <v>82</v>
      </c>
      <c r="K274" s="720" t="s">
        <v>325</v>
      </c>
      <c r="L274" s="730" t="s">
        <v>82</v>
      </c>
      <c r="M274" s="720" t="s">
        <v>325</v>
      </c>
      <c r="N274" s="730" t="s">
        <v>82</v>
      </c>
      <c r="O274" s="720" t="s">
        <v>325</v>
      </c>
      <c r="P274" s="729" t="s">
        <v>82</v>
      </c>
      <c r="Q274" s="720" t="s">
        <v>325</v>
      </c>
      <c r="R274" s="729" t="s">
        <v>82</v>
      </c>
      <c r="S274" s="720" t="s">
        <v>325</v>
      </c>
      <c r="T274" s="729" t="s">
        <v>82</v>
      </c>
      <c r="U274" s="720" t="s">
        <v>325</v>
      </c>
      <c r="V274" s="729" t="s">
        <v>82</v>
      </c>
      <c r="W274" s="720" t="s">
        <v>325</v>
      </c>
      <c r="X274" s="729" t="s">
        <v>82</v>
      </c>
    </row>
    <row r="275" spans="2:24" ht="25.5" x14ac:dyDescent="0.2">
      <c r="B275" s="721" t="s">
        <v>105</v>
      </c>
      <c r="C275" s="722">
        <v>507.14299999999997</v>
      </c>
      <c r="D275" s="731">
        <v>3.73</v>
      </c>
      <c r="E275" s="722">
        <v>533.04200000000003</v>
      </c>
      <c r="F275" s="731">
        <v>3.42</v>
      </c>
      <c r="G275" s="722">
        <v>542.65</v>
      </c>
      <c r="H275" s="731">
        <v>3.24</v>
      </c>
      <c r="I275" s="722">
        <v>531.75800000000004</v>
      </c>
      <c r="J275" s="731">
        <v>3.12</v>
      </c>
      <c r="K275" s="722">
        <v>507.46100000000001</v>
      </c>
      <c r="L275" s="731">
        <v>3.05</v>
      </c>
      <c r="M275" s="722">
        <v>482.19</v>
      </c>
      <c r="N275" s="731">
        <v>3.03</v>
      </c>
      <c r="O275" s="722">
        <v>453.59500000000003</v>
      </c>
      <c r="P275" s="731">
        <v>3.05</v>
      </c>
      <c r="Q275" s="722">
        <v>420.07100000000003</v>
      </c>
      <c r="R275" s="731">
        <v>3.14</v>
      </c>
      <c r="S275" s="722">
        <v>389.06400000000002</v>
      </c>
      <c r="T275" s="731">
        <v>3.27</v>
      </c>
      <c r="U275" s="722">
        <v>357.17700000000002</v>
      </c>
      <c r="V275" s="731">
        <v>3.37</v>
      </c>
      <c r="W275" s="722">
        <v>330.71100000000001</v>
      </c>
      <c r="X275" s="732">
        <v>3.5</v>
      </c>
    </row>
    <row r="276" spans="2:24" x14ac:dyDescent="0.2">
      <c r="B276" s="724" t="s">
        <v>94</v>
      </c>
      <c r="C276" s="725">
        <v>118.67</v>
      </c>
      <c r="D276" s="733">
        <v>8.81</v>
      </c>
      <c r="E276" s="725">
        <v>116.09699999999999</v>
      </c>
      <c r="F276" s="733">
        <v>8.51</v>
      </c>
      <c r="G276" s="725">
        <v>113.017</v>
      </c>
      <c r="H276" s="733">
        <v>8.3699999999999992</v>
      </c>
      <c r="I276" s="725">
        <v>108.499</v>
      </c>
      <c r="J276" s="733">
        <v>8.1199999999999992</v>
      </c>
      <c r="K276" s="725">
        <v>104.988</v>
      </c>
      <c r="L276" s="733">
        <v>8.2200000000000006</v>
      </c>
      <c r="M276" s="725">
        <v>102.568</v>
      </c>
      <c r="N276" s="733">
        <v>8.11</v>
      </c>
      <c r="O276" s="725">
        <v>101.604</v>
      </c>
      <c r="P276" s="733">
        <v>7.81</v>
      </c>
      <c r="Q276" s="725">
        <v>99.966999999999999</v>
      </c>
      <c r="R276" s="733">
        <v>8.19</v>
      </c>
      <c r="S276" s="725">
        <v>99.344999999999999</v>
      </c>
      <c r="T276" s="733">
        <v>8.43</v>
      </c>
      <c r="U276" s="725">
        <v>98.230999999999995</v>
      </c>
      <c r="V276" s="733">
        <v>8.9</v>
      </c>
      <c r="W276" s="725">
        <v>95.209000000000003</v>
      </c>
      <c r="X276" s="734">
        <v>9.27</v>
      </c>
    </row>
    <row r="277" spans="2:24" x14ac:dyDescent="0.2">
      <c r="B277" s="724" t="s">
        <v>95</v>
      </c>
      <c r="C277" s="725">
        <v>39.293999999999997</v>
      </c>
      <c r="D277" s="733">
        <v>18.739999999999998</v>
      </c>
      <c r="E277" s="725">
        <v>41.072000000000003</v>
      </c>
      <c r="F277" s="733">
        <v>18.23</v>
      </c>
      <c r="G277" s="725">
        <v>40.384999999999998</v>
      </c>
      <c r="H277" s="733">
        <v>18.21</v>
      </c>
      <c r="I277" s="725">
        <v>39.954000000000001</v>
      </c>
      <c r="J277" s="733">
        <v>18.010000000000002</v>
      </c>
      <c r="K277" s="725">
        <v>38.950000000000003</v>
      </c>
      <c r="L277" s="733">
        <v>17.68</v>
      </c>
      <c r="M277" s="725">
        <v>37.137</v>
      </c>
      <c r="N277" s="733">
        <v>17.57</v>
      </c>
      <c r="O277" s="725">
        <v>35.938000000000002</v>
      </c>
      <c r="P277" s="733">
        <v>17.34</v>
      </c>
      <c r="Q277" s="725">
        <v>32.011000000000003</v>
      </c>
      <c r="R277" s="733">
        <v>16.059999999999999</v>
      </c>
      <c r="S277" s="725">
        <v>28.420999999999999</v>
      </c>
      <c r="T277" s="733">
        <v>16.559999999999999</v>
      </c>
      <c r="U277" s="725">
        <v>27.192</v>
      </c>
      <c r="V277" s="733">
        <v>16.37</v>
      </c>
      <c r="W277" s="725">
        <v>26.91</v>
      </c>
      <c r="X277" s="734">
        <v>16.600000000000001</v>
      </c>
    </row>
    <row r="278" spans="2:24" x14ac:dyDescent="0.2">
      <c r="B278" s="724" t="s">
        <v>96</v>
      </c>
      <c r="C278" s="725">
        <v>33.517000000000003</v>
      </c>
      <c r="D278" s="733">
        <v>15.98</v>
      </c>
      <c r="E278" s="725">
        <v>38.939</v>
      </c>
      <c r="F278" s="733">
        <v>15.68</v>
      </c>
      <c r="G278" s="725">
        <v>40.130000000000003</v>
      </c>
      <c r="H278" s="733">
        <v>15.78</v>
      </c>
      <c r="I278" s="725">
        <v>38.335000000000001</v>
      </c>
      <c r="J278" s="733">
        <v>15.94</v>
      </c>
      <c r="K278" s="725">
        <v>34.122999999999998</v>
      </c>
      <c r="L278" s="733">
        <v>16.559999999999999</v>
      </c>
      <c r="M278" s="725">
        <v>29.611000000000001</v>
      </c>
      <c r="N278" s="733">
        <v>17.05</v>
      </c>
      <c r="O278" s="725">
        <v>26.75</v>
      </c>
      <c r="P278" s="733">
        <v>18.170000000000002</v>
      </c>
      <c r="Q278" s="725">
        <v>23.454999999999998</v>
      </c>
      <c r="R278" s="733">
        <v>18.23</v>
      </c>
      <c r="S278" s="725">
        <v>20.331</v>
      </c>
      <c r="T278" s="733">
        <v>19</v>
      </c>
      <c r="U278" s="725">
        <v>17.876000000000001</v>
      </c>
      <c r="V278" s="733">
        <v>19.649999999999999</v>
      </c>
      <c r="W278" s="725">
        <v>17.215</v>
      </c>
      <c r="X278" s="734">
        <v>19.37</v>
      </c>
    </row>
    <row r="279" spans="2:24" x14ac:dyDescent="0.2">
      <c r="B279" s="724" t="s">
        <v>97</v>
      </c>
      <c r="C279" s="725">
        <v>97.778999999999996</v>
      </c>
      <c r="D279" s="733">
        <v>9.9600000000000009</v>
      </c>
      <c r="E279" s="725">
        <v>98.866</v>
      </c>
      <c r="F279" s="733">
        <v>9.26</v>
      </c>
      <c r="G279" s="725">
        <v>95.552999999999997</v>
      </c>
      <c r="H279" s="733">
        <v>8.6999999999999993</v>
      </c>
      <c r="I279" s="725">
        <v>92.036000000000001</v>
      </c>
      <c r="J279" s="733">
        <v>8.2100000000000009</v>
      </c>
      <c r="K279" s="725">
        <v>88.950999999999993</v>
      </c>
      <c r="L279" s="733">
        <v>8.35</v>
      </c>
      <c r="M279" s="725">
        <v>85.394999999999996</v>
      </c>
      <c r="N279" s="733">
        <v>8.9499999999999993</v>
      </c>
      <c r="O279" s="725">
        <v>78.045000000000002</v>
      </c>
      <c r="P279" s="733">
        <v>9.6999999999999993</v>
      </c>
      <c r="Q279" s="725">
        <v>69.801000000000002</v>
      </c>
      <c r="R279" s="733">
        <v>10.31</v>
      </c>
      <c r="S279" s="725">
        <v>60.823</v>
      </c>
      <c r="T279" s="733">
        <v>10.75</v>
      </c>
      <c r="U279" s="725">
        <v>48.835000000000001</v>
      </c>
      <c r="V279" s="733">
        <v>10.95</v>
      </c>
      <c r="W279" s="725">
        <v>39.829000000000001</v>
      </c>
      <c r="X279" s="734">
        <v>10.88</v>
      </c>
    </row>
    <row r="280" spans="2:24" x14ac:dyDescent="0.2">
      <c r="B280" s="724" t="s">
        <v>98</v>
      </c>
      <c r="C280" s="725">
        <v>58.143000000000001</v>
      </c>
      <c r="D280" s="733">
        <v>15.05</v>
      </c>
      <c r="E280" s="725">
        <v>61.216000000000001</v>
      </c>
      <c r="F280" s="733">
        <v>13.98</v>
      </c>
      <c r="G280" s="725">
        <v>61.61</v>
      </c>
      <c r="H280" s="733">
        <v>13.43</v>
      </c>
      <c r="I280" s="725">
        <v>58.148000000000003</v>
      </c>
      <c r="J280" s="733">
        <v>12.99</v>
      </c>
      <c r="K280" s="725">
        <v>53.65</v>
      </c>
      <c r="L280" s="733">
        <v>12.68</v>
      </c>
      <c r="M280" s="725">
        <v>49.874000000000002</v>
      </c>
      <c r="N280" s="733">
        <v>13.36</v>
      </c>
      <c r="O280" s="725">
        <v>44.814</v>
      </c>
      <c r="P280" s="733">
        <v>14.04</v>
      </c>
      <c r="Q280" s="725">
        <v>39.512</v>
      </c>
      <c r="R280" s="733">
        <v>14.3</v>
      </c>
      <c r="S280" s="725">
        <v>35.273000000000003</v>
      </c>
      <c r="T280" s="733">
        <v>14.16</v>
      </c>
      <c r="U280" s="725">
        <v>31.065999999999999</v>
      </c>
      <c r="V280" s="733">
        <v>14.01</v>
      </c>
      <c r="W280" s="725">
        <v>26.515000000000001</v>
      </c>
      <c r="X280" s="734">
        <v>12.31</v>
      </c>
    </row>
    <row r="281" spans="2:24" x14ac:dyDescent="0.2">
      <c r="B281" s="724" t="s">
        <v>99</v>
      </c>
      <c r="C281" s="725">
        <v>21.43</v>
      </c>
      <c r="D281" s="733">
        <v>23.37</v>
      </c>
      <c r="E281" s="725">
        <v>22.4</v>
      </c>
      <c r="F281" s="733">
        <v>22.77</v>
      </c>
      <c r="G281" s="725">
        <v>22.082000000000001</v>
      </c>
      <c r="H281" s="733">
        <v>22.98</v>
      </c>
      <c r="I281" s="725">
        <v>21.199000000000002</v>
      </c>
      <c r="J281" s="733">
        <v>22.87</v>
      </c>
      <c r="K281" s="725">
        <v>18.664999999999999</v>
      </c>
      <c r="L281" s="733">
        <v>22.18</v>
      </c>
      <c r="M281" s="725">
        <v>17.704000000000001</v>
      </c>
      <c r="N281" s="733">
        <v>22.28</v>
      </c>
      <c r="O281" s="725">
        <v>17.413</v>
      </c>
      <c r="P281" s="733">
        <v>22.37</v>
      </c>
      <c r="Q281" s="725">
        <v>17.494</v>
      </c>
      <c r="R281" s="733">
        <v>22.39</v>
      </c>
      <c r="S281" s="725">
        <v>17.288</v>
      </c>
      <c r="T281" s="733">
        <v>22.8</v>
      </c>
      <c r="U281" s="725">
        <v>16.806999999999999</v>
      </c>
      <c r="V281" s="733">
        <v>23.2</v>
      </c>
      <c r="W281" s="725">
        <v>16.530999999999999</v>
      </c>
      <c r="X281" s="734">
        <v>23.75</v>
      </c>
    </row>
    <row r="282" spans="2:24" x14ac:dyDescent="0.2">
      <c r="B282" s="724" t="s">
        <v>100</v>
      </c>
      <c r="C282" s="725">
        <v>26.577000000000002</v>
      </c>
      <c r="D282" s="733">
        <v>15.14</v>
      </c>
      <c r="E282" s="725">
        <v>27.585000000000001</v>
      </c>
      <c r="F282" s="733">
        <v>13.85</v>
      </c>
      <c r="G282" s="725">
        <v>27.497</v>
      </c>
      <c r="H282" s="733">
        <v>12.84</v>
      </c>
      <c r="I282" s="725">
        <v>27.175999999999998</v>
      </c>
      <c r="J282" s="733">
        <v>13.29</v>
      </c>
      <c r="K282" s="725">
        <v>25.273</v>
      </c>
      <c r="L282" s="733">
        <v>13.59</v>
      </c>
      <c r="M282" s="725">
        <v>21.988</v>
      </c>
      <c r="N282" s="733">
        <v>13.59</v>
      </c>
      <c r="O282" s="725">
        <v>19.029</v>
      </c>
      <c r="P282" s="733">
        <v>13.75</v>
      </c>
      <c r="Q282" s="725">
        <v>16.091999999999999</v>
      </c>
      <c r="R282" s="733">
        <v>13.88</v>
      </c>
      <c r="S282" s="725">
        <v>13.525</v>
      </c>
      <c r="T282" s="733">
        <v>13.85</v>
      </c>
      <c r="U282" s="725">
        <v>10.836</v>
      </c>
      <c r="V282" s="733">
        <v>11.93</v>
      </c>
      <c r="W282" s="725">
        <v>9.1189999999999998</v>
      </c>
      <c r="X282" s="734">
        <v>11.75</v>
      </c>
    </row>
    <row r="283" spans="2:24" x14ac:dyDescent="0.2">
      <c r="B283" s="724" t="s">
        <v>101</v>
      </c>
      <c r="C283" s="725">
        <v>23.640999999999998</v>
      </c>
      <c r="D283" s="733">
        <v>15.24</v>
      </c>
      <c r="E283" s="725">
        <v>27.268999999999998</v>
      </c>
      <c r="F283" s="733">
        <v>14.24</v>
      </c>
      <c r="G283" s="725">
        <v>31.437999999999999</v>
      </c>
      <c r="H283" s="733">
        <v>13.07</v>
      </c>
      <c r="I283" s="725">
        <v>33.862000000000002</v>
      </c>
      <c r="J283" s="733">
        <v>12.51</v>
      </c>
      <c r="K283" s="725">
        <v>34.695</v>
      </c>
      <c r="L283" s="733">
        <v>12.2</v>
      </c>
      <c r="M283" s="725">
        <v>34.667000000000002</v>
      </c>
      <c r="N283" s="733">
        <v>12.07</v>
      </c>
      <c r="O283" s="725">
        <v>33.600999999999999</v>
      </c>
      <c r="P283" s="733">
        <v>11.99</v>
      </c>
      <c r="Q283" s="725">
        <v>32.003999999999998</v>
      </c>
      <c r="R283" s="733">
        <v>11.93</v>
      </c>
      <c r="S283" s="725">
        <v>30.369</v>
      </c>
      <c r="T283" s="733">
        <v>11.86</v>
      </c>
      <c r="U283" s="725">
        <v>28.513999999999999</v>
      </c>
      <c r="V283" s="733">
        <v>11.72</v>
      </c>
      <c r="W283" s="725">
        <v>26.803000000000001</v>
      </c>
      <c r="X283" s="734">
        <v>11.69</v>
      </c>
    </row>
    <row r="284" spans="2:24" x14ac:dyDescent="0.2">
      <c r="B284" s="724" t="s">
        <v>102</v>
      </c>
      <c r="C284" s="725">
        <v>12.827</v>
      </c>
      <c r="D284" s="733">
        <v>21.55</v>
      </c>
      <c r="E284" s="725">
        <v>12.821</v>
      </c>
      <c r="F284" s="733">
        <v>20.309999999999999</v>
      </c>
      <c r="G284" s="725">
        <v>12.129</v>
      </c>
      <c r="H284" s="733">
        <v>19.53</v>
      </c>
      <c r="I284" s="725">
        <v>11.066000000000001</v>
      </c>
      <c r="J284" s="733">
        <v>19.18</v>
      </c>
      <c r="K284" s="725">
        <v>9.4120000000000008</v>
      </c>
      <c r="L284" s="733">
        <v>19.23</v>
      </c>
      <c r="M284" s="725">
        <v>8.0190000000000001</v>
      </c>
      <c r="N284" s="733">
        <v>19.28</v>
      </c>
      <c r="O284" s="725">
        <v>6.8860000000000001</v>
      </c>
      <c r="P284" s="733">
        <v>18.89</v>
      </c>
      <c r="Q284" s="725">
        <v>5.9580000000000002</v>
      </c>
      <c r="R284" s="733">
        <v>18.66</v>
      </c>
      <c r="S284" s="725">
        <v>5.5289999999999999</v>
      </c>
      <c r="T284" s="733">
        <v>18.7</v>
      </c>
      <c r="U284" s="725">
        <v>5.0220000000000002</v>
      </c>
      <c r="V284" s="733">
        <v>19.11</v>
      </c>
      <c r="W284" s="725">
        <v>4.6379999999999999</v>
      </c>
      <c r="X284" s="734">
        <v>19.010000000000002</v>
      </c>
    </row>
    <row r="285" spans="2:24" x14ac:dyDescent="0.2">
      <c r="B285" s="724" t="s">
        <v>103</v>
      </c>
      <c r="C285" s="725">
        <v>13.156000000000001</v>
      </c>
      <c r="D285" s="733">
        <v>20.48</v>
      </c>
      <c r="E285" s="725">
        <v>14.856999999999999</v>
      </c>
      <c r="F285" s="733">
        <v>18.7</v>
      </c>
      <c r="G285" s="725">
        <v>16.149000000000001</v>
      </c>
      <c r="H285" s="733">
        <v>17.73</v>
      </c>
      <c r="I285" s="725">
        <v>16.414000000000001</v>
      </c>
      <c r="J285" s="733">
        <v>17.43</v>
      </c>
      <c r="K285" s="725">
        <v>16.350000000000001</v>
      </c>
      <c r="L285" s="733">
        <v>17.25</v>
      </c>
      <c r="M285" s="725">
        <v>15.987</v>
      </c>
      <c r="N285" s="733">
        <v>17.25</v>
      </c>
      <c r="O285" s="725">
        <v>15.452</v>
      </c>
      <c r="P285" s="733">
        <v>17.39</v>
      </c>
      <c r="Q285" s="725">
        <v>14.707000000000001</v>
      </c>
      <c r="R285" s="733">
        <v>17.420000000000002</v>
      </c>
      <c r="S285" s="725">
        <v>13.872</v>
      </c>
      <c r="T285" s="733">
        <v>17.39</v>
      </c>
      <c r="U285" s="725">
        <v>12.958</v>
      </c>
      <c r="V285" s="733">
        <v>17.43</v>
      </c>
      <c r="W285" s="725">
        <v>12.073</v>
      </c>
      <c r="X285" s="734">
        <v>17.45</v>
      </c>
    </row>
    <row r="286" spans="2:24" ht="13.5" thickBot="1" x14ac:dyDescent="0.25">
      <c r="B286" s="757" t="s">
        <v>104</v>
      </c>
      <c r="C286" s="727">
        <v>60.819000000000003</v>
      </c>
      <c r="D286" s="735">
        <v>12.14</v>
      </c>
      <c r="E286" s="727">
        <v>70.555999999999997</v>
      </c>
      <c r="F286" s="735">
        <v>10.27</v>
      </c>
      <c r="G286" s="727">
        <v>81.206999999999994</v>
      </c>
      <c r="H286" s="735">
        <v>9.24</v>
      </c>
      <c r="I286" s="727">
        <v>83.608999999999995</v>
      </c>
      <c r="J286" s="735">
        <v>8.94</v>
      </c>
      <c r="K286" s="727">
        <v>80.997</v>
      </c>
      <c r="L286" s="735">
        <v>8.6999999999999993</v>
      </c>
      <c r="M286" s="727">
        <v>77.885999999999996</v>
      </c>
      <c r="N286" s="735">
        <v>8.59</v>
      </c>
      <c r="O286" s="727">
        <v>72.674999999999997</v>
      </c>
      <c r="P286" s="735">
        <v>8.5</v>
      </c>
      <c r="Q286" s="727">
        <v>67.742000000000004</v>
      </c>
      <c r="R286" s="735">
        <v>8.42</v>
      </c>
      <c r="S286" s="727">
        <v>62.652999999999999</v>
      </c>
      <c r="T286" s="735">
        <v>8.35</v>
      </c>
      <c r="U286" s="727">
        <v>58.447000000000003</v>
      </c>
      <c r="V286" s="735">
        <v>8.51</v>
      </c>
      <c r="W286" s="727">
        <v>54.866999999999997</v>
      </c>
      <c r="X286" s="736">
        <v>8.67</v>
      </c>
    </row>
    <row r="289" spans="2:14" x14ac:dyDescent="0.2">
      <c r="B289" s="786" t="s">
        <v>745</v>
      </c>
      <c r="C289" s="718" t="s">
        <v>331</v>
      </c>
      <c r="D289" s="718" t="s">
        <v>222</v>
      </c>
      <c r="E289" s="718" t="s">
        <v>225</v>
      </c>
      <c r="F289" s="718" t="s">
        <v>226</v>
      </c>
      <c r="G289" s="718" t="s">
        <v>227</v>
      </c>
      <c r="H289" s="718" t="s">
        <v>228</v>
      </c>
      <c r="I289" s="718" t="s">
        <v>332</v>
      </c>
      <c r="J289" s="718" t="s">
        <v>333</v>
      </c>
      <c r="K289" s="718" t="s">
        <v>231</v>
      </c>
      <c r="L289" s="718" t="s">
        <v>232</v>
      </c>
      <c r="M289" s="718" t="s">
        <v>233</v>
      </c>
      <c r="N289" s="737"/>
    </row>
    <row r="290" spans="2:14" x14ac:dyDescent="0.2">
      <c r="B290" s="787"/>
      <c r="C290" s="717" t="s">
        <v>308</v>
      </c>
      <c r="D290" s="717" t="s">
        <v>308</v>
      </c>
      <c r="E290" s="717" t="s">
        <v>308</v>
      </c>
      <c r="F290" s="717" t="s">
        <v>308</v>
      </c>
      <c r="G290" s="717" t="s">
        <v>308</v>
      </c>
      <c r="H290" s="717" t="s">
        <v>308</v>
      </c>
      <c r="I290" s="717" t="s">
        <v>308</v>
      </c>
      <c r="J290" s="717" t="s">
        <v>308</v>
      </c>
      <c r="K290" s="717" t="s">
        <v>308</v>
      </c>
      <c r="L290" s="717" t="s">
        <v>308</v>
      </c>
      <c r="M290" s="719" t="s">
        <v>308</v>
      </c>
      <c r="N290" s="738"/>
    </row>
    <row r="291" spans="2:14" ht="41.25" thickBot="1" x14ac:dyDescent="0.25">
      <c r="B291" s="788"/>
      <c r="C291" s="720" t="s">
        <v>325</v>
      </c>
      <c r="D291" s="720" t="s">
        <v>325</v>
      </c>
      <c r="E291" s="720" t="s">
        <v>325</v>
      </c>
      <c r="F291" s="720" t="s">
        <v>325</v>
      </c>
      <c r="G291" s="720" t="s">
        <v>325</v>
      </c>
      <c r="H291" s="720" t="s">
        <v>325</v>
      </c>
      <c r="I291" s="720" t="s">
        <v>325</v>
      </c>
      <c r="J291" s="720" t="s">
        <v>325</v>
      </c>
      <c r="K291" s="720" t="s">
        <v>325</v>
      </c>
      <c r="L291" s="720" t="s">
        <v>325</v>
      </c>
      <c r="M291" s="720" t="s">
        <v>325</v>
      </c>
      <c r="N291" s="739"/>
    </row>
    <row r="292" spans="2:14" ht="25.5" x14ac:dyDescent="0.2">
      <c r="B292" s="753" t="s">
        <v>105</v>
      </c>
      <c r="C292" s="754">
        <f t="shared" ref="C292:C300" si="115">C275</f>
        <v>507.14299999999997</v>
      </c>
      <c r="D292" s="754">
        <f t="shared" ref="D292:D300" si="116">E275</f>
        <v>533.04200000000003</v>
      </c>
      <c r="E292" s="754">
        <f t="shared" ref="E292:E300" si="117">G275</f>
        <v>542.65</v>
      </c>
      <c r="F292" s="754">
        <f t="shared" ref="F292:F300" si="118">I275</f>
        <v>531.75800000000004</v>
      </c>
      <c r="G292" s="754">
        <f t="shared" ref="G292:G300" si="119">K275</f>
        <v>507.46100000000001</v>
      </c>
      <c r="H292" s="754">
        <f t="shared" ref="H292:H300" si="120">M275</f>
        <v>482.19</v>
      </c>
      <c r="I292" s="754">
        <f t="shared" ref="I292:I300" si="121">O275</f>
        <v>453.59500000000003</v>
      </c>
      <c r="J292" s="754">
        <f t="shared" ref="J292:J300" si="122">Q275</f>
        <v>420.07100000000003</v>
      </c>
      <c r="K292" s="754">
        <f t="shared" ref="K292:K300" si="123">S275</f>
        <v>389.06400000000002</v>
      </c>
      <c r="L292" s="754">
        <f t="shared" ref="L292:L300" si="124">U275</f>
        <v>357.17700000000002</v>
      </c>
      <c r="M292" s="755">
        <f t="shared" ref="M292:M300" si="125">W275</f>
        <v>330.71100000000001</v>
      </c>
      <c r="N292" s="722"/>
    </row>
    <row r="293" spans="2:14" x14ac:dyDescent="0.2">
      <c r="B293" s="743" t="s">
        <v>94</v>
      </c>
      <c r="C293" s="744">
        <f t="shared" si="115"/>
        <v>118.67</v>
      </c>
      <c r="D293" s="744">
        <f t="shared" si="116"/>
        <v>116.09699999999999</v>
      </c>
      <c r="E293" s="744">
        <f t="shared" si="117"/>
        <v>113.017</v>
      </c>
      <c r="F293" s="744">
        <f t="shared" si="118"/>
        <v>108.499</v>
      </c>
      <c r="G293" s="744">
        <f t="shared" si="119"/>
        <v>104.988</v>
      </c>
      <c r="H293" s="744">
        <f t="shared" si="120"/>
        <v>102.568</v>
      </c>
      <c r="I293" s="744">
        <f t="shared" si="121"/>
        <v>101.604</v>
      </c>
      <c r="J293" s="744">
        <f t="shared" si="122"/>
        <v>99.966999999999999</v>
      </c>
      <c r="K293" s="744">
        <f t="shared" si="123"/>
        <v>99.344999999999999</v>
      </c>
      <c r="L293" s="744">
        <f t="shared" si="124"/>
        <v>98.230999999999995</v>
      </c>
      <c r="M293" s="745">
        <f t="shared" si="125"/>
        <v>95.209000000000003</v>
      </c>
      <c r="N293" s="725"/>
    </row>
    <row r="294" spans="2:14" x14ac:dyDescent="0.2">
      <c r="B294" s="743" t="s">
        <v>95</v>
      </c>
      <c r="C294" s="744">
        <f t="shared" si="115"/>
        <v>39.293999999999997</v>
      </c>
      <c r="D294" s="744">
        <f t="shared" si="116"/>
        <v>41.072000000000003</v>
      </c>
      <c r="E294" s="744">
        <f t="shared" si="117"/>
        <v>40.384999999999998</v>
      </c>
      <c r="F294" s="744">
        <f t="shared" si="118"/>
        <v>39.954000000000001</v>
      </c>
      <c r="G294" s="744">
        <f t="shared" si="119"/>
        <v>38.950000000000003</v>
      </c>
      <c r="H294" s="744">
        <f t="shared" si="120"/>
        <v>37.137</v>
      </c>
      <c r="I294" s="744">
        <f t="shared" si="121"/>
        <v>35.938000000000002</v>
      </c>
      <c r="J294" s="744">
        <f t="shared" si="122"/>
        <v>32.011000000000003</v>
      </c>
      <c r="K294" s="744">
        <f t="shared" si="123"/>
        <v>28.420999999999999</v>
      </c>
      <c r="L294" s="744">
        <f t="shared" si="124"/>
        <v>27.192</v>
      </c>
      <c r="M294" s="745">
        <f t="shared" si="125"/>
        <v>26.91</v>
      </c>
      <c r="N294" s="725"/>
    </row>
    <row r="295" spans="2:14" x14ac:dyDescent="0.2">
      <c r="B295" s="743" t="s">
        <v>96</v>
      </c>
      <c r="C295" s="744">
        <f t="shared" si="115"/>
        <v>33.517000000000003</v>
      </c>
      <c r="D295" s="744">
        <f t="shared" si="116"/>
        <v>38.939</v>
      </c>
      <c r="E295" s="744">
        <f t="shared" si="117"/>
        <v>40.130000000000003</v>
      </c>
      <c r="F295" s="744">
        <f t="shared" si="118"/>
        <v>38.335000000000001</v>
      </c>
      <c r="G295" s="744">
        <f t="shared" si="119"/>
        <v>34.122999999999998</v>
      </c>
      <c r="H295" s="744">
        <f t="shared" si="120"/>
        <v>29.611000000000001</v>
      </c>
      <c r="I295" s="744">
        <f t="shared" si="121"/>
        <v>26.75</v>
      </c>
      <c r="J295" s="744">
        <f t="shared" si="122"/>
        <v>23.454999999999998</v>
      </c>
      <c r="K295" s="744">
        <f t="shared" si="123"/>
        <v>20.331</v>
      </c>
      <c r="L295" s="744">
        <f t="shared" si="124"/>
        <v>17.876000000000001</v>
      </c>
      <c r="M295" s="745">
        <f t="shared" si="125"/>
        <v>17.215</v>
      </c>
      <c r="N295" s="725"/>
    </row>
    <row r="296" spans="2:14" x14ac:dyDescent="0.2">
      <c r="B296" s="743" t="s">
        <v>97</v>
      </c>
      <c r="C296" s="744">
        <f t="shared" si="115"/>
        <v>97.778999999999996</v>
      </c>
      <c r="D296" s="744">
        <f t="shared" si="116"/>
        <v>98.866</v>
      </c>
      <c r="E296" s="744">
        <f t="shared" si="117"/>
        <v>95.552999999999997</v>
      </c>
      <c r="F296" s="744">
        <f t="shared" si="118"/>
        <v>92.036000000000001</v>
      </c>
      <c r="G296" s="744">
        <f t="shared" si="119"/>
        <v>88.950999999999993</v>
      </c>
      <c r="H296" s="744">
        <f t="shared" si="120"/>
        <v>85.394999999999996</v>
      </c>
      <c r="I296" s="744">
        <f t="shared" si="121"/>
        <v>78.045000000000002</v>
      </c>
      <c r="J296" s="744">
        <f t="shared" si="122"/>
        <v>69.801000000000002</v>
      </c>
      <c r="K296" s="744">
        <f t="shared" si="123"/>
        <v>60.823</v>
      </c>
      <c r="L296" s="744">
        <f t="shared" si="124"/>
        <v>48.835000000000001</v>
      </c>
      <c r="M296" s="745">
        <f t="shared" si="125"/>
        <v>39.829000000000001</v>
      </c>
      <c r="N296" s="725"/>
    </row>
    <row r="297" spans="2:14" x14ac:dyDescent="0.2">
      <c r="B297" s="743" t="s">
        <v>98</v>
      </c>
      <c r="C297" s="744">
        <f t="shared" si="115"/>
        <v>58.143000000000001</v>
      </c>
      <c r="D297" s="744">
        <f t="shared" si="116"/>
        <v>61.216000000000001</v>
      </c>
      <c r="E297" s="744">
        <f t="shared" si="117"/>
        <v>61.61</v>
      </c>
      <c r="F297" s="744">
        <f t="shared" si="118"/>
        <v>58.148000000000003</v>
      </c>
      <c r="G297" s="744">
        <f t="shared" si="119"/>
        <v>53.65</v>
      </c>
      <c r="H297" s="744">
        <f t="shared" si="120"/>
        <v>49.874000000000002</v>
      </c>
      <c r="I297" s="744">
        <f t="shared" si="121"/>
        <v>44.814</v>
      </c>
      <c r="J297" s="744">
        <f t="shared" si="122"/>
        <v>39.512</v>
      </c>
      <c r="K297" s="744">
        <f t="shared" si="123"/>
        <v>35.273000000000003</v>
      </c>
      <c r="L297" s="744">
        <f t="shared" si="124"/>
        <v>31.065999999999999</v>
      </c>
      <c r="M297" s="745">
        <f t="shared" si="125"/>
        <v>26.515000000000001</v>
      </c>
      <c r="N297" s="725"/>
    </row>
    <row r="298" spans="2:14" x14ac:dyDescent="0.2">
      <c r="B298" s="743" t="s">
        <v>99</v>
      </c>
      <c r="C298" s="744">
        <f t="shared" si="115"/>
        <v>21.43</v>
      </c>
      <c r="D298" s="744">
        <f t="shared" si="116"/>
        <v>22.4</v>
      </c>
      <c r="E298" s="744">
        <f t="shared" si="117"/>
        <v>22.082000000000001</v>
      </c>
      <c r="F298" s="744">
        <f t="shared" si="118"/>
        <v>21.199000000000002</v>
      </c>
      <c r="G298" s="744">
        <f t="shared" si="119"/>
        <v>18.664999999999999</v>
      </c>
      <c r="H298" s="744">
        <f t="shared" si="120"/>
        <v>17.704000000000001</v>
      </c>
      <c r="I298" s="744">
        <f t="shared" si="121"/>
        <v>17.413</v>
      </c>
      <c r="J298" s="744">
        <f t="shared" si="122"/>
        <v>17.494</v>
      </c>
      <c r="K298" s="744">
        <f t="shared" si="123"/>
        <v>17.288</v>
      </c>
      <c r="L298" s="744">
        <f t="shared" si="124"/>
        <v>16.806999999999999</v>
      </c>
      <c r="M298" s="745">
        <f t="shared" si="125"/>
        <v>16.530999999999999</v>
      </c>
      <c r="N298" s="725"/>
    </row>
    <row r="299" spans="2:14" x14ac:dyDescent="0.2">
      <c r="B299" s="743" t="s">
        <v>100</v>
      </c>
      <c r="C299" s="744">
        <f t="shared" si="115"/>
        <v>26.577000000000002</v>
      </c>
      <c r="D299" s="744">
        <f t="shared" si="116"/>
        <v>27.585000000000001</v>
      </c>
      <c r="E299" s="744">
        <f t="shared" si="117"/>
        <v>27.497</v>
      </c>
      <c r="F299" s="744">
        <f t="shared" si="118"/>
        <v>27.175999999999998</v>
      </c>
      <c r="G299" s="744">
        <f t="shared" si="119"/>
        <v>25.273</v>
      </c>
      <c r="H299" s="744">
        <f t="shared" si="120"/>
        <v>21.988</v>
      </c>
      <c r="I299" s="744">
        <f t="shared" si="121"/>
        <v>19.029</v>
      </c>
      <c r="J299" s="744">
        <f t="shared" si="122"/>
        <v>16.091999999999999</v>
      </c>
      <c r="K299" s="744">
        <f t="shared" si="123"/>
        <v>13.525</v>
      </c>
      <c r="L299" s="744">
        <f t="shared" si="124"/>
        <v>10.836</v>
      </c>
      <c r="M299" s="745">
        <f t="shared" si="125"/>
        <v>9.1189999999999998</v>
      </c>
      <c r="N299" s="725"/>
    </row>
    <row r="300" spans="2:14" x14ac:dyDescent="0.2">
      <c r="B300" s="743" t="s">
        <v>101</v>
      </c>
      <c r="C300" s="744">
        <f t="shared" si="115"/>
        <v>23.640999999999998</v>
      </c>
      <c r="D300" s="744">
        <f t="shared" si="116"/>
        <v>27.268999999999998</v>
      </c>
      <c r="E300" s="744">
        <f t="shared" si="117"/>
        <v>31.437999999999999</v>
      </c>
      <c r="F300" s="744">
        <f t="shared" si="118"/>
        <v>33.862000000000002</v>
      </c>
      <c r="G300" s="744">
        <f t="shared" si="119"/>
        <v>34.695</v>
      </c>
      <c r="H300" s="744">
        <f t="shared" si="120"/>
        <v>34.667000000000002</v>
      </c>
      <c r="I300" s="744">
        <f t="shared" si="121"/>
        <v>33.600999999999999</v>
      </c>
      <c r="J300" s="744">
        <f t="shared" si="122"/>
        <v>32.003999999999998</v>
      </c>
      <c r="K300" s="744">
        <f t="shared" si="123"/>
        <v>30.369</v>
      </c>
      <c r="L300" s="744">
        <f t="shared" si="124"/>
        <v>28.513999999999999</v>
      </c>
      <c r="M300" s="745">
        <f t="shared" si="125"/>
        <v>26.803000000000001</v>
      </c>
      <c r="N300" s="725"/>
    </row>
    <row r="301" spans="2:14" x14ac:dyDescent="0.2">
      <c r="B301" s="743" t="s">
        <v>102</v>
      </c>
      <c r="C301" s="744">
        <f t="shared" ref="C301:C303" si="126">C284</f>
        <v>12.827</v>
      </c>
      <c r="D301" s="744">
        <f t="shared" ref="D301:D303" si="127">E284</f>
        <v>12.821</v>
      </c>
      <c r="E301" s="744">
        <f t="shared" ref="E301:E303" si="128">G284</f>
        <v>12.129</v>
      </c>
      <c r="F301" s="744">
        <f t="shared" ref="F301:F303" si="129">I284</f>
        <v>11.066000000000001</v>
      </c>
      <c r="G301" s="744">
        <f t="shared" ref="G301:G303" si="130">K284</f>
        <v>9.4120000000000008</v>
      </c>
      <c r="H301" s="744">
        <f t="shared" ref="H301:H303" si="131">M284</f>
        <v>8.0190000000000001</v>
      </c>
      <c r="I301" s="744">
        <f t="shared" ref="I301:I303" si="132">O284</f>
        <v>6.8860000000000001</v>
      </c>
      <c r="J301" s="744">
        <f t="shared" ref="J301:J303" si="133">Q284</f>
        <v>5.9580000000000002</v>
      </c>
      <c r="K301" s="744">
        <f t="shared" ref="K301:K303" si="134">S284</f>
        <v>5.5289999999999999</v>
      </c>
      <c r="L301" s="744">
        <f t="shared" ref="L301:L303" si="135">U284</f>
        <v>5.0220000000000002</v>
      </c>
      <c r="M301" s="745">
        <f t="shared" ref="M301:M303" si="136">W284</f>
        <v>4.6379999999999999</v>
      </c>
      <c r="N301" s="725"/>
    </row>
    <row r="302" spans="2:14" x14ac:dyDescent="0.2">
      <c r="B302" s="743" t="s">
        <v>103</v>
      </c>
      <c r="C302" s="744">
        <f t="shared" si="126"/>
        <v>13.156000000000001</v>
      </c>
      <c r="D302" s="744">
        <f t="shared" si="127"/>
        <v>14.856999999999999</v>
      </c>
      <c r="E302" s="744">
        <f t="shared" si="128"/>
        <v>16.149000000000001</v>
      </c>
      <c r="F302" s="744">
        <f t="shared" si="129"/>
        <v>16.414000000000001</v>
      </c>
      <c r="G302" s="744">
        <f t="shared" si="130"/>
        <v>16.350000000000001</v>
      </c>
      <c r="H302" s="744">
        <f t="shared" si="131"/>
        <v>15.987</v>
      </c>
      <c r="I302" s="744">
        <f t="shared" si="132"/>
        <v>15.452</v>
      </c>
      <c r="J302" s="744">
        <f t="shared" si="133"/>
        <v>14.707000000000001</v>
      </c>
      <c r="K302" s="744">
        <f t="shared" si="134"/>
        <v>13.872</v>
      </c>
      <c r="L302" s="744">
        <f t="shared" si="135"/>
        <v>12.958</v>
      </c>
      <c r="M302" s="745">
        <f t="shared" si="136"/>
        <v>12.073</v>
      </c>
      <c r="N302" s="725"/>
    </row>
    <row r="303" spans="2:14" ht="13.5" thickBot="1" x14ac:dyDescent="0.25">
      <c r="B303" s="746" t="s">
        <v>104</v>
      </c>
      <c r="C303" s="747">
        <f t="shared" si="126"/>
        <v>60.819000000000003</v>
      </c>
      <c r="D303" s="747">
        <f t="shared" si="127"/>
        <v>70.555999999999997</v>
      </c>
      <c r="E303" s="747">
        <f t="shared" si="128"/>
        <v>81.206999999999994</v>
      </c>
      <c r="F303" s="747">
        <f t="shared" si="129"/>
        <v>83.608999999999995</v>
      </c>
      <c r="G303" s="747">
        <f t="shared" si="130"/>
        <v>80.997</v>
      </c>
      <c r="H303" s="747">
        <f t="shared" si="131"/>
        <v>77.885999999999996</v>
      </c>
      <c r="I303" s="747">
        <f t="shared" si="132"/>
        <v>72.674999999999997</v>
      </c>
      <c r="J303" s="747">
        <f t="shared" si="133"/>
        <v>67.742000000000004</v>
      </c>
      <c r="K303" s="747">
        <f t="shared" si="134"/>
        <v>62.652999999999999</v>
      </c>
      <c r="L303" s="747">
        <f t="shared" si="135"/>
        <v>58.447000000000003</v>
      </c>
      <c r="M303" s="748">
        <f t="shared" si="136"/>
        <v>54.866999999999997</v>
      </c>
      <c r="N303" s="725"/>
    </row>
    <row r="306" spans="2:14" x14ac:dyDescent="0.2">
      <c r="B306" s="786" t="s">
        <v>745</v>
      </c>
      <c r="C306" s="718" t="s">
        <v>331</v>
      </c>
      <c r="D306" s="718" t="s">
        <v>222</v>
      </c>
      <c r="E306" s="718" t="s">
        <v>225</v>
      </c>
      <c r="F306" s="718" t="s">
        <v>226</v>
      </c>
      <c r="G306" s="718" t="s">
        <v>227</v>
      </c>
      <c r="H306" s="718" t="s">
        <v>228</v>
      </c>
      <c r="I306" s="718" t="s">
        <v>332</v>
      </c>
      <c r="J306" s="718" t="s">
        <v>333</v>
      </c>
      <c r="K306" s="718" t="s">
        <v>231</v>
      </c>
      <c r="L306" s="718" t="s">
        <v>232</v>
      </c>
      <c r="M306" s="718" t="s">
        <v>233</v>
      </c>
      <c r="N306" s="737"/>
    </row>
    <row r="307" spans="2:14" x14ac:dyDescent="0.2">
      <c r="B307" s="787"/>
      <c r="C307" s="717" t="s">
        <v>486</v>
      </c>
      <c r="D307" s="717" t="s">
        <v>486</v>
      </c>
      <c r="E307" s="717" t="s">
        <v>486</v>
      </c>
      <c r="F307" s="717" t="s">
        <v>486</v>
      </c>
      <c r="G307" s="717" t="s">
        <v>486</v>
      </c>
      <c r="H307" s="717" t="s">
        <v>486</v>
      </c>
      <c r="I307" s="717" t="s">
        <v>486</v>
      </c>
      <c r="J307" s="717" t="s">
        <v>486</v>
      </c>
      <c r="K307" s="717" t="s">
        <v>486</v>
      </c>
      <c r="L307" s="717" t="s">
        <v>486</v>
      </c>
      <c r="M307" s="719" t="s">
        <v>486</v>
      </c>
      <c r="N307" s="738"/>
    </row>
    <row r="308" spans="2:14" ht="41.25" thickBot="1" x14ac:dyDescent="0.25">
      <c r="B308" s="788"/>
      <c r="C308" s="720" t="s">
        <v>325</v>
      </c>
      <c r="D308" s="720" t="s">
        <v>325</v>
      </c>
      <c r="E308" s="720" t="s">
        <v>325</v>
      </c>
      <c r="F308" s="720" t="s">
        <v>325</v>
      </c>
      <c r="G308" s="720" t="s">
        <v>325</v>
      </c>
      <c r="H308" s="720" t="s">
        <v>325</v>
      </c>
      <c r="I308" s="720" t="s">
        <v>325</v>
      </c>
      <c r="J308" s="720" t="s">
        <v>325</v>
      </c>
      <c r="K308" s="720" t="s">
        <v>325</v>
      </c>
      <c r="L308" s="720" t="s">
        <v>325</v>
      </c>
      <c r="M308" s="720" t="s">
        <v>325</v>
      </c>
      <c r="N308" s="739"/>
    </row>
    <row r="309" spans="2:14" ht="25.5" x14ac:dyDescent="0.2">
      <c r="B309" s="753" t="s">
        <v>105</v>
      </c>
      <c r="C309" s="754">
        <f t="shared" ref="C309:C320" si="137">SUM(C258,C275)</f>
        <v>538.00699999999995</v>
      </c>
      <c r="D309" s="754">
        <f t="shared" ref="D309:D320" si="138">SUM(D258,E275)</f>
        <v>565.82400000000007</v>
      </c>
      <c r="E309" s="754">
        <f t="shared" ref="E309:E320" si="139">SUM(E258,G275)</f>
        <v>574.59500000000003</v>
      </c>
      <c r="F309" s="754">
        <f t="shared" ref="F309:F320" si="140">SUM(F258,I275)</f>
        <v>563.18000000000006</v>
      </c>
      <c r="G309" s="754">
        <f t="shared" ref="G309:G320" si="141">SUM(G258,K275)</f>
        <v>539.12800000000004</v>
      </c>
      <c r="H309" s="754">
        <f t="shared" ref="H309:H320" si="142">SUM(H258,M275)</f>
        <v>514.59100000000001</v>
      </c>
      <c r="I309" s="754">
        <f t="shared" ref="I309:I320" si="143">SUM(I258,O275)</f>
        <v>486.63400000000001</v>
      </c>
      <c r="J309" s="754">
        <f t="shared" ref="J309:J320" si="144">SUM(J258,Q275)</f>
        <v>453.553</v>
      </c>
      <c r="K309" s="754">
        <f t="shared" ref="K309:K320" si="145">SUM(K258,S275)</f>
        <v>422.95400000000001</v>
      </c>
      <c r="L309" s="754">
        <f t="shared" ref="L309:L320" si="146">SUM(L258,U275)</f>
        <v>392.245</v>
      </c>
      <c r="M309" s="755">
        <f t="shared" ref="M309:M320" si="147">SUM(M258,W275)</f>
        <v>365.90800000000002</v>
      </c>
      <c r="N309" s="722"/>
    </row>
    <row r="310" spans="2:14" x14ac:dyDescent="0.2">
      <c r="B310" s="743" t="s">
        <v>94</v>
      </c>
      <c r="C310" s="744">
        <f t="shared" si="137"/>
        <v>130.19200000000001</v>
      </c>
      <c r="D310" s="744">
        <f t="shared" si="138"/>
        <v>127.94399999999999</v>
      </c>
      <c r="E310" s="744">
        <f t="shared" si="139"/>
        <v>124.81699999999999</v>
      </c>
      <c r="F310" s="744">
        <f t="shared" si="140"/>
        <v>120.473</v>
      </c>
      <c r="G310" s="744">
        <f t="shared" si="141"/>
        <v>117.048</v>
      </c>
      <c r="H310" s="744">
        <f t="shared" si="142"/>
        <v>114.964</v>
      </c>
      <c r="I310" s="744">
        <f t="shared" si="143"/>
        <v>114.529</v>
      </c>
      <c r="J310" s="744">
        <f t="shared" si="144"/>
        <v>113.158</v>
      </c>
      <c r="K310" s="744">
        <f t="shared" si="145"/>
        <v>112.932</v>
      </c>
      <c r="L310" s="744">
        <f t="shared" si="146"/>
        <v>112.81399999999999</v>
      </c>
      <c r="M310" s="745">
        <f t="shared" si="147"/>
        <v>109.953</v>
      </c>
      <c r="N310" s="725"/>
    </row>
    <row r="311" spans="2:14" x14ac:dyDescent="0.2">
      <c r="B311" s="743" t="s">
        <v>95</v>
      </c>
      <c r="C311" s="744">
        <f t="shared" si="137"/>
        <v>46.384</v>
      </c>
      <c r="D311" s="744">
        <f t="shared" si="138"/>
        <v>48.803000000000004</v>
      </c>
      <c r="E311" s="744">
        <f t="shared" si="139"/>
        <v>47.573</v>
      </c>
      <c r="F311" s="744">
        <f t="shared" si="140"/>
        <v>46.736000000000004</v>
      </c>
      <c r="G311" s="744">
        <f t="shared" si="141"/>
        <v>45.96</v>
      </c>
      <c r="H311" s="744">
        <f t="shared" si="142"/>
        <v>44.371000000000002</v>
      </c>
      <c r="I311" s="744">
        <f t="shared" si="143"/>
        <v>43.368000000000002</v>
      </c>
      <c r="J311" s="744">
        <f t="shared" si="144"/>
        <v>39.684000000000005</v>
      </c>
      <c r="K311" s="744">
        <f t="shared" si="145"/>
        <v>36.384</v>
      </c>
      <c r="L311" s="744">
        <f t="shared" si="146"/>
        <v>35.527999999999999</v>
      </c>
      <c r="M311" s="745">
        <f t="shared" si="147"/>
        <v>35.600999999999999</v>
      </c>
      <c r="N311" s="725"/>
    </row>
    <row r="312" spans="2:14" x14ac:dyDescent="0.2">
      <c r="B312" s="743" t="s">
        <v>96</v>
      </c>
      <c r="C312" s="744">
        <f t="shared" si="137"/>
        <v>33.68</v>
      </c>
      <c r="D312" s="744">
        <f t="shared" si="138"/>
        <v>39.213999999999999</v>
      </c>
      <c r="E312" s="744">
        <f t="shared" si="139"/>
        <v>40.401000000000003</v>
      </c>
      <c r="F312" s="744">
        <f t="shared" si="140"/>
        <v>38.640999999999998</v>
      </c>
      <c r="G312" s="744">
        <f t="shared" si="141"/>
        <v>34.472999999999999</v>
      </c>
      <c r="H312" s="744">
        <f t="shared" si="142"/>
        <v>29.978000000000002</v>
      </c>
      <c r="I312" s="744">
        <f t="shared" si="143"/>
        <v>27.123999999999999</v>
      </c>
      <c r="J312" s="744">
        <f t="shared" si="144"/>
        <v>23.885999999999999</v>
      </c>
      <c r="K312" s="744">
        <f t="shared" si="145"/>
        <v>20.753</v>
      </c>
      <c r="L312" s="744">
        <f t="shared" si="146"/>
        <v>18.273</v>
      </c>
      <c r="M312" s="745">
        <f t="shared" si="147"/>
        <v>17.573</v>
      </c>
      <c r="N312" s="725"/>
    </row>
    <row r="313" spans="2:14" x14ac:dyDescent="0.2">
      <c r="B313" s="743" t="s">
        <v>97</v>
      </c>
      <c r="C313" s="744">
        <f t="shared" si="137"/>
        <v>99.171999999999997</v>
      </c>
      <c r="D313" s="744">
        <f t="shared" si="138"/>
        <v>100.402</v>
      </c>
      <c r="E313" s="744">
        <f t="shared" si="139"/>
        <v>97.155000000000001</v>
      </c>
      <c r="F313" s="744">
        <f t="shared" si="140"/>
        <v>93.826999999999998</v>
      </c>
      <c r="G313" s="744">
        <f t="shared" si="141"/>
        <v>90.887999999999991</v>
      </c>
      <c r="H313" s="744">
        <f t="shared" si="142"/>
        <v>87.424999999999997</v>
      </c>
      <c r="I313" s="744">
        <f t="shared" si="143"/>
        <v>80.058000000000007</v>
      </c>
      <c r="J313" s="744">
        <f t="shared" si="144"/>
        <v>71.787000000000006</v>
      </c>
      <c r="K313" s="744">
        <f t="shared" si="145"/>
        <v>62.712000000000003</v>
      </c>
      <c r="L313" s="744">
        <f t="shared" si="146"/>
        <v>50.588999999999999</v>
      </c>
      <c r="M313" s="745">
        <f t="shared" si="147"/>
        <v>41.43</v>
      </c>
      <c r="N313" s="725"/>
    </row>
    <row r="314" spans="2:14" x14ac:dyDescent="0.2">
      <c r="B314" s="743" t="s">
        <v>98</v>
      </c>
      <c r="C314" s="744">
        <f t="shared" si="137"/>
        <v>60.914999999999999</v>
      </c>
      <c r="D314" s="744">
        <f t="shared" si="138"/>
        <v>64.236000000000004</v>
      </c>
      <c r="E314" s="744">
        <f t="shared" si="139"/>
        <v>64.588999999999999</v>
      </c>
      <c r="F314" s="744">
        <f t="shared" si="140"/>
        <v>61.129000000000005</v>
      </c>
      <c r="G314" s="744">
        <f t="shared" si="141"/>
        <v>56.619</v>
      </c>
      <c r="H314" s="744">
        <f t="shared" si="142"/>
        <v>52.928000000000004</v>
      </c>
      <c r="I314" s="744">
        <f t="shared" si="143"/>
        <v>47.91</v>
      </c>
      <c r="J314" s="744">
        <f t="shared" si="144"/>
        <v>42.640999999999998</v>
      </c>
      <c r="K314" s="744">
        <f t="shared" si="145"/>
        <v>38.395000000000003</v>
      </c>
      <c r="L314" s="744">
        <f t="shared" si="146"/>
        <v>34.076999999999998</v>
      </c>
      <c r="M314" s="745">
        <f t="shared" si="147"/>
        <v>29.367000000000001</v>
      </c>
      <c r="N314" s="725"/>
    </row>
    <row r="315" spans="2:14" x14ac:dyDescent="0.2">
      <c r="B315" s="743" t="s">
        <v>99</v>
      </c>
      <c r="C315" s="744">
        <f t="shared" si="137"/>
        <v>23.332999999999998</v>
      </c>
      <c r="D315" s="744">
        <f t="shared" si="138"/>
        <v>24.445999999999998</v>
      </c>
      <c r="E315" s="744">
        <f t="shared" si="139"/>
        <v>24.066000000000003</v>
      </c>
      <c r="F315" s="744">
        <f t="shared" si="140"/>
        <v>23.139000000000003</v>
      </c>
      <c r="G315" s="744">
        <f t="shared" si="141"/>
        <v>20.498999999999999</v>
      </c>
      <c r="H315" s="744">
        <f t="shared" si="142"/>
        <v>19.506</v>
      </c>
      <c r="I315" s="744">
        <f t="shared" si="143"/>
        <v>19.193999999999999</v>
      </c>
      <c r="J315" s="744">
        <f t="shared" si="144"/>
        <v>19.265999999999998</v>
      </c>
      <c r="K315" s="744">
        <f t="shared" si="145"/>
        <v>19.094000000000001</v>
      </c>
      <c r="L315" s="744">
        <f t="shared" si="146"/>
        <v>18.729999999999997</v>
      </c>
      <c r="M315" s="745">
        <f t="shared" si="147"/>
        <v>18.492999999999999</v>
      </c>
      <c r="N315" s="725"/>
    </row>
    <row r="316" spans="2:14" x14ac:dyDescent="0.2">
      <c r="B316" s="743" t="s">
        <v>100</v>
      </c>
      <c r="C316" s="744">
        <f t="shared" si="137"/>
        <v>26.907</v>
      </c>
      <c r="D316" s="744">
        <f t="shared" si="138"/>
        <v>27.932000000000002</v>
      </c>
      <c r="E316" s="744">
        <f t="shared" si="139"/>
        <v>27.817</v>
      </c>
      <c r="F316" s="744">
        <f t="shared" si="140"/>
        <v>27.463999999999999</v>
      </c>
      <c r="G316" s="744">
        <f t="shared" si="141"/>
        <v>25.53</v>
      </c>
      <c r="H316" s="744">
        <f t="shared" si="142"/>
        <v>22.213000000000001</v>
      </c>
      <c r="I316" s="744">
        <f t="shared" si="143"/>
        <v>19.225999999999999</v>
      </c>
      <c r="J316" s="744">
        <f t="shared" si="144"/>
        <v>16.27</v>
      </c>
      <c r="K316" s="744">
        <f t="shared" si="145"/>
        <v>13.679</v>
      </c>
      <c r="L316" s="744">
        <f t="shared" si="146"/>
        <v>10.984</v>
      </c>
      <c r="M316" s="745">
        <f t="shared" si="147"/>
        <v>9.282</v>
      </c>
      <c r="N316" s="725"/>
    </row>
    <row r="317" spans="2:14" x14ac:dyDescent="0.2">
      <c r="B317" s="743" t="s">
        <v>101</v>
      </c>
      <c r="C317" s="744">
        <f t="shared" si="137"/>
        <v>23.640999999999998</v>
      </c>
      <c r="D317" s="744">
        <f t="shared" si="138"/>
        <v>27.268999999999998</v>
      </c>
      <c r="E317" s="744">
        <f t="shared" si="139"/>
        <v>31.437999999999999</v>
      </c>
      <c r="F317" s="744">
        <f t="shared" si="140"/>
        <v>33.862000000000002</v>
      </c>
      <c r="G317" s="744">
        <f t="shared" si="141"/>
        <v>34.695</v>
      </c>
      <c r="H317" s="744">
        <f t="shared" si="142"/>
        <v>34.667000000000002</v>
      </c>
      <c r="I317" s="744">
        <f t="shared" si="143"/>
        <v>33.600999999999999</v>
      </c>
      <c r="J317" s="744">
        <f t="shared" si="144"/>
        <v>32.003999999999998</v>
      </c>
      <c r="K317" s="744">
        <f t="shared" si="145"/>
        <v>30.369</v>
      </c>
      <c r="L317" s="744">
        <f t="shared" si="146"/>
        <v>28.513999999999999</v>
      </c>
      <c r="M317" s="745">
        <f t="shared" si="147"/>
        <v>26.803000000000001</v>
      </c>
      <c r="N317" s="725"/>
    </row>
    <row r="318" spans="2:14" x14ac:dyDescent="0.2">
      <c r="B318" s="743" t="s">
        <v>102</v>
      </c>
      <c r="C318" s="744">
        <f t="shared" si="137"/>
        <v>13.36</v>
      </c>
      <c r="D318" s="744">
        <f t="shared" si="138"/>
        <v>13.334999999999999</v>
      </c>
      <c r="E318" s="744">
        <f t="shared" si="139"/>
        <v>12.593999999999999</v>
      </c>
      <c r="F318" s="744">
        <f t="shared" si="140"/>
        <v>11.502000000000001</v>
      </c>
      <c r="G318" s="744">
        <f t="shared" si="141"/>
        <v>9.827</v>
      </c>
      <c r="H318" s="744">
        <f t="shared" si="142"/>
        <v>8.4090000000000007</v>
      </c>
      <c r="I318" s="744">
        <f t="shared" si="143"/>
        <v>7.2450000000000001</v>
      </c>
      <c r="J318" s="744">
        <f t="shared" si="144"/>
        <v>6.3040000000000003</v>
      </c>
      <c r="K318" s="744">
        <f t="shared" si="145"/>
        <v>5.8849999999999998</v>
      </c>
      <c r="L318" s="744">
        <f t="shared" si="146"/>
        <v>5.45</v>
      </c>
      <c r="M318" s="745">
        <f t="shared" si="147"/>
        <v>5.1180000000000003</v>
      </c>
      <c r="N318" s="725"/>
    </row>
    <row r="319" spans="2:14" x14ac:dyDescent="0.2">
      <c r="B319" s="743" t="s">
        <v>103</v>
      </c>
      <c r="C319" s="744">
        <f t="shared" si="137"/>
        <v>13.157</v>
      </c>
      <c r="D319" s="744">
        <f t="shared" si="138"/>
        <v>14.862</v>
      </c>
      <c r="E319" s="744">
        <f t="shared" si="139"/>
        <v>16.155000000000001</v>
      </c>
      <c r="F319" s="744">
        <f t="shared" si="140"/>
        <v>16.420000000000002</v>
      </c>
      <c r="G319" s="744">
        <f t="shared" si="141"/>
        <v>16.356000000000002</v>
      </c>
      <c r="H319" s="744">
        <f t="shared" si="142"/>
        <v>15.992000000000001</v>
      </c>
      <c r="I319" s="744">
        <f t="shared" si="143"/>
        <v>15.456</v>
      </c>
      <c r="J319" s="744">
        <f t="shared" si="144"/>
        <v>14.71</v>
      </c>
      <c r="K319" s="744">
        <f t="shared" si="145"/>
        <v>13.872999999999999</v>
      </c>
      <c r="L319" s="744">
        <f t="shared" si="146"/>
        <v>12.96</v>
      </c>
      <c r="M319" s="745">
        <f t="shared" si="147"/>
        <v>12.075000000000001</v>
      </c>
      <c r="N319" s="725"/>
    </row>
    <row r="320" spans="2:14" ht="13.5" thickBot="1" x14ac:dyDescent="0.25">
      <c r="B320" s="746" t="s">
        <v>104</v>
      </c>
      <c r="C320" s="747">
        <f t="shared" si="137"/>
        <v>65.975999999999999</v>
      </c>
      <c r="D320" s="747">
        <f t="shared" si="138"/>
        <v>76.015999999999991</v>
      </c>
      <c r="E320" s="747">
        <f t="shared" si="139"/>
        <v>86.536999999999992</v>
      </c>
      <c r="F320" s="747">
        <f t="shared" si="140"/>
        <v>88.527999999999992</v>
      </c>
      <c r="G320" s="747">
        <f t="shared" si="141"/>
        <v>85.825999999999993</v>
      </c>
      <c r="H320" s="747">
        <f t="shared" si="142"/>
        <v>82.781999999999996</v>
      </c>
      <c r="I320" s="747">
        <f t="shared" si="143"/>
        <v>77.536000000000001</v>
      </c>
      <c r="J320" s="747">
        <f t="shared" si="144"/>
        <v>72.51400000000001</v>
      </c>
      <c r="K320" s="747">
        <f t="shared" si="145"/>
        <v>67.242000000000004</v>
      </c>
      <c r="L320" s="747">
        <f t="shared" si="146"/>
        <v>62.933</v>
      </c>
      <c r="M320" s="748">
        <f t="shared" si="147"/>
        <v>59.209999999999994</v>
      </c>
      <c r="N320" s="725"/>
    </row>
  </sheetData>
  <mergeCells count="116"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17" t="s">
        <v>269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8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1">
        <f>'Section 13 data'!$C$24</f>
        <v>0.25918000000000002</v>
      </c>
      <c r="D8" s="642">
        <f>'Section 13 data'!$D$24</f>
        <v>1.41808</v>
      </c>
      <c r="E8" s="198">
        <f>'Section 13 data'!$E$24</f>
        <v>20.75</v>
      </c>
      <c r="F8" s="643">
        <f>SUM(C8,D8)</f>
        <v>1.67726</v>
      </c>
    </row>
    <row r="9" spans="2:6" ht="15" customHeight="1" x14ac:dyDescent="0.2">
      <c r="B9" s="95" t="s">
        <v>341</v>
      </c>
      <c r="C9" s="641">
        <f>'Section 13 data'!$C$25</f>
        <v>0.42369000000000001</v>
      </c>
      <c r="D9" s="642">
        <f>'Section 13 data'!$D$25</f>
        <v>0.49269999999999997</v>
      </c>
      <c r="E9" s="198">
        <f>'Section 13 data'!$E$25</f>
        <v>28.86</v>
      </c>
      <c r="F9" s="643">
        <f t="shared" ref="F9:F17" si="0">SUM(C9,D9)</f>
        <v>0.91639000000000004</v>
      </c>
    </row>
    <row r="10" spans="2:6" ht="15" customHeight="1" x14ac:dyDescent="0.2">
      <c r="B10" s="96" t="s">
        <v>342</v>
      </c>
      <c r="C10" s="641">
        <f>'Section 13 data'!$C$26</f>
        <v>0.17146</v>
      </c>
      <c r="D10" s="642">
        <f>'Section 13 data'!$D$26</f>
        <v>1.1950799999999999</v>
      </c>
      <c r="E10" s="198">
        <f>'Section 13 data'!$E$26</f>
        <v>25.4</v>
      </c>
      <c r="F10" s="643">
        <f t="shared" si="0"/>
        <v>1.3665399999999999</v>
      </c>
    </row>
    <row r="11" spans="2:6" ht="15" customHeight="1" x14ac:dyDescent="0.2">
      <c r="B11" s="94" t="s">
        <v>343</v>
      </c>
      <c r="C11" s="641">
        <f>'Section 13 data'!$C$27</f>
        <v>0.24761000000000002</v>
      </c>
      <c r="D11" s="642">
        <f>'Section 13 data'!$D$27</f>
        <v>1.3405899999999999</v>
      </c>
      <c r="E11" s="198">
        <f>'Section 13 data'!$E$27</f>
        <v>26.3</v>
      </c>
      <c r="F11" s="643">
        <f t="shared" si="0"/>
        <v>1.5882000000000001</v>
      </c>
    </row>
    <row r="12" spans="2:6" ht="15" customHeight="1" x14ac:dyDescent="0.2">
      <c r="B12" s="94" t="s">
        <v>344</v>
      </c>
      <c r="C12" s="641">
        <f>'Section 13 data'!$C$28</f>
        <v>0.81701999999999997</v>
      </c>
      <c r="D12" s="642">
        <f>'Section 13 data'!$D$28</f>
        <v>2.9197899999999999</v>
      </c>
      <c r="E12" s="198">
        <f>'Section 13 data'!$E$28</f>
        <v>21.3</v>
      </c>
      <c r="F12" s="643">
        <f t="shared" si="0"/>
        <v>3.7368099999999997</v>
      </c>
    </row>
    <row r="13" spans="2:6" ht="15" customHeight="1" x14ac:dyDescent="0.2">
      <c r="B13" s="94" t="s">
        <v>345</v>
      </c>
      <c r="C13" s="641">
        <f>'Section 13 data'!$C$29</f>
        <v>0.55274000000000001</v>
      </c>
      <c r="D13" s="642">
        <f>'Section 13 data'!$D$29</f>
        <v>1.85229</v>
      </c>
      <c r="E13" s="198">
        <f>'Section 13 data'!$E$29</f>
        <v>25.79</v>
      </c>
      <c r="F13" s="643">
        <f t="shared" si="0"/>
        <v>2.40503</v>
      </c>
    </row>
    <row r="14" spans="2:6" ht="15" customHeight="1" x14ac:dyDescent="0.2">
      <c r="B14" s="94" t="s">
        <v>346</v>
      </c>
      <c r="C14" s="641">
        <f>'Section 13 data'!$C$30</f>
        <v>0.73153999999999997</v>
      </c>
      <c r="D14" s="642">
        <f>'Section 13 data'!$D$30</f>
        <v>4.8830900000000002</v>
      </c>
      <c r="E14" s="198">
        <f>'Section 13 data'!$E$30</f>
        <v>16.82</v>
      </c>
      <c r="F14" s="643">
        <f t="shared" si="0"/>
        <v>5.61463</v>
      </c>
    </row>
    <row r="15" spans="2:6" ht="15" customHeight="1" x14ac:dyDescent="0.2">
      <c r="B15" s="94" t="s">
        <v>347</v>
      </c>
      <c r="C15" s="641">
        <f>'Section 13 data'!$C$31</f>
        <v>0.1459</v>
      </c>
      <c r="D15" s="642">
        <f>'Section 13 data'!$D$31</f>
        <v>1.9333099999999999</v>
      </c>
      <c r="E15" s="198">
        <f>'Section 13 data'!$E$31</f>
        <v>26.81</v>
      </c>
      <c r="F15" s="643">
        <f t="shared" si="0"/>
        <v>2.0792099999999998</v>
      </c>
    </row>
    <row r="16" spans="2:6" ht="15" customHeight="1" x14ac:dyDescent="0.2">
      <c r="B16" s="94" t="s">
        <v>270</v>
      </c>
      <c r="C16" s="641">
        <f>'Section 13 data'!$C$32</f>
        <v>2.49E-3</v>
      </c>
      <c r="D16" s="642">
        <f>'Section 13 data'!$D$32</f>
        <v>1.76393</v>
      </c>
      <c r="E16" s="198">
        <f>'Section 13 data'!$E$32</f>
        <v>34.1</v>
      </c>
      <c r="F16" s="643">
        <f t="shared" si="0"/>
        <v>1.7664200000000001</v>
      </c>
    </row>
    <row r="17" spans="2:6" ht="15" customHeight="1" x14ac:dyDescent="0.2">
      <c r="B17" s="97" t="s">
        <v>80</v>
      </c>
      <c r="C17" s="644">
        <f>'Section 13 data'!$C$8</f>
        <v>3.3516399999999997</v>
      </c>
      <c r="D17" s="644">
        <f>'Section 13 data'!$D$8</f>
        <v>17.798860000000001</v>
      </c>
      <c r="E17" s="314">
        <f>'Section 13 data'!$E$8</f>
        <v>7.78</v>
      </c>
      <c r="F17" s="644">
        <f t="shared" si="0"/>
        <v>21.150500000000001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4">
        <f>'Section 13 data'!$K$13</f>
        <v>0</v>
      </c>
      <c r="E8" s="198">
        <f>'Section 13 data'!$L$13</f>
        <v>0</v>
      </c>
      <c r="F8" s="629">
        <f>SUM(C8,D8)</f>
        <v>0</v>
      </c>
    </row>
    <row r="9" spans="2:6" ht="15" customHeight="1" x14ac:dyDescent="0.2">
      <c r="B9" s="82" t="s">
        <v>335</v>
      </c>
      <c r="C9" s="67">
        <f>'Section 13 data'!$J$14</f>
        <v>0.91</v>
      </c>
      <c r="D9" s="634">
        <f>'Section 13 data'!$K$14</f>
        <v>78.715999999999994</v>
      </c>
      <c r="E9" s="198">
        <f>'Section 13 data'!$L$14</f>
        <v>32.729999999999997</v>
      </c>
      <c r="F9" s="629">
        <f t="shared" ref="F9:F15" si="0">SUM(C9,D9)</f>
        <v>79.625999999999991</v>
      </c>
    </row>
    <row r="10" spans="2:6" ht="15" customHeight="1" x14ac:dyDescent="0.2">
      <c r="B10" s="81" t="s">
        <v>336</v>
      </c>
      <c r="C10" s="67">
        <f>'Section 13 data'!$J$15</f>
        <v>15.916</v>
      </c>
      <c r="D10" s="634">
        <f>'Section 13 data'!$K$15</f>
        <v>459.73</v>
      </c>
      <c r="E10" s="198">
        <f>'Section 13 data'!$L$15</f>
        <v>21.774097490224804</v>
      </c>
      <c r="F10" s="629">
        <f t="shared" si="0"/>
        <v>475.64600000000002</v>
      </c>
    </row>
    <row r="11" spans="2:6" ht="15" customHeight="1" x14ac:dyDescent="0.2">
      <c r="B11" s="81" t="s">
        <v>337</v>
      </c>
      <c r="C11" s="67">
        <f>'Section 13 data'!$J$16</f>
        <v>46.482999999999997</v>
      </c>
      <c r="D11" s="634">
        <f>'Section 13 data'!$K$16</f>
        <v>361.93799999999999</v>
      </c>
      <c r="E11" s="198">
        <f>'Section 13 data'!$L$16</f>
        <v>23.751915294965134</v>
      </c>
      <c r="F11" s="629">
        <f t="shared" si="0"/>
        <v>408.42099999999999</v>
      </c>
    </row>
    <row r="12" spans="2:6" ht="15" customHeight="1" x14ac:dyDescent="0.2">
      <c r="B12" s="81" t="s">
        <v>338</v>
      </c>
      <c r="C12" s="67">
        <f>'Section 13 data'!$J$17</f>
        <v>147.45099999999999</v>
      </c>
      <c r="D12" s="634">
        <f>'Section 13 data'!$K$17</f>
        <v>1199.9280000000001</v>
      </c>
      <c r="E12" s="198">
        <f>'Section 13 data'!$L$17</f>
        <v>21.18</v>
      </c>
      <c r="F12" s="629">
        <f t="shared" si="0"/>
        <v>1347.3790000000001</v>
      </c>
    </row>
    <row r="13" spans="2:6" ht="15" customHeight="1" x14ac:dyDescent="0.2">
      <c r="B13" s="81" t="s">
        <v>339</v>
      </c>
      <c r="C13" s="67">
        <f>'Section 13 data'!$J$18</f>
        <v>79.811000000000007</v>
      </c>
      <c r="D13" s="634">
        <f>'Section 13 data'!$K$18</f>
        <v>2735.8589999999999</v>
      </c>
      <c r="E13" s="198">
        <f>'Section 13 data'!$L$18</f>
        <v>23.07</v>
      </c>
      <c r="F13" s="629">
        <f t="shared" si="0"/>
        <v>2815.67</v>
      </c>
    </row>
    <row r="14" spans="2:6" ht="15" customHeight="1" x14ac:dyDescent="0.2">
      <c r="B14" s="81" t="s">
        <v>268</v>
      </c>
      <c r="C14" s="67">
        <f>'Section 13 data'!$J$19</f>
        <v>240.607</v>
      </c>
      <c r="D14" s="634">
        <f>'Section 13 data'!$K$19</f>
        <v>2344.0929999999998</v>
      </c>
      <c r="E14" s="198">
        <f>'Section 13 data'!$L$19</f>
        <v>23.412689152349213</v>
      </c>
      <c r="F14" s="629">
        <f t="shared" si="0"/>
        <v>2584.6999999999998</v>
      </c>
    </row>
    <row r="15" spans="2:6" ht="15" customHeight="1" x14ac:dyDescent="0.2">
      <c r="B15" s="83" t="s">
        <v>80</v>
      </c>
      <c r="C15" s="635">
        <f>'Section 13 data'!$J$8</f>
        <v>531.17899999999997</v>
      </c>
      <c r="D15" s="635">
        <f>'Section 13 data'!$K$8</f>
        <v>7180.2640000000001</v>
      </c>
      <c r="E15" s="314">
        <f>'Section 13 data'!$L$8</f>
        <v>11.45</v>
      </c>
      <c r="F15" s="636">
        <f t="shared" si="0"/>
        <v>7711.4430000000002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West Midlands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1.992</v>
      </c>
      <c r="D8" s="85">
        <f>'Section 13 data'!$K$24</f>
        <v>10.827999999999999</v>
      </c>
      <c r="E8" s="198">
        <f>'Section 13 data'!$L$24</f>
        <v>39.24</v>
      </c>
      <c r="F8" s="629">
        <f>SUM(C8,D8)</f>
        <v>12.82</v>
      </c>
    </row>
    <row r="9" spans="2:6" ht="15" customHeight="1" x14ac:dyDescent="0.2">
      <c r="B9" s="79" t="s">
        <v>341</v>
      </c>
      <c r="C9" s="67">
        <f>'Section 13 data'!$J$25</f>
        <v>32.616</v>
      </c>
      <c r="D9" s="85">
        <f>'Section 13 data'!$K$25</f>
        <v>29.802</v>
      </c>
      <c r="E9" s="198">
        <f>'Section 13 data'!$L$25</f>
        <v>47.64</v>
      </c>
      <c r="F9" s="629">
        <f t="shared" ref="F9:F17" si="0">SUM(C9,D9)</f>
        <v>62.417999999999999</v>
      </c>
    </row>
    <row r="10" spans="2:6" ht="15" customHeight="1" x14ac:dyDescent="0.2">
      <c r="B10" s="80" t="s">
        <v>342</v>
      </c>
      <c r="C10" s="67">
        <f>'Section 13 data'!$J$26</f>
        <v>28.321999999999999</v>
      </c>
      <c r="D10" s="85">
        <f>'Section 13 data'!$K$26</f>
        <v>132.13499999999999</v>
      </c>
      <c r="E10" s="198">
        <f>'Section 13 data'!$L$26</f>
        <v>32.5</v>
      </c>
      <c r="F10" s="629">
        <f t="shared" si="0"/>
        <v>160.45699999999999</v>
      </c>
    </row>
    <row r="11" spans="2:6" ht="15" customHeight="1" x14ac:dyDescent="0.2">
      <c r="B11" s="78" t="s">
        <v>343</v>
      </c>
      <c r="C11" s="67">
        <f>'Section 13 data'!$J$27</f>
        <v>38.545000000000002</v>
      </c>
      <c r="D11" s="85">
        <f>'Section 13 data'!$K$27</f>
        <v>130.41200000000001</v>
      </c>
      <c r="E11" s="198">
        <f>'Section 13 data'!$L$27</f>
        <v>23.06</v>
      </c>
      <c r="F11" s="629">
        <f t="shared" si="0"/>
        <v>168.95699999999999</v>
      </c>
    </row>
    <row r="12" spans="2:6" ht="15" customHeight="1" x14ac:dyDescent="0.2">
      <c r="B12" s="78" t="s">
        <v>344</v>
      </c>
      <c r="C12" s="67">
        <f>'Section 13 data'!$J$28</f>
        <v>173.38399999999999</v>
      </c>
      <c r="D12" s="85">
        <f>'Section 13 data'!$K$28</f>
        <v>662.22699999999998</v>
      </c>
      <c r="E12" s="198">
        <f>'Section 13 data'!$L$28</f>
        <v>22.02</v>
      </c>
      <c r="F12" s="629">
        <f t="shared" si="0"/>
        <v>835.61099999999999</v>
      </c>
    </row>
    <row r="13" spans="2:6" ht="15" customHeight="1" x14ac:dyDescent="0.2">
      <c r="B13" s="78" t="s">
        <v>345</v>
      </c>
      <c r="C13" s="67">
        <f>'Section 13 data'!$J$29</f>
        <v>111.16200000000001</v>
      </c>
      <c r="D13" s="85">
        <f>'Section 13 data'!$K$29</f>
        <v>665.86800000000005</v>
      </c>
      <c r="E13" s="198">
        <f>'Section 13 data'!$L$29</f>
        <v>29.88</v>
      </c>
      <c r="F13" s="629">
        <f t="shared" si="0"/>
        <v>777.03000000000009</v>
      </c>
    </row>
    <row r="14" spans="2:6" ht="15" customHeight="1" x14ac:dyDescent="0.2">
      <c r="B14" s="78" t="s">
        <v>346</v>
      </c>
      <c r="C14" s="67">
        <f>'Section 13 data'!$J$30</f>
        <v>117.279</v>
      </c>
      <c r="D14" s="85">
        <f>'Section 13 data'!$K$30</f>
        <v>2435.2869999999998</v>
      </c>
      <c r="E14" s="198">
        <f>'Section 13 data'!$L$30</f>
        <v>19.82</v>
      </c>
      <c r="F14" s="629">
        <f t="shared" si="0"/>
        <v>2552.5659999999998</v>
      </c>
    </row>
    <row r="15" spans="2:6" ht="15" customHeight="1" x14ac:dyDescent="0.2">
      <c r="B15" s="78" t="s">
        <v>347</v>
      </c>
      <c r="C15" s="67">
        <f>'Section 13 data'!$J$31</f>
        <v>27.547999999999998</v>
      </c>
      <c r="D15" s="85">
        <f>'Section 13 data'!$K$31</f>
        <v>1426.865</v>
      </c>
      <c r="E15" s="198">
        <f>'Section 13 data'!$L$31</f>
        <v>26.91</v>
      </c>
      <c r="F15" s="629">
        <f t="shared" si="0"/>
        <v>1454.413</v>
      </c>
    </row>
    <row r="16" spans="2:6" ht="15" customHeight="1" x14ac:dyDescent="0.2">
      <c r="B16" s="78" t="s">
        <v>270</v>
      </c>
      <c r="C16" s="67">
        <f>'Section 13 data'!$J$32</f>
        <v>0.33200000000000002</v>
      </c>
      <c r="D16" s="85">
        <f>'Section 13 data'!$K$32</f>
        <v>1686.8409999999999</v>
      </c>
      <c r="E16" s="198">
        <f>'Section 13 data'!$L$32</f>
        <v>34.58</v>
      </c>
      <c r="F16" s="629">
        <f t="shared" si="0"/>
        <v>1687.173</v>
      </c>
    </row>
    <row r="17" spans="2:6" ht="15" customHeight="1" x14ac:dyDescent="0.2">
      <c r="B17" s="86" t="s">
        <v>80</v>
      </c>
      <c r="C17" s="87">
        <f>'Section 13 data'!$J$8</f>
        <v>531.17899999999997</v>
      </c>
      <c r="D17" s="87">
        <f>'Section 13 data'!$K$8</f>
        <v>7180.2640000000001</v>
      </c>
      <c r="E17" s="314">
        <f>'Section 13 data'!$L$8</f>
        <v>11.45</v>
      </c>
      <c r="F17" s="87">
        <f t="shared" si="0"/>
        <v>7711.4430000000002</v>
      </c>
    </row>
    <row r="18" spans="2:6" ht="15" customHeight="1" x14ac:dyDescent="0.2">
      <c r="D18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34" t="s">
        <v>267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919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17.478000000000002</v>
      </c>
      <c r="D8" s="634">
        <f>'Section 13 data'!$R$13</f>
        <v>0</v>
      </c>
      <c r="E8" s="198">
        <f>'Section 13 data'!$S$13</f>
        <v>0</v>
      </c>
      <c r="F8" s="629">
        <f>SUM(C8,D8)</f>
        <v>17.478000000000002</v>
      </c>
    </row>
    <row r="9" spans="2:6" ht="15" customHeight="1" x14ac:dyDescent="0.2">
      <c r="B9" s="82" t="s">
        <v>335</v>
      </c>
      <c r="C9" s="67">
        <f>'Section 13 data'!$Q$14</f>
        <v>170.15100000000001</v>
      </c>
      <c r="D9" s="634">
        <f>'Section 13 data'!$R$14</f>
        <v>2616.7130000000002</v>
      </c>
      <c r="E9" s="198">
        <f>'Section 13 data'!$S$14</f>
        <v>20.7</v>
      </c>
      <c r="F9" s="629">
        <f t="shared" ref="F9:F15" si="0">SUM(C9,D9)</f>
        <v>2786.864</v>
      </c>
    </row>
    <row r="10" spans="2:6" ht="15" customHeight="1" x14ac:dyDescent="0.2">
      <c r="B10" s="81" t="s">
        <v>336</v>
      </c>
      <c r="C10" s="67">
        <f>'Section 13 data'!$Q$15</f>
        <v>1258.627</v>
      </c>
      <c r="D10" s="634">
        <f>'Section 13 data'!$R$15</f>
        <v>3231.9090000000001</v>
      </c>
      <c r="E10" s="198">
        <f>'Section 13 data'!$S$15</f>
        <v>18.99629317047366</v>
      </c>
      <c r="F10" s="629">
        <f t="shared" si="0"/>
        <v>4490.5360000000001</v>
      </c>
    </row>
    <row r="11" spans="2:6" ht="15" customHeight="1" x14ac:dyDescent="0.2">
      <c r="B11" s="81" t="s">
        <v>337</v>
      </c>
      <c r="C11" s="67">
        <f>'Section 13 data'!$Q$16</f>
        <v>374.78500000000003</v>
      </c>
      <c r="D11" s="634">
        <f>'Section 13 data'!$R$16</f>
        <v>1019.95</v>
      </c>
      <c r="E11" s="198">
        <f>'Section 13 data'!$S$16</f>
        <v>27.053813073728193</v>
      </c>
      <c r="F11" s="629">
        <f t="shared" si="0"/>
        <v>1394.7350000000001</v>
      </c>
    </row>
    <row r="12" spans="2:6" ht="15" customHeight="1" x14ac:dyDescent="0.2">
      <c r="B12" s="81" t="s">
        <v>338</v>
      </c>
      <c r="C12" s="67">
        <f>'Section 13 data'!$Q$17</f>
        <v>470.14499999999998</v>
      </c>
      <c r="D12" s="634">
        <f>'Section 13 data'!$R$17</f>
        <v>1174.268</v>
      </c>
      <c r="E12" s="198">
        <f>'Section 13 data'!$S$17</f>
        <v>21.36</v>
      </c>
      <c r="F12" s="629">
        <f t="shared" si="0"/>
        <v>1644.413</v>
      </c>
    </row>
    <row r="13" spans="2:6" ht="15" customHeight="1" x14ac:dyDescent="0.2">
      <c r="B13" s="81" t="s">
        <v>339</v>
      </c>
      <c r="C13" s="67">
        <f>'Section 13 data'!$Q$18</f>
        <v>138.02600000000001</v>
      </c>
      <c r="D13" s="634">
        <f>'Section 13 data'!$R$18</f>
        <v>935.15300000000002</v>
      </c>
      <c r="E13" s="198">
        <f>'Section 13 data'!$S$18</f>
        <v>23.31</v>
      </c>
      <c r="F13" s="629">
        <f t="shared" si="0"/>
        <v>1073.1790000000001</v>
      </c>
    </row>
    <row r="14" spans="2:6" ht="15" customHeight="1" x14ac:dyDescent="0.2">
      <c r="B14" s="81" t="s">
        <v>268</v>
      </c>
      <c r="C14" s="67">
        <f>'Section 13 data'!$Q$19</f>
        <v>1217.885</v>
      </c>
      <c r="D14" s="634">
        <f>'Section 13 data'!$R$19</f>
        <v>719.24099999999999</v>
      </c>
      <c r="E14" s="198">
        <f>'Section 13 data'!$S$19</f>
        <v>21.91675935821333</v>
      </c>
      <c r="F14" s="629">
        <f t="shared" si="0"/>
        <v>1937.126</v>
      </c>
    </row>
    <row r="15" spans="2:6" ht="15" customHeight="1" x14ac:dyDescent="0.2">
      <c r="B15" s="83" t="s">
        <v>80</v>
      </c>
      <c r="C15" s="635">
        <f>'Section 13 data'!$Q$8</f>
        <v>3647.098</v>
      </c>
      <c r="D15" s="635">
        <f>'Section 13 data'!$R$8</f>
        <v>9697.2340000000004</v>
      </c>
      <c r="E15" s="314">
        <f>'Section 13 data'!$S$8</f>
        <v>10.14</v>
      </c>
      <c r="F15" s="636">
        <f t="shared" si="0"/>
        <v>13344.332</v>
      </c>
    </row>
    <row r="17" spans="4:4" ht="15" customHeight="1" x14ac:dyDescent="0.2">
      <c r="D17" s="546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37" t="s">
        <v>269</v>
      </c>
      <c r="C5" s="39" t="s">
        <v>78</v>
      </c>
      <c r="D5" s="839" t="s">
        <v>79</v>
      </c>
      <c r="E5" s="839"/>
      <c r="F5" s="74" t="s">
        <v>80</v>
      </c>
    </row>
    <row r="6" spans="2:6" ht="30" customHeight="1" x14ac:dyDescent="0.2">
      <c r="B6" s="838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West Midlands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0">
        <f>'Section 13 data'!$Q$24</f>
        <v>380.72800000000001</v>
      </c>
      <c r="D8" s="631">
        <f>'Section 13 data'!$R$24</f>
        <v>1549.48</v>
      </c>
      <c r="E8" s="198">
        <f>'Section 13 data'!$S$24</f>
        <v>29.65</v>
      </c>
      <c r="F8" s="632">
        <f>SUM(C8,D8)</f>
        <v>1930.2080000000001</v>
      </c>
    </row>
    <row r="9" spans="2:6" ht="15" customHeight="1" x14ac:dyDescent="0.2">
      <c r="B9" s="79" t="s">
        <v>341</v>
      </c>
      <c r="C9" s="630">
        <f>'Section 13 data'!$Q$25</f>
        <v>1896.54</v>
      </c>
      <c r="D9" s="631">
        <f>'Section 13 data'!$R$25</f>
        <v>1225.1030000000001</v>
      </c>
      <c r="E9" s="198">
        <f>'Section 13 data'!$S$25</f>
        <v>24.83</v>
      </c>
      <c r="F9" s="632">
        <f t="shared" ref="F9:F17" si="0">SUM(C9,D9)</f>
        <v>3121.643</v>
      </c>
    </row>
    <row r="10" spans="2:6" ht="15" customHeight="1" x14ac:dyDescent="0.2">
      <c r="B10" s="80" t="s">
        <v>342</v>
      </c>
      <c r="C10" s="630">
        <f>'Section 13 data'!$Q$26</f>
        <v>399.536</v>
      </c>
      <c r="D10" s="631">
        <f>'Section 13 data'!$R$26</f>
        <v>2132.069</v>
      </c>
      <c r="E10" s="198">
        <f>'Section 13 data'!$S$26</f>
        <v>30.85</v>
      </c>
      <c r="F10" s="632">
        <f t="shared" si="0"/>
        <v>2531.605</v>
      </c>
    </row>
    <row r="11" spans="2:6" ht="15" customHeight="1" x14ac:dyDescent="0.2">
      <c r="B11" s="78" t="s">
        <v>343</v>
      </c>
      <c r="C11" s="630">
        <f>'Section 13 data'!$Q$27</f>
        <v>257.04700000000003</v>
      </c>
      <c r="D11" s="631">
        <f>'Section 13 data'!$R$27</f>
        <v>880.31600000000003</v>
      </c>
      <c r="E11" s="198">
        <f>'Section 13 data'!$S$27</f>
        <v>22.89</v>
      </c>
      <c r="F11" s="632">
        <f t="shared" si="0"/>
        <v>1137.3630000000001</v>
      </c>
    </row>
    <row r="12" spans="2:6" ht="15" customHeight="1" x14ac:dyDescent="0.2">
      <c r="B12" s="78" t="s">
        <v>344</v>
      </c>
      <c r="C12" s="630">
        <f>'Section 13 data'!$Q$28</f>
        <v>482.32400000000001</v>
      </c>
      <c r="D12" s="631">
        <f>'Section 13 data'!$R$28</f>
        <v>1669.057</v>
      </c>
      <c r="E12" s="198">
        <f>'Section 13 data'!$S$28</f>
        <v>20.37</v>
      </c>
      <c r="F12" s="632">
        <f t="shared" si="0"/>
        <v>2151.3809999999999</v>
      </c>
    </row>
    <row r="13" spans="2:6" ht="15" customHeight="1" x14ac:dyDescent="0.2">
      <c r="B13" s="78" t="s">
        <v>345</v>
      </c>
      <c r="C13" s="630">
        <f>'Section 13 data'!$Q$29</f>
        <v>146.24700000000001</v>
      </c>
      <c r="D13" s="631">
        <f>'Section 13 data'!$R$29</f>
        <v>670.36</v>
      </c>
      <c r="E13" s="198">
        <f>'Section 13 data'!$S$29</f>
        <v>28.87</v>
      </c>
      <c r="F13" s="632">
        <f t="shared" si="0"/>
        <v>816.60699999999997</v>
      </c>
    </row>
    <row r="14" spans="2:6" ht="15" customHeight="1" x14ac:dyDescent="0.2">
      <c r="B14" s="78" t="s">
        <v>346</v>
      </c>
      <c r="C14" s="630">
        <f>'Section 13 data'!$Q$30</f>
        <v>76.582999999999998</v>
      </c>
      <c r="D14" s="631">
        <f>'Section 13 data'!$R$30</f>
        <v>1089.422</v>
      </c>
      <c r="E14" s="198">
        <f>'Section 13 data'!$S$30</f>
        <v>17.96</v>
      </c>
      <c r="F14" s="632">
        <f t="shared" si="0"/>
        <v>1166.0050000000001</v>
      </c>
    </row>
    <row r="15" spans="2:6" ht="15" customHeight="1" x14ac:dyDescent="0.2">
      <c r="B15" s="78" t="s">
        <v>347</v>
      </c>
      <c r="C15" s="630">
        <f>'Section 13 data'!$Q$31</f>
        <v>8.0530000000000008</v>
      </c>
      <c r="D15" s="631">
        <f>'Section 13 data'!$R$31</f>
        <v>320.18099999999998</v>
      </c>
      <c r="E15" s="198">
        <f>'Section 13 data'!$S$31</f>
        <v>26.96</v>
      </c>
      <c r="F15" s="632">
        <f t="shared" si="0"/>
        <v>328.23399999999998</v>
      </c>
    </row>
    <row r="16" spans="2:6" ht="15" customHeight="1" x14ac:dyDescent="0.2">
      <c r="B16" s="78" t="s">
        <v>270</v>
      </c>
      <c r="C16" s="630">
        <f>'Section 13 data'!$Q$32</f>
        <v>0.04</v>
      </c>
      <c r="D16" s="631">
        <f>'Section 13 data'!$R$32</f>
        <v>161.24700000000001</v>
      </c>
      <c r="E16" s="198">
        <f>'Section 13 data'!$S$32</f>
        <v>35.409999999999997</v>
      </c>
      <c r="F16" s="632">
        <f t="shared" si="0"/>
        <v>161.28700000000001</v>
      </c>
    </row>
    <row r="17" spans="2:6" ht="15" customHeight="1" x14ac:dyDescent="0.2">
      <c r="B17" s="72" t="s">
        <v>80</v>
      </c>
      <c r="C17" s="87">
        <f>'Section 13 data'!$Q$8</f>
        <v>3647.098</v>
      </c>
      <c r="D17" s="87">
        <f>'Section 13 data'!$R$8</f>
        <v>9697.2340000000004</v>
      </c>
      <c r="E17" s="314">
        <f>'Section 13 data'!$S$8</f>
        <v>10.14</v>
      </c>
      <c r="F17" s="87">
        <f t="shared" si="0"/>
        <v>13344.332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1" t="s">
        <v>376</v>
      </c>
      <c r="C5" s="910" t="s">
        <v>385</v>
      </c>
      <c r="D5" s="910"/>
      <c r="E5" s="910"/>
      <c r="F5" s="902"/>
      <c r="H5" s="841" t="s">
        <v>376</v>
      </c>
      <c r="I5" s="790" t="s">
        <v>274</v>
      </c>
      <c r="J5" s="860"/>
      <c r="K5" s="860"/>
      <c r="L5" s="789"/>
    </row>
    <row r="6" spans="2:12" ht="45" customHeight="1" x14ac:dyDescent="0.2">
      <c r="B6" s="920"/>
      <c r="C6" s="13" t="s">
        <v>78</v>
      </c>
      <c r="D6" s="921" t="s">
        <v>79</v>
      </c>
      <c r="E6" s="921"/>
      <c r="F6" s="30" t="s">
        <v>275</v>
      </c>
      <c r="H6" s="92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0"/>
      <c r="C7" s="31" t="s">
        <v>81</v>
      </c>
      <c r="D7" s="31" t="s">
        <v>81</v>
      </c>
      <c r="E7" s="12" t="s">
        <v>82</v>
      </c>
      <c r="F7" s="32" t="s">
        <v>81</v>
      </c>
      <c r="H7" s="920"/>
      <c r="I7" s="299" t="s">
        <v>81</v>
      </c>
      <c r="J7" s="36" t="s">
        <v>81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57">
        <f>'Section 13 data'!$C$8</f>
        <v>3.3516399999999997</v>
      </c>
      <c r="D9" s="57">
        <f>'Section 13 data'!$D$8</f>
        <v>17.798860000000001</v>
      </c>
      <c r="E9" s="58">
        <f>'Section 13 data'!$E$8</f>
        <v>7.78</v>
      </c>
      <c r="F9" s="76">
        <f>SUM(C9,D9)</f>
        <v>21.150500000000001</v>
      </c>
      <c r="G9" s="25"/>
      <c r="H9" s="28" t="str">
        <f>Index!$B$4</f>
        <v>West Midlands</v>
      </c>
      <c r="I9" s="59">
        <f>'Section 13 data'!$G$7</f>
        <v>100.96449</v>
      </c>
      <c r="J9" s="60">
        <f>'Section 13 data'!$G$5</f>
        <v>130.76726000000002</v>
      </c>
      <c r="K9" s="43">
        <f>IF(I9=0,0,100*F9/I9)</f>
        <v>20.948454253569746</v>
      </c>
      <c r="L9" s="61">
        <f>IF(J9=0,0,100*F9/J9)</f>
        <v>16.174155518743756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1" t="s">
        <v>376</v>
      </c>
      <c r="C5" s="910" t="s">
        <v>388</v>
      </c>
      <c r="D5" s="910"/>
      <c r="E5" s="910"/>
      <c r="F5" s="902"/>
      <c r="G5" s="25"/>
      <c r="H5" s="841" t="s">
        <v>376</v>
      </c>
      <c r="I5" s="790" t="s">
        <v>282</v>
      </c>
      <c r="J5" s="860"/>
      <c r="K5" s="860"/>
      <c r="L5" s="789"/>
    </row>
    <row r="6" spans="2:12" ht="45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2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22"/>
      <c r="I7" s="299" t="s">
        <v>325</v>
      </c>
      <c r="J7" s="36" t="s">
        <v>325</v>
      </c>
      <c r="K7" s="300" t="s">
        <v>280</v>
      </c>
      <c r="L7" s="27" t="s">
        <v>280</v>
      </c>
    </row>
    <row r="8" spans="2:12" ht="15" customHeight="1" x14ac:dyDescent="0.2">
      <c r="B8" s="186"/>
      <c r="C8" s="63"/>
      <c r="D8" s="63"/>
      <c r="E8" s="51"/>
      <c r="F8" s="64"/>
      <c r="G8" s="25"/>
      <c r="H8" s="186"/>
      <c r="I8" s="65"/>
      <c r="J8" s="66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13 data'!$J$8</f>
        <v>531.17899999999997</v>
      </c>
      <c r="D9" s="67">
        <f>'Section 13 data'!$K$8</f>
        <v>7180.2640000000001</v>
      </c>
      <c r="E9" s="58">
        <f>'Section 13 data'!$L$8</f>
        <v>11.45</v>
      </c>
      <c r="F9" s="77">
        <f>SUM(C9,D9)</f>
        <v>7711.4430000000002</v>
      </c>
      <c r="G9" s="25"/>
      <c r="H9" s="28" t="str">
        <f>Index!$B$4</f>
        <v>West Midlands</v>
      </c>
      <c r="I9" s="68">
        <f>'Section 13 data'!$N$7</f>
        <v>22718.856</v>
      </c>
      <c r="J9" s="43">
        <f>'Section 13 data'!$N$5</f>
        <v>34428.548000000003</v>
      </c>
      <c r="K9" s="43">
        <f>IF(I9=0,0,100*F9/I9)</f>
        <v>33.942919485030409</v>
      </c>
      <c r="L9" s="61">
        <f>IF(J9=0,0,100*F9/J9)</f>
        <v>22.398397399739309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1" t="s">
        <v>380</v>
      </c>
      <c r="C5" s="910" t="s">
        <v>389</v>
      </c>
      <c r="D5" s="910"/>
      <c r="E5" s="910"/>
      <c r="F5" s="902"/>
      <c r="G5" s="25"/>
      <c r="H5" s="841" t="s">
        <v>380</v>
      </c>
      <c r="I5" s="790" t="s">
        <v>284</v>
      </c>
      <c r="J5" s="860"/>
      <c r="K5" s="860"/>
      <c r="L5" s="789"/>
    </row>
    <row r="6" spans="2:12" ht="45" customHeight="1" x14ac:dyDescent="0.2">
      <c r="B6" s="922"/>
      <c r="C6" s="13" t="s">
        <v>78</v>
      </c>
      <c r="D6" s="921" t="s">
        <v>79</v>
      </c>
      <c r="E6" s="921"/>
      <c r="F6" s="30" t="s">
        <v>275</v>
      </c>
      <c r="G6" s="25"/>
      <c r="H6" s="922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22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22"/>
      <c r="I7" s="299" t="s">
        <v>271</v>
      </c>
      <c r="J7" s="36" t="s">
        <v>271</v>
      </c>
      <c r="K7" s="300" t="s">
        <v>280</v>
      </c>
      <c r="L7" s="27" t="s">
        <v>280</v>
      </c>
    </row>
    <row r="8" spans="2:12" ht="15" customHeight="1" x14ac:dyDescent="0.2">
      <c r="B8" s="186"/>
      <c r="C8" s="50"/>
      <c r="D8" s="50"/>
      <c r="E8" s="51"/>
      <c r="F8" s="52"/>
      <c r="G8" s="25"/>
      <c r="H8" s="186"/>
      <c r="I8" s="53"/>
      <c r="J8" s="54"/>
      <c r="K8" s="55"/>
      <c r="L8" s="56"/>
    </row>
    <row r="9" spans="2:12" ht="15" customHeight="1" x14ac:dyDescent="0.2">
      <c r="B9" s="28" t="str">
        <f>Index!$B$4</f>
        <v>West Midlands</v>
      </c>
      <c r="C9" s="67">
        <f>'Section 13 data'!$Q$8</f>
        <v>3647.098</v>
      </c>
      <c r="D9" s="67">
        <f>'Section 13 data'!$R$8</f>
        <v>9697.2340000000004</v>
      </c>
      <c r="E9" s="58">
        <f>'Section 13 data'!$S$8</f>
        <v>10.14</v>
      </c>
      <c r="F9" s="77">
        <f>SUM(C9,D9)</f>
        <v>13344.332</v>
      </c>
      <c r="G9" s="25"/>
      <c r="H9" s="28" t="str">
        <f>Index!$B$4</f>
        <v>West Midlands</v>
      </c>
      <c r="I9" s="68">
        <f>'Section 13 data'!$U$7</f>
        <v>118195.003</v>
      </c>
      <c r="J9" s="43">
        <f>'Section 13 data'!$U$5</f>
        <v>139638.38500000001</v>
      </c>
      <c r="K9" s="43">
        <f>IF(I9=0,0,100*F9/I9)</f>
        <v>11.290098279366346</v>
      </c>
      <c r="L9" s="61">
        <f>IF(J9=0,0,100*F9/J9)</f>
        <v>9.5563494235485447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18" t="s">
        <v>684</v>
      </c>
    </row>
    <row r="3" spans="1:2" ht="18" x14ac:dyDescent="0.25">
      <c r="B3" s="315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14" t="s">
        <v>267</v>
      </c>
      <c r="C5" s="88" t="s">
        <v>78</v>
      </c>
      <c r="D5" s="916" t="s">
        <v>79</v>
      </c>
      <c r="E5" s="916"/>
      <c r="F5" s="89" t="s">
        <v>80</v>
      </c>
    </row>
    <row r="6" spans="2:6" ht="30" customHeight="1" x14ac:dyDescent="0.2">
      <c r="B6" s="915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West Midlands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5">
        <f>'Section 14 data'!$C$13</f>
        <v>4.4499999999999998E-2</v>
      </c>
      <c r="D8" s="646">
        <f>'Section 14 data'!$D$13</f>
        <v>4.2610000000000002E-2</v>
      </c>
      <c r="E8" s="198">
        <f>'Section 14 data'!$E$13</f>
        <v>50.99</v>
      </c>
      <c r="F8" s="647">
        <f>SUM(C8,D8)</f>
        <v>8.7109999999999993E-2</v>
      </c>
    </row>
    <row r="9" spans="2:6" ht="15" customHeight="1" x14ac:dyDescent="0.2">
      <c r="B9" s="100" t="s">
        <v>335</v>
      </c>
      <c r="C9" s="645">
        <f>'Section 14 data'!$C$14</f>
        <v>4.6770000000000006E-2</v>
      </c>
      <c r="D9" s="646">
        <f>'Section 14 data'!$D$14</f>
        <v>0.64691999999999994</v>
      </c>
      <c r="E9" s="198">
        <f>'Section 14 data'!$E$14</f>
        <v>34.06</v>
      </c>
      <c r="F9" s="647">
        <f t="shared" ref="F9:F15" si="0">SUM(C9,D9)</f>
        <v>0.69368999999999992</v>
      </c>
    </row>
    <row r="10" spans="2:6" ht="15" customHeight="1" x14ac:dyDescent="0.2">
      <c r="B10" s="99" t="s">
        <v>336</v>
      </c>
      <c r="C10" s="645">
        <f>'Section 14 data'!$C$15</f>
        <v>0.10228999999999999</v>
      </c>
      <c r="D10" s="646">
        <f>'Section 14 data'!$D$15</f>
        <v>0.38668000000000002</v>
      </c>
      <c r="E10" s="198">
        <f>'Section 14 data'!$E$15</f>
        <v>35.821040349421125</v>
      </c>
      <c r="F10" s="647">
        <f t="shared" si="0"/>
        <v>0.48897000000000002</v>
      </c>
    </row>
    <row r="11" spans="2:6" ht="15" customHeight="1" x14ac:dyDescent="0.2">
      <c r="B11" s="99" t="s">
        <v>337</v>
      </c>
      <c r="C11" s="645">
        <f>'Section 14 data'!$C$16</f>
        <v>8.5069999999999993E-2</v>
      </c>
      <c r="D11" s="646">
        <f>'Section 14 data'!$D$16</f>
        <v>0.16019</v>
      </c>
      <c r="E11" s="198">
        <f>'Section 14 data'!$E$16</f>
        <v>64.924173480065988</v>
      </c>
      <c r="F11" s="647">
        <f t="shared" si="0"/>
        <v>0.24525999999999998</v>
      </c>
    </row>
    <row r="12" spans="2:6" ht="15" customHeight="1" x14ac:dyDescent="0.2">
      <c r="B12" s="99" t="s">
        <v>338</v>
      </c>
      <c r="C12" s="645">
        <f>'Section 14 data'!$C$17</f>
        <v>4.7420000000000004E-2</v>
      </c>
      <c r="D12" s="646">
        <f>'Section 14 data'!$D$17</f>
        <v>0.51979999999999993</v>
      </c>
      <c r="E12" s="198">
        <f>'Section 14 data'!$E$17</f>
        <v>46.09</v>
      </c>
      <c r="F12" s="647">
        <f t="shared" si="0"/>
        <v>0.56721999999999995</v>
      </c>
    </row>
    <row r="13" spans="2:6" ht="15" customHeight="1" x14ac:dyDescent="0.2">
      <c r="B13" s="99" t="s">
        <v>339</v>
      </c>
      <c r="C13" s="645">
        <f>'Section 14 data'!$C$18</f>
        <v>1.702E-2</v>
      </c>
      <c r="D13" s="646">
        <f>'Section 14 data'!$D$18</f>
        <v>0.29893000000000003</v>
      </c>
      <c r="E13" s="198">
        <f>'Section 14 data'!$E$18</f>
        <v>40.86</v>
      </c>
      <c r="F13" s="647">
        <f t="shared" si="0"/>
        <v>0.31595000000000001</v>
      </c>
    </row>
    <row r="14" spans="2:6" ht="15" customHeight="1" x14ac:dyDescent="0.2">
      <c r="B14" s="99" t="s">
        <v>268</v>
      </c>
      <c r="C14" s="645">
        <f>'Section 14 data'!$C$19</f>
        <v>1.7079999999999998E-2</v>
      </c>
      <c r="D14" s="646">
        <f>'Section 14 data'!$D$19</f>
        <v>0.30043000000000003</v>
      </c>
      <c r="E14" s="198">
        <f>'Section 14 data'!$E$19</f>
        <v>80.48</v>
      </c>
      <c r="F14" s="647">
        <f t="shared" si="0"/>
        <v>0.31751000000000001</v>
      </c>
    </row>
    <row r="15" spans="2:6" ht="15" customHeight="1" x14ac:dyDescent="0.2">
      <c r="B15" s="101" t="s">
        <v>80</v>
      </c>
      <c r="C15" s="102">
        <f>'Section 14 data'!$C$8</f>
        <v>0.36014999999999997</v>
      </c>
      <c r="D15" s="102">
        <f>'Section 14 data'!$D$8</f>
        <v>2.3555600000000001</v>
      </c>
      <c r="E15" s="314">
        <f>'Section 14 data'!$E$8</f>
        <v>23.29</v>
      </c>
      <c r="F15" s="102">
        <f t="shared" si="0"/>
        <v>2.7157100000000001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West Midlands</cp:keywords>
  <cp:lastModifiedBy>Halsall, Lesley</cp:lastModifiedBy>
  <cp:lastPrinted>2016-12-14T11:08:15Z</cp:lastPrinted>
  <dcterms:created xsi:type="dcterms:W3CDTF">2016-08-30T06:54:22Z</dcterms:created>
  <dcterms:modified xsi:type="dcterms:W3CDTF">2017-07-13T15:40:09Z</dcterms:modified>
</cp:coreProperties>
</file>