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2070" yWindow="225" windowWidth="10155" windowHeight="7590" tabRatio="858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12" i="114" l="1"/>
  <c r="C10" i="456"/>
  <c r="C3" i="456"/>
  <c r="C6" i="456" s="1"/>
  <c r="C8" i="456"/>
  <c r="C4" i="456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C9" i="456" l="1"/>
  <c r="C5" i="456"/>
  <c r="C7" i="456"/>
  <c r="E17" i="48"/>
  <c r="D17" i="48"/>
  <c r="C17" i="48"/>
  <c r="E81" i="1" l="1"/>
  <c r="E72" i="1"/>
  <c r="E62" i="1"/>
  <c r="C62" i="1"/>
  <c r="C81" i="1" l="1"/>
  <c r="C72" i="1"/>
  <c r="J33" i="227" l="1"/>
  <c r="J20" i="227"/>
  <c r="J9" i="155" l="1"/>
  <c r="I9" i="155"/>
  <c r="D9" i="155"/>
  <c r="C9" i="155"/>
  <c r="J9" i="132"/>
  <c r="I9" i="132"/>
  <c r="D9" i="132"/>
  <c r="C9" i="132"/>
  <c r="J9" i="104"/>
  <c r="I9" i="104"/>
  <c r="D9" i="104"/>
  <c r="C9" i="104"/>
  <c r="J9" i="224"/>
  <c r="I9" i="224"/>
  <c r="D9" i="224"/>
  <c r="C9" i="224"/>
  <c r="H97" i="202" l="1"/>
  <c r="H96" i="202"/>
  <c r="B3" i="198" l="1"/>
  <c r="B5" i="26"/>
  <c r="C11" i="2" l="1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AB17" i="38"/>
  <c r="D92" i="38" s="1"/>
  <c r="Z17" i="38"/>
  <c r="Y17" i="38"/>
  <c r="G77" i="38" s="1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E47" i="38" s="1"/>
  <c r="J17" i="38"/>
  <c r="D47" i="38" s="1"/>
  <c r="H17" i="38"/>
  <c r="H32" i="38" s="1"/>
  <c r="G17" i="38"/>
  <c r="G32" i="38" s="1"/>
  <c r="E17" i="38"/>
  <c r="D17" i="38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H61" i="38" s="1"/>
  <c r="S16" i="38"/>
  <c r="Q16" i="38"/>
  <c r="E61" i="38" s="1"/>
  <c r="P16" i="38"/>
  <c r="D61" i="38" s="1"/>
  <c r="N16" i="38"/>
  <c r="M16" i="38"/>
  <c r="K16" i="38"/>
  <c r="E46" i="38" s="1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E90" i="38" s="1"/>
  <c r="AB15" i="38"/>
  <c r="D90" i="38" s="1"/>
  <c r="Z15" i="38"/>
  <c r="H75" i="38" s="1"/>
  <c r="Y15" i="38"/>
  <c r="G75" i="38" s="1"/>
  <c r="W15" i="38"/>
  <c r="E75" i="38" s="1"/>
  <c r="V15" i="38"/>
  <c r="D75" i="38" s="1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H15" i="38"/>
  <c r="H30" i="38" s="1"/>
  <c r="G15" i="38"/>
  <c r="G30" i="38" s="1"/>
  <c r="E15" i="38"/>
  <c r="D15" i="38"/>
  <c r="AI14" i="38"/>
  <c r="E104" i="38" s="1"/>
  <c r="AH14" i="38"/>
  <c r="D104" i="38" s="1"/>
  <c r="AF14" i="38"/>
  <c r="AE14" i="38"/>
  <c r="AC14" i="38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H44" i="38" s="1"/>
  <c r="M14" i="38"/>
  <c r="G44" i="38" s="1"/>
  <c r="K14" i="38"/>
  <c r="E44" i="38" s="1"/>
  <c r="J14" i="38"/>
  <c r="D44" i="38" s="1"/>
  <c r="H14" i="38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S13" i="38"/>
  <c r="G58" i="38" s="1"/>
  <c r="Q13" i="38"/>
  <c r="E58" i="38" s="1"/>
  <c r="P13" i="38"/>
  <c r="N13" i="38"/>
  <c r="H43" i="38" s="1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H87" i="38" s="1"/>
  <c r="AE12" i="38"/>
  <c r="G87" i="38" s="1"/>
  <c r="AC12" i="38"/>
  <c r="AB12" i="38"/>
  <c r="D87" i="38" s="1"/>
  <c r="Z12" i="38"/>
  <c r="Y12" i="38"/>
  <c r="W12" i="38"/>
  <c r="E72" i="38" s="1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G12" i="38"/>
  <c r="G27" i="38" s="1"/>
  <c r="E12" i="38"/>
  <c r="E27" i="38" s="1"/>
  <c r="D12" i="38"/>
  <c r="D27" i="38" s="1"/>
  <c r="AI11" i="38"/>
  <c r="E101" i="38" s="1"/>
  <c r="AH11" i="38"/>
  <c r="D101" i="38" s="1"/>
  <c r="AF11" i="38"/>
  <c r="H86" i="38" s="1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N11" i="38"/>
  <c r="H41" i="38" s="1"/>
  <c r="M11" i="38"/>
  <c r="G41" i="38" s="1"/>
  <c r="K11" i="38"/>
  <c r="J11" i="38"/>
  <c r="D41" i="38" s="1"/>
  <c r="H11" i="38"/>
  <c r="H26" i="38" s="1"/>
  <c r="G11" i="38"/>
  <c r="E11" i="38"/>
  <c r="D11" i="38"/>
  <c r="AI10" i="38"/>
  <c r="AH10" i="38"/>
  <c r="D100" i="38" s="1"/>
  <c r="AF10" i="38"/>
  <c r="AE10" i="38"/>
  <c r="G85" i="38" s="1"/>
  <c r="AC10" i="38"/>
  <c r="E85" i="38" s="1"/>
  <c r="AB10" i="38"/>
  <c r="Z10" i="38"/>
  <c r="H70" i="38" s="1"/>
  <c r="Y10" i="38"/>
  <c r="G70" i="38" s="1"/>
  <c r="W10" i="38"/>
  <c r="E70" i="38" s="1"/>
  <c r="V10" i="38"/>
  <c r="D70" i="38" s="1"/>
  <c r="T10" i="38"/>
  <c r="S10" i="38"/>
  <c r="G55" i="38" s="1"/>
  <c r="Q10" i="38"/>
  <c r="E55" i="38" s="1"/>
  <c r="P10" i="38"/>
  <c r="D55" i="38" s="1"/>
  <c r="N10" i="38"/>
  <c r="M10" i="38"/>
  <c r="G40" i="38" s="1"/>
  <c r="K10" i="38"/>
  <c r="J10" i="38"/>
  <c r="D40" i="38" s="1"/>
  <c r="H10" i="38"/>
  <c r="G10" i="38"/>
  <c r="E10" i="38"/>
  <c r="E25" i="38" s="1"/>
  <c r="D10" i="38"/>
  <c r="D25" i="38" s="1"/>
  <c r="AI9" i="38"/>
  <c r="E99" i="38" s="1"/>
  <c r="AH9" i="38"/>
  <c r="D99" i="38" s="1"/>
  <c r="AF9" i="38"/>
  <c r="H84" i="38" s="1"/>
  <c r="AE9" i="38"/>
  <c r="G84" i="38" s="1"/>
  <c r="AC9" i="38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D9" i="38"/>
  <c r="D24" i="38" s="1"/>
  <c r="D54" i="38"/>
  <c r="H85" i="38"/>
  <c r="E71" i="38"/>
  <c r="E41" i="38"/>
  <c r="E26" i="38"/>
  <c r="D26" i="38"/>
  <c r="E102" i="38"/>
  <c r="H72" i="38"/>
  <c r="H27" i="38"/>
  <c r="H58" i="38"/>
  <c r="D58" i="38"/>
  <c r="H89" i="38"/>
  <c r="H40" i="38"/>
  <c r="E84" i="38"/>
  <c r="E24" i="38"/>
  <c r="AG17" i="38"/>
  <c r="AD17" i="38"/>
  <c r="AA17" i="38"/>
  <c r="C92" i="38" s="1"/>
  <c r="X17" i="38"/>
  <c r="F77" i="38" s="1"/>
  <c r="U17" i="38"/>
  <c r="R17" i="38"/>
  <c r="F62" i="38" s="1"/>
  <c r="O17" i="38"/>
  <c r="C62" i="38" s="1"/>
  <c r="L17" i="38"/>
  <c r="F47" i="38" s="1"/>
  <c r="I17" i="38"/>
  <c r="C47" i="38" s="1"/>
  <c r="F17" i="38"/>
  <c r="F32" i="38" s="1"/>
  <c r="C17" i="38"/>
  <c r="C32" i="38" s="1"/>
  <c r="AG16" i="38"/>
  <c r="C106" i="38" s="1"/>
  <c r="AD16" i="38"/>
  <c r="AA16" i="38"/>
  <c r="C91" i="38" s="1"/>
  <c r="X16" i="38"/>
  <c r="U16" i="38"/>
  <c r="R16" i="38"/>
  <c r="F61" i="38" s="1"/>
  <c r="O16" i="38"/>
  <c r="C61" i="38" s="1"/>
  <c r="L16" i="38"/>
  <c r="I16" i="38"/>
  <c r="C46" i="38" s="1"/>
  <c r="F16" i="38"/>
  <c r="F31" i="38" s="1"/>
  <c r="C16" i="38"/>
  <c r="C31" i="38" s="1"/>
  <c r="AG15" i="38"/>
  <c r="C105" i="38" s="1"/>
  <c r="AD15" i="38"/>
  <c r="F90" i="38" s="1"/>
  <c r="AA15" i="38"/>
  <c r="C90" i="38" s="1"/>
  <c r="X15" i="38"/>
  <c r="F75" i="38" s="1"/>
  <c r="U15" i="38"/>
  <c r="C75" i="38" s="1"/>
  <c r="R15" i="38"/>
  <c r="O15" i="38"/>
  <c r="L15" i="38"/>
  <c r="F45" i="38" s="1"/>
  <c r="I15" i="38"/>
  <c r="F15" i="38"/>
  <c r="F30" i="38" s="1"/>
  <c r="C15" i="38"/>
  <c r="AG14" i="38"/>
  <c r="C104" i="38" s="1"/>
  <c r="AD14" i="38"/>
  <c r="AA14" i="38"/>
  <c r="C89" i="38" s="1"/>
  <c r="X14" i="38"/>
  <c r="U14" i="38"/>
  <c r="C74" i="38" s="1"/>
  <c r="R14" i="38"/>
  <c r="O14" i="38"/>
  <c r="C59" i="38" s="1"/>
  <c r="L14" i="38"/>
  <c r="F44" i="38" s="1"/>
  <c r="I14" i="38"/>
  <c r="C44" i="38" s="1"/>
  <c r="F14" i="38"/>
  <c r="F29" i="38" s="1"/>
  <c r="C14" i="38"/>
  <c r="AG13" i="38"/>
  <c r="C103" i="38" s="1"/>
  <c r="AD13" i="38"/>
  <c r="F88" i="38" s="1"/>
  <c r="AA13" i="38"/>
  <c r="C88" i="38" s="1"/>
  <c r="X13" i="38"/>
  <c r="F73" i="38" s="1"/>
  <c r="U13" i="38"/>
  <c r="R13" i="38"/>
  <c r="F58" i="38" s="1"/>
  <c r="O13" i="38"/>
  <c r="L13" i="38"/>
  <c r="I13" i="38"/>
  <c r="C43" i="38" s="1"/>
  <c r="F13" i="38"/>
  <c r="F28" i="38" s="1"/>
  <c r="C13" i="38"/>
  <c r="C28" i="38" s="1"/>
  <c r="AG12" i="38"/>
  <c r="C102" i="38" s="1"/>
  <c r="AD12" i="38"/>
  <c r="F87" i="38" s="1"/>
  <c r="AA12" i="38"/>
  <c r="C87" i="38" s="1"/>
  <c r="X12" i="38"/>
  <c r="F72" i="38" s="1"/>
  <c r="U12" i="38"/>
  <c r="R12" i="38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AA11" i="38"/>
  <c r="X11" i="38"/>
  <c r="U11" i="38"/>
  <c r="C71" i="38" s="1"/>
  <c r="R11" i="38"/>
  <c r="F56" i="38" s="1"/>
  <c r="O11" i="38"/>
  <c r="C56" i="38" s="1"/>
  <c r="L11" i="38"/>
  <c r="F41" i="38" s="1"/>
  <c r="I11" i="38"/>
  <c r="C41" i="38" s="1"/>
  <c r="F11" i="38"/>
  <c r="F26" i="38" s="1"/>
  <c r="C11" i="38"/>
  <c r="AG10" i="38"/>
  <c r="C100" i="38" s="1"/>
  <c r="AD10" i="38"/>
  <c r="F85" i="38" s="1"/>
  <c r="AA10" i="38"/>
  <c r="C85" i="38" s="1"/>
  <c r="X10" i="38"/>
  <c r="U10" i="38"/>
  <c r="C70" i="38" s="1"/>
  <c r="R10" i="38"/>
  <c r="F55" i="38" s="1"/>
  <c r="O10" i="38"/>
  <c r="C55" i="38" s="1"/>
  <c r="L10" i="38"/>
  <c r="I10" i="38"/>
  <c r="C40" i="38" s="1"/>
  <c r="F10" i="38"/>
  <c r="F25" i="38" s="1"/>
  <c r="C10" i="38"/>
  <c r="C25" i="38" s="1"/>
  <c r="AG9" i="38"/>
  <c r="C99" i="38" s="1"/>
  <c r="AD9" i="38"/>
  <c r="F84" i="38" s="1"/>
  <c r="AA9" i="38"/>
  <c r="C84" i="38" s="1"/>
  <c r="X9" i="38"/>
  <c r="F69" i="38" s="1"/>
  <c r="U9" i="38"/>
  <c r="C69" i="38" s="1"/>
  <c r="R9" i="38"/>
  <c r="F54" i="38" s="1"/>
  <c r="O9" i="38"/>
  <c r="L9" i="38"/>
  <c r="F39" i="38" s="1"/>
  <c r="I9" i="38"/>
  <c r="F9" i="38"/>
  <c r="F24" i="38" s="1"/>
  <c r="C9" i="38"/>
  <c r="C77" i="38"/>
  <c r="H47" i="38"/>
  <c r="E106" i="38"/>
  <c r="G91" i="38"/>
  <c r="G61" i="38"/>
  <c r="H46" i="38"/>
  <c r="E105" i="38"/>
  <c r="E45" i="38"/>
  <c r="D30" i="38"/>
  <c r="F74" i="38"/>
  <c r="H59" i="38"/>
  <c r="H73" i="38"/>
  <c r="F57" i="38"/>
  <c r="F71" i="38"/>
  <c r="D56" i="38"/>
  <c r="D85" i="38"/>
  <c r="F70" i="38"/>
  <c r="H55" i="38"/>
  <c r="H25" i="38"/>
  <c r="C39" i="38"/>
  <c r="C107" i="38"/>
  <c r="E92" i="38"/>
  <c r="E62" i="38"/>
  <c r="E76" i="38"/>
  <c r="G31" i="38"/>
  <c r="C73" i="38"/>
  <c r="G57" i="38"/>
  <c r="D86" i="38"/>
  <c r="G71" i="38"/>
  <c r="E54" i="38"/>
  <c r="E107" i="38"/>
  <c r="D105" i="38"/>
  <c r="E103" i="38"/>
  <c r="C101" i="38"/>
  <c r="E100" i="38"/>
  <c r="F92" i="38"/>
  <c r="H91" i="38"/>
  <c r="F91" i="38"/>
  <c r="E91" i="38"/>
  <c r="G89" i="38"/>
  <c r="F89" i="38"/>
  <c r="E89" i="38"/>
  <c r="H88" i="38"/>
  <c r="E87" i="38"/>
  <c r="F86" i="38"/>
  <c r="C86" i="38"/>
  <c r="H77" i="38"/>
  <c r="H76" i="38"/>
  <c r="G76" i="38"/>
  <c r="F76" i="38"/>
  <c r="C76" i="38"/>
  <c r="H74" i="38"/>
  <c r="G74" i="38"/>
  <c r="E74" i="38"/>
  <c r="G72" i="38"/>
  <c r="C72" i="38"/>
  <c r="D71" i="38"/>
  <c r="F60" i="38"/>
  <c r="E60" i="38"/>
  <c r="C60" i="38"/>
  <c r="G59" i="38"/>
  <c r="F59" i="38"/>
  <c r="E59" i="38"/>
  <c r="C58" i="38"/>
  <c r="E57" i="38"/>
  <c r="C54" i="38"/>
  <c r="G46" i="38"/>
  <c r="F46" i="38"/>
  <c r="H45" i="38"/>
  <c r="D45" i="38"/>
  <c r="C45" i="38"/>
  <c r="F43" i="38"/>
  <c r="E43" i="38"/>
  <c r="H42" i="38"/>
  <c r="G42" i="38"/>
  <c r="F42" i="38"/>
  <c r="F40" i="38"/>
  <c r="E40" i="38"/>
  <c r="E32" i="38"/>
  <c r="D32" i="38"/>
  <c r="E31" i="38"/>
  <c r="E30" i="38"/>
  <c r="C30" i="38"/>
  <c r="H29" i="38"/>
  <c r="G29" i="38"/>
  <c r="C29" i="38"/>
  <c r="G26" i="38"/>
  <c r="C26" i="38"/>
  <c r="G25" i="38"/>
  <c r="C24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H16" i="196" s="1"/>
  <c r="C7" i="196"/>
  <c r="E16" i="196" l="1"/>
  <c r="C16" i="196"/>
  <c r="G16" i="196"/>
  <c r="D16" i="196"/>
  <c r="F16" i="196"/>
  <c r="G7" i="194" l="1"/>
  <c r="F7" i="194"/>
  <c r="E7" i="194"/>
  <c r="D7" i="194"/>
  <c r="C7" i="194"/>
  <c r="E16" i="194" s="1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D16" i="194" l="1"/>
  <c r="F16" i="194"/>
  <c r="C16" i="194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3" i="2" l="1"/>
  <c r="D14" i="2"/>
  <c r="E18" i="34" l="1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E8" i="34"/>
  <c r="D8" i="34"/>
  <c r="C8" i="34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D17" i="16"/>
  <c r="F17" i="16" l="1"/>
  <c r="F20" i="16"/>
  <c r="F24" i="16"/>
  <c r="F19" i="16"/>
  <c r="F23" i="16"/>
  <c r="F18" i="16"/>
  <c r="F22" i="16"/>
  <c r="F21" i="1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31" i="333" l="1"/>
  <c r="D26" i="333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8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D14" i="198"/>
  <c r="E14" i="198"/>
  <c r="F14" i="198" s="1"/>
  <c r="F16" i="198"/>
  <c r="D17" i="198"/>
  <c r="E17" i="198"/>
  <c r="F17" i="198" s="1"/>
  <c r="F19" i="198"/>
  <c r="D20" i="198"/>
  <c r="E20" i="198"/>
  <c r="F20" i="198" s="1"/>
  <c r="F22" i="198"/>
  <c r="D23" i="198"/>
  <c r="E23" i="198"/>
  <c r="F23" i="198" s="1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F9" i="102" s="1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4" l="1"/>
  <c r="L9" i="104" s="1"/>
  <c r="U38" i="229"/>
  <c r="K9" i="104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D14" i="210"/>
  <c r="D13" i="210"/>
  <c r="D12" i="210"/>
  <c r="D11" i="210"/>
  <c r="D10" i="210"/>
  <c r="D9" i="210"/>
  <c r="D8" i="210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F13" i="206" s="1"/>
  <c r="C12" i="206"/>
  <c r="C11" i="206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F17" i="210" s="1"/>
  <c r="E15" i="209"/>
  <c r="D15" i="209"/>
  <c r="C15" i="209"/>
  <c r="E17" i="208"/>
  <c r="D17" i="208"/>
  <c r="C17" i="208"/>
  <c r="E15" i="207"/>
  <c r="D15" i="207"/>
  <c r="C15" i="207"/>
  <c r="E17" i="206"/>
  <c r="D17" i="206"/>
  <c r="F17" i="206" s="1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F8" i="210"/>
  <c r="B7" i="210"/>
  <c r="B7" i="209"/>
  <c r="B7" i="208"/>
  <c r="B7" i="207"/>
  <c r="F9" i="206"/>
  <c r="B7" i="206"/>
  <c r="B7" i="205"/>
  <c r="B7" i="9"/>
  <c r="F11" i="206" l="1"/>
  <c r="F15" i="210"/>
  <c r="F17" i="208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7" i="48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<sst xmlns="http://schemas.openxmlformats.org/spreadsheetml/2006/main" count="6953" uniqueCount="780">
  <si>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</si>
  <si>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</si>
  <si>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</si>
  <si>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</si>
  <si>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</si>
  <si>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</si>
  <si>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</si>
  <si>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</si>
  <si>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</si>
  <si>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</si>
  <si>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</si>
  <si>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</si>
  <si>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</si>
  <si>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</si>
  <si>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</si>
  <si>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</si>
  <si>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</si>
  <si>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</si>
  <si>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</si>
  <si>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</si>
  <si>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</si>
  <si>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</si>
  <si>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</si>
  <si>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</si>
  <si>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</si>
  <si>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</si>
  <si>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</si>
  <si>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</si>
  <si>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</si>
  <si>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</si>
  <si>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</si>
  <si>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</si>
  <si>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</si>
  <si>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</si>
  <si>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</si>
  <si>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</si>
  <si>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</si>
  <si>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</si>
  <si>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</si>
  <si>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</si>
  <si>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</si>
  <si>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</si>
  <si>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</si>
  <si>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</si>
  <si>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</si>
  <si>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</si>
  <si>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</si>
  <si>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</si>
  <si>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</si>
  <si>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</si>
  <si>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</si>
  <si>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</si>
  <si>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</si>
  <si>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</si>
  <si>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</si>
  <si>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</si>
  <si>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</si>
  <si>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</si>
  <si>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</si>
  <si>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</si>
  <si>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</si>
  <si>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</si>
  <si>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</si>
  <si>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</si>
  <si>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</si>
  <si>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</si>
  <si>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</si>
  <si>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</si>
  <si>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</si>
  <si>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</si>
  <si>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</si>
  <si>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</si>
  <si>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</si>
  <si>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</si>
  <si>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</si>
  <si>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</si>
  <si>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</si>
  <si>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</si>
  <si>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</si>
  <si>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</si>
  <si>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</si>
  <si>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</si>
  <si>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</si>
  <si>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</si>
  <si>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</si>
  <si>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</si>
  <si>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</si>
  <si>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</si>
  <si>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</si>
  <si>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</si>
  <si>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</si>
  <si>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</si>
  <si>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</si>
  <si>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</si>
  <si>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</si>
  <si>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</si>
  <si>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</si>
  <si>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</si>
  <si>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</si>
  <si>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</si>
  <si>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</si>
  <si>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</si>
  <si>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</si>
  <si>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</si>
  <si>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</si>
  <si>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</si>
  <si>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</si>
  <si>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</si>
  <si>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</si>
  <si>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</si>
  <si>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</si>
  <si>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</si>
  <si>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</si>
  <si>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</si>
  <si>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</si>
  <si>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</si>
  <si>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</si>
  <si>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</si>
  <si>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</si>
  <si>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</si>
  <si>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</si>
  <si>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</si>
  <si>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</si>
  <si>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</si>
  <si>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</si>
  <si>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</si>
  <si>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</si>
  <si>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</si>
  <si>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</si>
  <si>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</si>
  <si>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</si>
  <si>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</si>
  <si>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</si>
  <si>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</si>
  <si>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</si>
  <si>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</si>
  <si>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</si>
  <si>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</si>
  <si>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</si>
  <si>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</si>
  <si>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</si>
  <si>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</si>
  <si>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</si>
  <si>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</si>
  <si>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</si>
  <si>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</si>
  <si>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</si>
  <si>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</si>
  <si>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</si>
  <si>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</si>
  <si>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</si>
  <si>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</si>
  <si>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</si>
  <si>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</si>
  <si>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</si>
  <si>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</si>
  <si>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</si>
  <si>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</si>
  <si>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</si>
  <si>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</si>
  <si>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</si>
  <si>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</si>
  <si>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</si>
  <si>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</si>
  <si>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</si>
  <si>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</si>
  <si>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</si>
  <si>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</si>
  <si>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</si>
  <si>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</si>
  <si>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</si>
  <si>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</si>
  <si>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</si>
  <si>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</si>
  <si>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</si>
  <si>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</si>
  <si>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</si>
  <si>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</si>
  <si>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</si>
  <si>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</si>
  <si>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</si>
  <si>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</si>
  <si>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</si>
  <si>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</si>
  <si>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</si>
  <si>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</si>
  <si>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</si>
  <si>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</si>
  <si>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</si>
  <si>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</si>
  <si>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</si>
  <si>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</si>
  <si>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</si>
  <si>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</si>
  <si>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</si>
  <si>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</si>
  <si>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</si>
  <si>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</si>
  <si>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</si>
  <si>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</si>
  <si>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</si>
  <si>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</si>
  <si>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</si>
  <si>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</si>
  <si>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</si>
  <si>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</si>
  <si>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</si>
  <si>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</si>
  <si>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</si>
  <si>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</si>
  <si>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</si>
  <si>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</si>
  <si>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</si>
  <si>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</si>
  <si>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</si>
  <si>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</si>
  <si>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</si>
  <si>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</si>
  <si>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</si>
  <si>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</si>
  <si>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</si>
  <si>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</si>
  <si>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</si>
  <si>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</si>
  <si>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</si>
  <si>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</si>
  <si>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</si>
  <si>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</si>
  <si>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</si>
  <si>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</si>
  <si>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</si>
  <si>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</si>
  <si>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</si>
  <si>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</si>
  <si>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</si>
  <si>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</si>
  <si>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</si>
  <si>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</si>
  <si>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</si>
  <si>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</si>
  <si>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</si>
  <si>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</si>
  <si>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</si>
  <si>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</si>
  <si>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</si>
  <si>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</si>
  <si>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</si>
  <si>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</si>
  <si>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</si>
  <si>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</si>
  <si>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</si>
  <si>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</si>
  <si>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</si>
  <si>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</si>
  <si>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</si>
  <si>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</si>
  <si>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</si>
  <si>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</si>
  <si>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</si>
  <si>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</si>
  <si>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</si>
  <si>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</si>
  <si>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</si>
  <si>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</si>
  <si>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</si>
  <si>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</si>
  <si>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</si>
  <si>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</si>
  <si>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</si>
  <si>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</si>
  <si>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</si>
  <si>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</si>
  <si>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</si>
  <si>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</si>
  <si>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</si>
  <si>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</si>
  <si>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</si>
  <si>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</si>
  <si>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</si>
  <si>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</si>
  <si>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</si>
  <si>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</si>
  <si>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</si>
  <si>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</si>
  <si>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</si>
  <si>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</si>
  <si>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</si>
  <si>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</si>
  <si>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</si>
  <si>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</si>
  <si>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</si>
  <si>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</si>
  <si>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</si>
  <si>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</si>
  <si>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</si>
  <si>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</si>
  <si>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</si>
  <si>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</si>
  <si>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</si>
  <si>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</si>
  <si>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</si>
  <si>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</si>
  <si>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</si>
  <si>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</si>
  <si>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</si>
  <si>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</si>
  <si>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</si>
  <si>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</si>
  <si>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</si>
  <si>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</si>
  <si>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</si>
  <si>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</si>
  <si>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</si>
  <si>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</si>
  <si>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</si>
  <si>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</si>
  <si>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</si>
  <si>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</si>
  <si>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</si>
  <si>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</si>
  <si>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</si>
  <si>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</si>
  <si>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</si>
  <si>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</si>
  <si>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</si>
  <si>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</si>
  <si>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</si>
  <si>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</si>
  <si>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</si>
  <si>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</si>
  <si>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</si>
  <si>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</si>
  <si>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</si>
  <si>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</si>
  <si>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</si>
  <si>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</si>
  <si>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</si>
  <si>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</si>
  <si>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</si>
  <si>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</si>
  <si>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</si>
  <si>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</si>
  <si>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</si>
  <si>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</si>
  <si>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</si>
  <si>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</si>
  <si>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</si>
  <si>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</si>
  <si>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</si>
  <si>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</si>
  <si>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</si>
  <si>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</si>
  <si>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</si>
  <si>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</si>
  <si>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</si>
  <si>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</si>
  <si>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</si>
  <si>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</si>
  <si>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</si>
  <si>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</si>
  <si>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</si>
  <si>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</si>
  <si>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</si>
  <si>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</si>
  <si>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</si>
  <si>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</si>
  <si>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</si>
  <si>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</si>
  <si>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</si>
  <si>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</si>
  <si>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</si>
  <si>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</si>
  <si>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</si>
  <si>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</si>
  <si>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</si>
  <si>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</si>
  <si>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</si>
  <si>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</si>
  <si>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</si>
  <si>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</si>
  <si>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</si>
  <si>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</si>
  <si>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</si>
  <si>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</si>
  <si>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</si>
  <si>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</si>
  <si>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</si>
  <si>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</si>
  <si>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</si>
  <si>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</si>
  <si>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</si>
  <si>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</si>
  <si>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</si>
  <si>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</si>
  <si>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</si>
  <si>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</si>
  <si>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</si>
  <si>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</si>
  <si>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</si>
  <si>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</si>
  <si>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</si>
  <si>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</si>
  <si>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</si>
  <si>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</si>
  <si>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</si>
  <si>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</si>
  <si>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</si>
  <si>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</si>
  <si>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</si>
  <si>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</si>
  <si>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</si>
  <si>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</si>
  <si>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</si>
  <si>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</si>
  <si>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</si>
  <si>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</si>
  <si>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</si>
  <si>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</si>
  <si>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</si>
  <si>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</si>
  <si>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</si>
  <si>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</si>
  <si>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</si>
  <si>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</si>
  <si>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</si>
  <si>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</si>
  <si>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</si>
  <si>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</si>
  <si>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</si>
  <si>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</si>
  <si>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</si>
  <si>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</si>
  <si>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</si>
  <si>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</si>
  <si>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</si>
  <si>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</si>
  <si>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</si>
  <si>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</si>
  <si>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</si>
  <si>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</si>
  <si>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</si>
  <si>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</si>
  <si>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</si>
  <si>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</si>
  <si>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</si>
  <si>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Summary of 25–year forecast of softwood timber availability; average annual volume within period</t>
  </si>
  <si>
    <t>50-year softwood forecast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</si>
  <si>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</si>
  <si>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</si>
  <si>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</si>
  <si>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</si>
  <si>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</si>
  <si>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</si>
  <si>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</si>
  <si>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</si>
  <si>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</si>
  <si>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</si>
  <si>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</si>
  <si>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</si>
  <si>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</si>
  <si>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</si>
  <si>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</si>
  <si>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</si>
  <si>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</si>
  <si>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</si>
  <si>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</si>
  <si>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</si>
  <si>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</si>
  <si>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</si>
  <si>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</si>
  <si>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</si>
  <si>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</si>
  <si>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</si>
  <si>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</si>
  <si>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</si>
  <si>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</si>
  <si>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</si>
  <si>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</si>
  <si>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</si>
  <si>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</si>
  <si>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</si>
  <si>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</si>
  <si>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</si>
  <si>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</si>
  <si>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</si>
  <si>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</si>
  <si>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</si>
  <si>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</si>
  <si>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</si>
  <si>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</si>
  <si>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</si>
  <si>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</si>
  <si>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</si>
  <si>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</si>
  <si>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</si>
  <si>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</si>
  <si>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</si>
  <si>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</si>
  <si>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</si>
  <si>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</si>
  <si>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</si>
  <si>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</si>
  <si>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</si>
  <si>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</si>
  <si>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</si>
  <si>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</si>
  <si>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</si>
  <si>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</si>
  <si>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</si>
  <si>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</si>
  <si>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</si>
  <si>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</si>
  <si>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</si>
  <si>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</si>
  <si>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</si>
  <si>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</si>
  <si>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</si>
  <si>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</si>
  <si>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</si>
  <si>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</si>
  <si>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</si>
  <si>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</si>
  <si>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</si>
  <si>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</si>
  <si>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</si>
  <si>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</si>
  <si>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</si>
  <si>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</si>
  <si>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</si>
  <si>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</si>
  <si>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</si>
  <si>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</si>
  <si>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</si>
  <si>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</si>
  <si>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</si>
  <si>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</si>
  <si>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</si>
  <si>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</si>
  <si>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</si>
  <si>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</si>
  <si>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</si>
  <si>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</si>
  <si>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</si>
  <si>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</si>
  <si>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</si>
  <si>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</si>
  <si>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</si>
  <si>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</si>
  <si>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</si>
  <si>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</si>
  <si>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</si>
  <si>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</si>
  <si>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</si>
  <si>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</si>
  <si>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</si>
  <si>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</si>
  <si>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</si>
  <si>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</si>
  <si>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</si>
  <si>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</si>
  <si>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</si>
  <si>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</si>
  <si>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</si>
  <si>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</si>
  <si>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</si>
  <si>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</si>
  <si>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</si>
  <si>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</si>
  <si>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</si>
  <si>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</si>
  <si>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</si>
  <si>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</si>
  <si>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</si>
  <si>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</si>
  <si>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</si>
  <si>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</si>
  <si>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</si>
  <si>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</si>
  <si>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</si>
  <si>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</si>
  <si>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</si>
  <si>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</si>
  <si>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</si>
  <si>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</si>
  <si>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</si>
  <si>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</si>
  <si>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</si>
  <si>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</si>
  <si>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</si>
  <si>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</si>
  <si>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</si>
  <si>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</si>
  <si>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</si>
  <si>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</si>
  <si>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</si>
  <si>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</si>
  <si>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</si>
  <si>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</si>
  <si>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</si>
  <si>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</si>
  <si>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</si>
  <si>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</si>
  <si>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</si>
  <si>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</si>
  <si>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</si>
  <si>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</si>
  <si>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</si>
  <si>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</si>
  <si>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</si>
  <si>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</si>
  <si>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</si>
  <si>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</si>
  <si>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</si>
  <si>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</si>
  <si>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</si>
  <si>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</si>
  <si>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</si>
  <si>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</si>
  <si>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</si>
  <si>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</si>
  <si>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</si>
  <si>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</si>
  <si>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</si>
  <si>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</si>
  <si>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</si>
  <si>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</si>
  <si>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</si>
  <si>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</si>
  <si>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</si>
  <si>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</si>
  <si>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</si>
  <si>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</si>
  <si>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</si>
  <si>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</si>
  <si>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</si>
  <si>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</si>
  <si>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</si>
  <si>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</si>
  <si>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</si>
  <si>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</si>
  <si>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</si>
  <si>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</si>
  <si>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</si>
  <si>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</si>
  <si>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</si>
  <si>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</si>
  <si>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</si>
  <si>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</si>
  <si>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</si>
  <si>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</si>
  <si>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</si>
  <si>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</si>
  <si>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</si>
  <si>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</si>
  <si>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</si>
  <si>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</si>
  <si>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</si>
  <si>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</si>
  <si>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</si>
  <si>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</si>
  <si>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</si>
  <si>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</si>
  <si>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</si>
  <si>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</si>
  <si>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</si>
  <si>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</si>
  <si>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</si>
  <si>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</si>
  <si>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</si>
  <si>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</si>
  <si>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</si>
  <si>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</si>
  <si>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</si>
  <si>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</si>
  <si>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</si>
  <si>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</si>
  <si>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</si>
  <si>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</si>
  <si>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</si>
  <si>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</si>
  <si>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</si>
  <si>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</si>
  <si>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</si>
  <si>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</si>
  <si>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</si>
  <si>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</si>
  <si>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</si>
  <si>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</si>
  <si>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</si>
  <si>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</si>
  <si>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</si>
  <si>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</si>
  <si>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</si>
  <si>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</si>
  <si>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</si>
  <si>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</si>
  <si>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</si>
  <si>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</si>
  <si>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</si>
  <si>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</si>
  <si>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</si>
  <si>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</si>
  <si>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</si>
  <si>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</si>
  <si>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</si>
  <si>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</si>
  <si>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</si>
  <si>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</si>
  <si>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</si>
  <si>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</si>
  <si>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</si>
  <si>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</si>
  <si>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</si>
  <si>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</si>
  <si>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</si>
  <si>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</si>
  <si>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</si>
  <si>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</si>
  <si>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</si>
  <si>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</si>
  <si>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</si>
  <si>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</si>
  <si>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</si>
  <si>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</si>
  <si>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</si>
  <si>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</si>
  <si>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</si>
  <si>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</si>
  <si>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</si>
  <si>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</si>
  <si>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</si>
  <si>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</si>
  <si>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</si>
  <si>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</si>
  <si>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</si>
  <si>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</si>
  <si>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</si>
  <si>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</si>
  <si>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</si>
  <si>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</si>
  <si>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</si>
  <si>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</si>
  <si>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</si>
  <si>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</si>
  <si>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</si>
  <si>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</si>
  <si>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</si>
  <si>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</si>
  <si>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</si>
  <si>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larch</t>
  </si>
  <si>
    <t>Larch as a proportion of woodland</t>
  </si>
  <si>
    <t>Tree health - sweet chestnut</t>
  </si>
  <si>
    <t>Evidence of management (PS sections with neither broadleaves nor conifers)</t>
  </si>
  <si>
    <t xml:space="preserve">Simplified comparison of mapped area estimates and stocked area estimates </t>
  </si>
  <si>
    <t>Number of measureable trees</t>
  </si>
  <si>
    <t>Biomass stocks in live woodland trees</t>
  </si>
  <si>
    <t>Carbon stocks in live woodland trees</t>
  </si>
  <si>
    <t>B/ M / R *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</si>
  <si>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</si>
  <si>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</si>
  <si>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</si>
  <si>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</si>
  <si>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</si>
  <si>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</si>
  <si>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</si>
  <si>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Summary of 50–year forecast of softwood timber availability; average annual volume within period</t>
  </si>
  <si>
    <t>Summary of 50–year forecast of hardwood timber availability; average annual volume within period</t>
  </si>
  <si>
    <t>Number of measureable trees by principal tree species</t>
  </si>
  <si>
    <t>Number of measureable trees by age class</t>
  </si>
  <si>
    <t>Number of measurable trees by mean stand dbh class</t>
  </si>
  <si>
    <t>mean yield class weighted by area</t>
  </si>
  <si>
    <t>Number of trees of all conifers and all species</t>
  </si>
  <si>
    <t>Standing volume of all conifers and all species</t>
  </si>
  <si>
    <t>Stocked area of all conifers and all species</t>
  </si>
  <si>
    <t>`</t>
  </si>
  <si>
    <t>% woodland cover</t>
  </si>
  <si>
    <t>Ranking (woodland area)</t>
  </si>
  <si>
    <t>Woodland cover %</t>
  </si>
  <si>
    <t>Ranking (woodland cover %)</t>
  </si>
  <si>
    <t>Release Date: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</si>
</sst>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3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2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42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39" borderId="0" applyNumberFormat="0" applyBorder="0" applyAlignment="0" applyProtection="0"/>
    <xf numFmtId="0" fontId="24" fillId="43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40" borderId="0" applyNumberFormat="0" applyBorder="0" applyAlignment="0" applyProtection="0"/>
    <xf numFmtId="0" fontId="25" fillId="44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41" borderId="0" applyNumberFormat="0" applyBorder="0" applyAlignment="0" applyProtection="0"/>
    <xf numFmtId="0" fontId="26" fillId="15" borderId="0" applyNumberFormat="0" applyBorder="0" applyAlignment="0" applyProtection="0"/>
    <xf numFmtId="0" fontId="27" fillId="18" borderId="40" applyNumberFormat="0" applyAlignment="0" applyProtection="0"/>
    <xf numFmtId="0" fontId="28" fillId="19" borderId="43" applyNumberFormat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0" borderId="37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17" borderId="40" applyNumberFormat="0" applyAlignment="0" applyProtection="0"/>
    <xf numFmtId="0" fontId="35" fillId="0" borderId="42" applyNumberFormat="0" applyFill="0" applyAlignment="0" applyProtection="0"/>
    <xf numFmtId="0" fontId="36" fillId="16" borderId="0" applyNumberFormat="0" applyBorder="0" applyAlignment="0" applyProtection="0"/>
    <xf numFmtId="0" fontId="8" fillId="0" borderId="0"/>
    <xf numFmtId="0" fontId="24" fillId="0" borderId="0"/>
    <xf numFmtId="0" fontId="24" fillId="20" borderId="44" applyNumberFormat="0" applyFont="0" applyAlignment="0" applyProtection="0"/>
    <xf numFmtId="0" fontId="37" fillId="18" borderId="41" applyNumberFormat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922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2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2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2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2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1" fillId="8" borderId="13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3" borderId="11" xfId="3" applyNumberFormat="1" applyFont="1" applyFill="1" applyBorder="1" applyAlignment="1">
      <alignment horizontal="left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0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0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0" fillId="0" borderId="0" xfId="51" applyFont="1" applyBorder="1"/>
    <xf numFmtId="0" fontId="40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3" fillId="0" borderId="0" xfId="0" applyFont="1"/>
    <xf numFmtId="17" fontId="42" fillId="46" borderId="23" xfId="0" applyNumberFormat="1" applyFont="1" applyFill="1" applyBorder="1" applyAlignment="1">
      <alignment horizontal="center" vertical="center"/>
    </xf>
    <xf numFmtId="0" fontId="42" fillId="46" borderId="23" xfId="0" applyFont="1" applyFill="1" applyBorder="1" applyAlignment="1">
      <alignment horizontal="center" vertical="center"/>
    </xf>
    <xf numFmtId="0" fontId="42" fillId="46" borderId="24" xfId="0" applyFont="1" applyFill="1" applyBorder="1" applyAlignment="1">
      <alignment horizontal="center" vertical="center"/>
    </xf>
    <xf numFmtId="3" fontId="44" fillId="12" borderId="23" xfId="0" applyNumberFormat="1" applyFont="1" applyFill="1" applyBorder="1" applyAlignment="1">
      <alignment horizontal="center" vertical="center"/>
    </xf>
    <xf numFmtId="3" fontId="45" fillId="13" borderId="24" xfId="0" applyNumberFormat="1" applyFont="1" applyFill="1" applyBorder="1" applyAlignment="1">
      <alignment horizontal="center" vertical="center"/>
    </xf>
    <xf numFmtId="0" fontId="42" fillId="46" borderId="28" xfId="0" applyFont="1" applyFill="1" applyBorder="1" applyAlignment="1">
      <alignment horizontal="center" vertical="center"/>
    </xf>
    <xf numFmtId="3" fontId="44" fillId="12" borderId="29" xfId="0" applyNumberFormat="1" applyFont="1" applyFill="1" applyBorder="1" applyAlignment="1">
      <alignment horizontal="center" vertical="center"/>
    </xf>
    <xf numFmtId="3" fontId="45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6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0" fillId="0" borderId="46" xfId="51" applyFont="1" applyFill="1" applyBorder="1" applyAlignment="1">
      <alignment vertical="center"/>
    </xf>
    <xf numFmtId="0" fontId="40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0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7" fillId="0" borderId="0" xfId="53" applyFont="1"/>
    <xf numFmtId="3" fontId="47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7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7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48" fillId="0" borderId="59" xfId="0" applyNumberFormat="1" applyFont="1" applyFill="1" applyBorder="1"/>
    <xf numFmtId="4" fontId="48" fillId="0" borderId="0" xfId="0" applyNumberFormat="1" applyFont="1" applyFill="1" applyBorder="1"/>
    <xf numFmtId="4" fontId="48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49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0" fillId="51" borderId="0" xfId="55" applyFill="1"/>
    <xf numFmtId="0" fontId="50" fillId="0" borderId="0" xfId="55"/>
    <xf numFmtId="0" fontId="50" fillId="52" borderId="0" xfId="55" applyFill="1"/>
    <xf numFmtId="0" fontId="50" fillId="53" borderId="0" xfId="55" applyFill="1"/>
    <xf numFmtId="0" fontId="50" fillId="54" borderId="0" xfId="55" applyFill="1"/>
    <xf numFmtId="0" fontId="50" fillId="55" borderId="0" xfId="55" applyFill="1"/>
    <xf numFmtId="0" fontId="50" fillId="56" borderId="0" xfId="55" applyFill="1"/>
    <xf numFmtId="0" fontId="50" fillId="58" borderId="0" xfId="55" applyFill="1"/>
    <xf numFmtId="0" fontId="50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1" fillId="0" borderId="0" xfId="0" applyNumberFormat="1" applyFont="1" applyFill="1" applyBorder="1" applyAlignment="1"/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51" fillId="47" borderId="102" xfId="0" applyFont="1" applyFill="1" applyBorder="1" applyAlignment="1">
      <alignment vertical="center"/>
    </xf>
    <xf numFmtId="0" fontId="51" fillId="47" borderId="94" xfId="0" applyFont="1" applyFill="1" applyBorder="1" applyAlignment="1">
      <alignment vertical="center"/>
    </xf>
    <xf numFmtId="3" fontId="51" fillId="47" borderId="0" xfId="0" applyNumberFormat="1" applyFont="1" applyFill="1" applyBorder="1" applyAlignment="1">
      <alignment vertical="center"/>
    </xf>
    <xf numFmtId="3" fontId="51" fillId="47" borderId="103" xfId="0" applyNumberFormat="1" applyFont="1" applyFill="1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3" xfId="0" applyNumberFormat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3" fontId="0" fillId="0" borderId="106" xfId="0" applyNumberFormat="1" applyBorder="1" applyAlignment="1">
      <alignment vertical="center"/>
    </xf>
    <xf numFmtId="3" fontId="0" fillId="0" borderId="107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8" xfId="0" applyFill="1" applyBorder="1"/>
    <xf numFmtId="0" fontId="1" fillId="0" borderId="0" xfId="61" applyBorder="1"/>
    <xf numFmtId="0" fontId="1" fillId="0" borderId="0" xfId="61"/>
    <xf numFmtId="0" fontId="47" fillId="0" borderId="0" xfId="61" applyFont="1"/>
    <xf numFmtId="0" fontId="9" fillId="0" borderId="0" xfId="61" applyFont="1"/>
    <xf numFmtId="0" fontId="13" fillId="2" borderId="66" xfId="61" applyFont="1" applyFill="1" applyBorder="1" applyAlignment="1">
      <alignment wrapText="1"/>
    </xf>
    <xf numFmtId="0" fontId="13" fillId="2" borderId="66" xfId="61" applyFont="1" applyFill="1" applyBorder="1" applyAlignment="1">
      <alignment horizontal="right" wrapText="1"/>
    </xf>
    <xf numFmtId="0" fontId="13" fillId="2" borderId="67" xfId="61" applyFont="1" applyFill="1" applyBorder="1" applyAlignment="1">
      <alignment horizontal="right" wrapText="1"/>
    </xf>
    <xf numFmtId="0" fontId="1" fillId="0" borderId="69" xfId="61" applyBorder="1"/>
    <xf numFmtId="3" fontId="1" fillId="0" borderId="69" xfId="61" applyNumberFormat="1" applyBorder="1"/>
    <xf numFmtId="4" fontId="1" fillId="59" borderId="70" xfId="61" applyNumberFormat="1" applyFill="1" applyBorder="1"/>
    <xf numFmtId="3" fontId="1" fillId="0" borderId="0" xfId="61" applyNumberFormat="1" applyBorder="1"/>
    <xf numFmtId="4" fontId="1" fillId="59" borderId="94" xfId="61" applyNumberFormat="1" applyFill="1" applyBorder="1"/>
    <xf numFmtId="0" fontId="1" fillId="0" borderId="73" xfId="61" applyFont="1" applyBorder="1"/>
    <xf numFmtId="3" fontId="1" fillId="0" borderId="73" xfId="61" applyNumberFormat="1" applyFont="1" applyBorder="1"/>
    <xf numFmtId="4" fontId="1" fillId="59" borderId="74" xfId="61" applyNumberFormat="1" applyFill="1" applyBorder="1"/>
    <xf numFmtId="4" fontId="1" fillId="0" borderId="0" xfId="61" applyNumberFormat="1" applyBorder="1"/>
    <xf numFmtId="0" fontId="1" fillId="0" borderId="68" xfId="53" applyFont="1" applyBorder="1"/>
    <xf numFmtId="3" fontId="1" fillId="0" borderId="0" xfId="61" applyNumberFormat="1"/>
    <xf numFmtId="4" fontId="1" fillId="0" borderId="0" xfId="61" applyNumberFormat="1"/>
    <xf numFmtId="0" fontId="6" fillId="2" borderId="75" xfId="61" applyFont="1" applyFill="1" applyBorder="1" applyAlignment="1">
      <alignment wrapText="1"/>
    </xf>
    <xf numFmtId="0" fontId="13" fillId="2" borderId="69" xfId="61" applyFont="1" applyFill="1" applyBorder="1" applyAlignment="1">
      <alignment wrapText="1"/>
    </xf>
    <xf numFmtId="0" fontId="13" fillId="2" borderId="69" xfId="61" applyFont="1" applyFill="1" applyBorder="1" applyAlignment="1">
      <alignment horizontal="right" wrapText="1"/>
    </xf>
    <xf numFmtId="0" fontId="13" fillId="2" borderId="70" xfId="61" applyFont="1" applyFill="1" applyBorder="1" applyAlignment="1">
      <alignment horizontal="right" wrapText="1"/>
    </xf>
    <xf numFmtId="0" fontId="1" fillId="0" borderId="76" xfId="61" applyBorder="1"/>
    <xf numFmtId="0" fontId="1" fillId="0" borderId="69" xfId="61" applyFill="1" applyBorder="1" applyAlignment="1"/>
    <xf numFmtId="4" fontId="1" fillId="59" borderId="69" xfId="61" applyNumberFormat="1" applyFill="1" applyBorder="1"/>
    <xf numFmtId="0" fontId="1" fillId="0" borderId="77" xfId="61" applyBorder="1"/>
    <xf numFmtId="0" fontId="1" fillId="0" borderId="0" xfId="61" applyFill="1" applyBorder="1" applyAlignment="1">
      <alignment wrapText="1"/>
    </xf>
    <xf numFmtId="4" fontId="1" fillId="59" borderId="0" xfId="61" applyNumberFormat="1" applyFill="1" applyBorder="1"/>
    <xf numFmtId="0" fontId="1" fillId="0" borderId="0" xfId="61" applyFill="1" applyBorder="1" applyAlignment="1"/>
    <xf numFmtId="0" fontId="1" fillId="0" borderId="0" xfId="61" applyBorder="1" applyAlignment="1"/>
    <xf numFmtId="0" fontId="1" fillId="0" borderId="78" xfId="61" applyBorder="1"/>
    <xf numFmtId="0" fontId="1" fillId="0" borderId="73" xfId="61" applyBorder="1" applyAlignment="1"/>
    <xf numFmtId="3" fontId="1" fillId="0" borderId="73" xfId="61" applyNumberFormat="1" applyBorder="1"/>
    <xf numFmtId="4" fontId="1" fillId="59" borderId="73" xfId="61" applyNumberFormat="1" applyFill="1" applyBorder="1"/>
    <xf numFmtId="0" fontId="1" fillId="0" borderId="0" xfId="61" applyFill="1"/>
    <xf numFmtId="0" fontId="1" fillId="0" borderId="0" xfId="61" applyFill="1" applyBorder="1"/>
    <xf numFmtId="3" fontId="13" fillId="2" borderId="69" xfId="61" applyNumberFormat="1" applyFont="1" applyFill="1" applyBorder="1" applyAlignment="1">
      <alignment horizontal="right" wrapText="1"/>
    </xf>
    <xf numFmtId="0" fontId="13" fillId="0" borderId="0" xfId="61" applyFont="1" applyFill="1" applyBorder="1" applyAlignment="1">
      <alignment wrapText="1"/>
    </xf>
    <xf numFmtId="4" fontId="1" fillId="0" borderId="0" xfId="61" applyNumberFormat="1" applyFill="1" applyBorder="1"/>
    <xf numFmtId="4" fontId="1" fillId="0" borderId="94" xfId="61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2" xfId="0" applyNumberFormat="1" applyFont="1" applyFill="1" applyBorder="1"/>
    <xf numFmtId="3" fontId="1" fillId="12" borderId="113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5" xfId="0" applyFont="1" applyFill="1" applyBorder="1"/>
    <xf numFmtId="0" fontId="0" fillId="47" borderId="115" xfId="0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10" fontId="0" fillId="47" borderId="11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48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1" xfId="59" applyNumberFormat="1" applyFont="1" applyFill="1" applyBorder="1" applyAlignment="1">
      <alignment horizontal="left" wrapText="1"/>
    </xf>
    <xf numFmtId="3" fontId="9" fillId="0" borderId="0" xfId="60" applyNumberFormat="1" applyFont="1" applyFill="1" applyBorder="1" applyAlignment="1">
      <alignment vertical="center"/>
    </xf>
    <xf numFmtId="3" fontId="9" fillId="0" borderId="49" xfId="60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60" applyNumberFormat="1" applyFont="1" applyFill="1" applyBorder="1" applyAlignment="1">
      <alignment vertical="center"/>
    </xf>
    <xf numFmtId="3" fontId="1" fillId="0" borderId="49" xfId="60" applyNumberFormat="1" applyFont="1" applyFill="1" applyBorder="1" applyAlignment="1">
      <alignment vertical="center"/>
    </xf>
    <xf numFmtId="3" fontId="1" fillId="0" borderId="51" xfId="60" applyNumberFormat="1" applyFont="1" applyFill="1" applyBorder="1" applyAlignment="1">
      <alignment vertical="center"/>
    </xf>
    <xf numFmtId="3" fontId="1" fillId="0" borderId="52" xfId="60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60" applyNumberFormat="1" applyFont="1" applyFill="1" applyBorder="1" applyAlignment="1">
      <alignment vertical="center"/>
    </xf>
    <xf numFmtId="170" fontId="16" fillId="0" borderId="49" xfId="60" applyNumberFormat="1" applyFont="1" applyFill="1" applyBorder="1" applyAlignment="1">
      <alignment vertical="center"/>
    </xf>
    <xf numFmtId="170" fontId="15" fillId="0" borderId="0" xfId="60" applyNumberFormat="1" applyFont="1" applyFill="1" applyBorder="1" applyAlignment="1">
      <alignment vertical="center"/>
    </xf>
    <xf numFmtId="170" fontId="15" fillId="0" borderId="49" xfId="60" applyNumberFormat="1" applyFont="1" applyFill="1" applyBorder="1" applyAlignment="1">
      <alignment vertical="center"/>
    </xf>
    <xf numFmtId="170" fontId="15" fillId="0" borderId="51" xfId="60" applyNumberFormat="1" applyFont="1" applyFill="1" applyBorder="1" applyAlignment="1">
      <alignment vertical="center"/>
    </xf>
    <xf numFmtId="170" fontId="15" fillId="0" borderId="52" xfId="6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24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60" applyNumberFormat="1" applyFont="1" applyFill="1" applyBorder="1" applyAlignment="1">
      <alignment vertical="center"/>
    </xf>
    <xf numFmtId="3" fontId="1" fillId="61" borderId="49" xfId="60" applyNumberFormat="1" applyFont="1" applyFill="1" applyBorder="1" applyAlignment="1">
      <alignment vertical="center"/>
    </xf>
    <xf numFmtId="0" fontId="1" fillId="61" borderId="109" xfId="57" applyFont="1" applyFill="1" applyBorder="1" applyAlignment="1">
      <alignment vertical="center"/>
    </xf>
    <xf numFmtId="3" fontId="1" fillId="61" borderId="51" xfId="60" applyNumberFormat="1" applyFont="1" applyFill="1" applyBorder="1" applyAlignment="1">
      <alignment vertical="center"/>
    </xf>
    <xf numFmtId="3" fontId="1" fillId="61" borderId="52" xfId="60" applyNumberFormat="1" applyFont="1" applyFill="1" applyBorder="1" applyAlignment="1">
      <alignment vertical="center"/>
    </xf>
    <xf numFmtId="170" fontId="15" fillId="61" borderId="0" xfId="60" applyNumberFormat="1" applyFont="1" applyFill="1" applyBorder="1" applyAlignment="1">
      <alignment vertical="center"/>
    </xf>
    <xf numFmtId="170" fontId="15" fillId="61" borderId="49" xfId="60" applyNumberFormat="1" applyFont="1" applyFill="1" applyBorder="1" applyAlignment="1">
      <alignment vertical="center"/>
    </xf>
    <xf numFmtId="170" fontId="15" fillId="61" borderId="51" xfId="60" applyNumberFormat="1" applyFont="1" applyFill="1" applyBorder="1" applyAlignment="1">
      <alignment vertical="center"/>
    </xf>
    <xf numFmtId="170" fontId="15" fillId="61" borderId="52" xfId="60" applyNumberFormat="1" applyFont="1" applyFill="1" applyBorder="1" applyAlignment="1">
      <alignment vertical="center"/>
    </xf>
    <xf numFmtId="4" fontId="9" fillId="61" borderId="121" xfId="59" applyNumberFormat="1" applyFont="1" applyFill="1" applyBorder="1" applyAlignment="1">
      <alignment horizontal="left" wrapText="1"/>
    </xf>
    <xf numFmtId="3" fontId="9" fillId="61" borderId="0" xfId="60" applyNumberFormat="1" applyFont="1" applyFill="1" applyBorder="1" applyAlignment="1">
      <alignment vertical="center"/>
    </xf>
    <xf numFmtId="3" fontId="9" fillId="61" borderId="49" xfId="60" applyNumberFormat="1" applyFont="1" applyFill="1" applyBorder="1" applyAlignment="1">
      <alignment vertical="center"/>
    </xf>
    <xf numFmtId="4" fontId="1" fillId="0" borderId="121" xfId="59" applyNumberFormat="1" applyFont="1" applyFill="1" applyBorder="1" applyAlignment="1">
      <alignment horizontal="left" wrapText="1"/>
    </xf>
    <xf numFmtId="0" fontId="1" fillId="0" borderId="109" xfId="57" applyFont="1" applyFill="1" applyBorder="1" applyAlignment="1">
      <alignment vertical="center"/>
    </xf>
    <xf numFmtId="4" fontId="1" fillId="61" borderId="121" xfId="59" applyNumberFormat="1" applyFont="1" applyFill="1" applyBorder="1" applyAlignment="1">
      <alignment horizontal="left" wrapText="1"/>
    </xf>
    <xf numFmtId="0" fontId="9" fillId="61" borderId="109" xfId="57" applyFont="1" applyFill="1" applyBorder="1" applyAlignment="1">
      <alignment vertical="center"/>
    </xf>
    <xf numFmtId="3" fontId="9" fillId="61" borderId="51" xfId="60" applyNumberFormat="1" applyFont="1" applyFill="1" applyBorder="1" applyAlignment="1">
      <alignment vertical="center"/>
    </xf>
    <xf numFmtId="3" fontId="9" fillId="61" borderId="52" xfId="60" applyNumberFormat="1" applyFont="1" applyFill="1" applyBorder="1" applyAlignment="1">
      <alignment vertical="center"/>
    </xf>
    <xf numFmtId="0" fontId="9" fillId="0" borderId="109" xfId="57" applyFont="1" applyFill="1" applyBorder="1" applyAlignment="1">
      <alignment vertical="center"/>
    </xf>
    <xf numFmtId="3" fontId="9" fillId="0" borderId="51" xfId="60" applyNumberFormat="1" applyFont="1" applyFill="1" applyBorder="1" applyAlignment="1">
      <alignment vertical="center"/>
    </xf>
    <xf numFmtId="170" fontId="16" fillId="0" borderId="51" xfId="60" applyNumberFormat="1" applyFont="1" applyFill="1" applyBorder="1" applyAlignment="1">
      <alignment vertical="center"/>
    </xf>
    <xf numFmtId="170" fontId="16" fillId="0" borderId="52" xfId="60" applyNumberFormat="1" applyFont="1" applyFill="1" applyBorder="1" applyAlignment="1">
      <alignment vertical="center"/>
    </xf>
    <xf numFmtId="3" fontId="9" fillId="0" borderId="52" xfId="60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3" fontId="1" fillId="0" borderId="0" xfId="58" applyNumberFormat="1" applyFont="1" applyFill="1" applyBorder="1" applyAlignment="1">
      <alignment horizontal="right" vertical="center"/>
    </xf>
    <xf numFmtId="0" fontId="6" fillId="6" borderId="126" xfId="0" applyFont="1" applyFill="1" applyBorder="1" applyAlignment="1">
      <alignment vertical="center"/>
    </xf>
    <xf numFmtId="3" fontId="52" fillId="4" borderId="18" xfId="0" applyNumberFormat="1" applyFont="1" applyFill="1" applyBorder="1" applyAlignment="1">
      <alignment vertical="center" wrapText="1"/>
    </xf>
    <xf numFmtId="3" fontId="52" fillId="4" borderId="20" xfId="0" applyNumberFormat="1" applyFont="1" applyFill="1" applyBorder="1" applyAlignment="1">
      <alignment vertical="center" wrapText="1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10" fontId="1" fillId="12" borderId="113" xfId="0" applyNumberFormat="1" applyFont="1" applyFill="1" applyBorder="1"/>
    <xf numFmtId="165" fontId="0" fillId="0" borderId="0" xfId="0" applyNumberFormat="1" applyAlignment="1">
      <alignment horizontal="right"/>
    </xf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4" xfId="57" applyFont="1" applyFill="1" applyBorder="1" applyAlignment="1">
      <alignment horizontal="center" vertical="center" wrapText="1"/>
    </xf>
    <xf numFmtId="0" fontId="6" fillId="2" borderId="115" xfId="57" applyFont="1" applyFill="1" applyBorder="1" applyAlignment="1">
      <alignment horizontal="center" vertical="center" wrapText="1"/>
    </xf>
    <xf numFmtId="3" fontId="6" fillId="2" borderId="118" xfId="60" applyNumberFormat="1" applyFont="1" applyFill="1" applyBorder="1" applyAlignment="1">
      <alignment horizontal="center" vertical="center"/>
    </xf>
    <xf numFmtId="3" fontId="6" fillId="2" borderId="119" xfId="60" applyNumberFormat="1" applyFont="1" applyFill="1" applyBorder="1" applyAlignment="1">
      <alignment horizontal="center" vertical="center"/>
    </xf>
    <xf numFmtId="3" fontId="6" fillId="2" borderId="120" xfId="6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49" fillId="50" borderId="0" xfId="0" applyFont="1" applyFill="1" applyAlignment="1">
      <alignment horizontal="center"/>
    </xf>
    <xf numFmtId="0" fontId="43" fillId="50" borderId="0" xfId="0" applyFont="1" applyFill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2" fillId="46" borderId="25" xfId="0" applyFont="1" applyFill="1" applyBorder="1" applyAlignment="1">
      <alignment horizontal="center" vertical="center"/>
    </xf>
    <xf numFmtId="0" fontId="42" fillId="46" borderId="27" xfId="0" applyFont="1" applyFill="1" applyBorder="1" applyAlignment="1">
      <alignment horizontal="center" vertical="center"/>
    </xf>
    <xf numFmtId="0" fontId="41" fillId="45" borderId="0" xfId="0" applyFont="1" applyFill="1" applyBorder="1" applyAlignment="1">
      <alignment horizontal="center" vertical="center" wrapText="1"/>
    </xf>
    <xf numFmtId="0" fontId="41" fillId="45" borderId="27" xfId="0" applyFont="1" applyFill="1" applyBorder="1" applyAlignment="1">
      <alignment horizontal="center" vertical="center" wrapText="1"/>
    </xf>
    <xf numFmtId="0" fontId="41" fillId="45" borderId="125" xfId="0" applyFont="1" applyFill="1" applyBorder="1" applyAlignment="1">
      <alignment horizontal="center" vertical="center" wrapText="1"/>
    </xf>
    <xf numFmtId="0" fontId="41" fillId="45" borderId="26" xfId="0" applyFont="1" applyFill="1" applyBorder="1" applyAlignment="1">
      <alignment horizontal="center" vertical="center" wrapText="1"/>
    </xf>
    <xf numFmtId="0" fontId="42" fillId="46" borderId="21" xfId="0" applyFont="1" applyFill="1" applyBorder="1" applyAlignment="1">
      <alignment horizontal="center" vertical="center"/>
    </xf>
    <xf numFmtId="0" fontId="42" fillId="46" borderId="22" xfId="0" applyFont="1" applyFill="1" applyBorder="1" applyAlignment="1">
      <alignment horizontal="center" vertical="center"/>
    </xf>
    <xf numFmtId="0" fontId="42" fillId="46" borderId="2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5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96" xfId="2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1" xfId="4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1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9"/>
    <cellStyle name="Normal_SCOTFCST" xfId="3"/>
    <cellStyle name="Normal_SCOTFCST 2" xfId="58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60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7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3B9946"/>
      <color rgb="FF808080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8.1399564244236541E-2</c:v>
                </c:pt>
                <c:pt idx="1">
                  <c:v>0.91860043575576356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3.2599586422034969E-2"/>
                  <c:y val="-0.2274391414310172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1674.4533924448006</c:v>
                </c:pt>
                <c:pt idx="1">
                  <c:v>5097.9049989128471</c:v>
                </c:pt>
                <c:pt idx="2">
                  <c:v>410.76175403681867</c:v>
                </c:pt>
                <c:pt idx="3">
                  <c:v>124.6428478190401</c:v>
                </c:pt>
                <c:pt idx="4">
                  <c:v>60.857929196685205</c:v>
                </c:pt>
                <c:pt idx="5">
                  <c:v>92.079412580156912</c:v>
                </c:pt>
                <c:pt idx="6">
                  <c:v>600.3761344320518</c:v>
                </c:pt>
                <c:pt idx="7">
                  <c:v>0</c:v>
                </c:pt>
                <c:pt idx="8">
                  <c:v>0</c:v>
                </c:pt>
                <c:pt idx="9">
                  <c:v>1.9876814822000002</c:v>
                </c:pt>
                <c:pt idx="10">
                  <c:v>179.10660292063</c:v>
                </c:pt>
                <c:pt idx="11">
                  <c:v>16.47003436584524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33174.696059042522</c:v>
                </c:pt>
                <c:pt idx="1">
                  <c:v>6866.2816928165394</c:v>
                </c:pt>
                <c:pt idx="2">
                  <c:v>283.18720060152941</c:v>
                </c:pt>
                <c:pt idx="3">
                  <c:v>413.99204401568437</c:v>
                </c:pt>
                <c:pt idx="4">
                  <c:v>700.78374250549678</c:v>
                </c:pt>
                <c:pt idx="5">
                  <c:v>1003.6465534231975</c:v>
                </c:pt>
                <c:pt idx="6">
                  <c:v>3477.9815138000995</c:v>
                </c:pt>
                <c:pt idx="7">
                  <c:v>58.70096129665</c:v>
                </c:pt>
                <c:pt idx="8">
                  <c:v>0</c:v>
                </c:pt>
                <c:pt idx="9">
                  <c:v>137.74161812942504</c:v>
                </c:pt>
                <c:pt idx="10">
                  <c:v>2009.1634240926705</c:v>
                </c:pt>
                <c:pt idx="11">
                  <c:v>93.947440275948324</c:v>
                </c:pt>
                <c:pt idx="12">
                  <c:v>0</c:v>
                </c:pt>
                <c:pt idx="13">
                  <c:v>0</c:v>
                </c:pt>
                <c:pt idx="14">
                  <c:v>4.3945854335999996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2.2539999999999998E-2</c:v>
                </c:pt>
                <c:pt idx="1">
                  <c:v>1.06E-2</c:v>
                </c:pt>
                <c:pt idx="2">
                  <c:v>1.6299999999999999E-3</c:v>
                </c:pt>
                <c:pt idx="3">
                  <c:v>2.7499999999999998E-3</c:v>
                </c:pt>
                <c:pt idx="4">
                  <c:v>3.3399999999999999E-2</c:v>
                </c:pt>
                <c:pt idx="5">
                  <c:v>2.0829999999999998E-2</c:v>
                </c:pt>
                <c:pt idx="6">
                  <c:v>2.2460000000000001E-2</c:v>
                </c:pt>
                <c:pt idx="7">
                  <c:v>1.061E-2</c:v>
                </c:pt>
                <c:pt idx="8">
                  <c:v>2.5000000000000001E-3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0.19168765700000001</c:v>
                  </c:pt>
                  <c:pt idx="1">
                    <c:v>0.28592743300000001</c:v>
                  </c:pt>
                  <c:pt idx="2">
                    <c:v>0.363908656</c:v>
                  </c:pt>
                  <c:pt idx="3">
                    <c:v>0.15002167500000002</c:v>
                  </c:pt>
                  <c:pt idx="4">
                    <c:v>0.24963010799999999</c:v>
                  </c:pt>
                  <c:pt idx="5">
                    <c:v>0.155200263</c:v>
                  </c:pt>
                  <c:pt idx="6">
                    <c:v>0.42890301300000006</c:v>
                  </c:pt>
                  <c:pt idx="7">
                    <c:v>0</c:v>
                  </c:pt>
                  <c:pt idx="8">
                    <c:v>0.16986436600000002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0.19168765700000001</c:v>
                  </c:pt>
                  <c:pt idx="1">
                    <c:v>0.28592743300000001</c:v>
                  </c:pt>
                  <c:pt idx="2">
                    <c:v>0.363908656</c:v>
                  </c:pt>
                  <c:pt idx="3">
                    <c:v>0.15002167500000002</c:v>
                  </c:pt>
                  <c:pt idx="4">
                    <c:v>0.24963010799999999</c:v>
                  </c:pt>
                  <c:pt idx="5">
                    <c:v>0.155200263</c:v>
                  </c:pt>
                  <c:pt idx="6">
                    <c:v>0.42890301300000006</c:v>
                  </c:pt>
                  <c:pt idx="7">
                    <c:v>0</c:v>
                  </c:pt>
                  <c:pt idx="8">
                    <c:v>0.16986436600000002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0.57169000000000003</c:v>
                </c:pt>
                <c:pt idx="1">
                  <c:v>0.93838999999999995</c:v>
                </c:pt>
                <c:pt idx="2">
                  <c:v>0.83792</c:v>
                </c:pt>
                <c:pt idx="3">
                  <c:v>0.36475000000000002</c:v>
                </c:pt>
                <c:pt idx="4">
                  <c:v>0.61697999999999997</c:v>
                </c:pt>
                <c:pt idx="5">
                  <c:v>0.26791000000000004</c:v>
                </c:pt>
                <c:pt idx="6">
                  <c:v>1.09219</c:v>
                </c:pt>
                <c:pt idx="7">
                  <c:v>0</c:v>
                </c:pt>
                <c:pt idx="8">
                  <c:v>0.24686000000000002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996672"/>
        <c:axId val="162530048"/>
      </c:barChart>
      <c:catAx>
        <c:axId val="195996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530048"/>
        <c:crosses val="autoZero"/>
        <c:auto val="1"/>
        <c:lblAlgn val="ctr"/>
        <c:lblOffset val="100"/>
        <c:noMultiLvlLbl val="0"/>
      </c:catAx>
      <c:valAx>
        <c:axId val="1625300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59966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5.0000000000000001E-3</c:v>
                </c:pt>
                <c:pt idx="1">
                  <c:v>0.13700000000000001</c:v>
                </c:pt>
                <c:pt idx="2">
                  <c:v>0.252</c:v>
                </c:pt>
                <c:pt idx="3">
                  <c:v>2.577</c:v>
                </c:pt>
                <c:pt idx="4">
                  <c:v>9.1649999999999991</c:v>
                </c:pt>
                <c:pt idx="5">
                  <c:v>0.82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0.16781969999999999</c:v>
                  </c:pt>
                  <c:pt idx="1">
                    <c:v>11.601568800000001</c:v>
                  </c:pt>
                  <c:pt idx="2">
                    <c:v>33.616123086073564</c:v>
                  </c:pt>
                  <c:pt idx="3">
                    <c:v>83.349524662201063</c:v>
                  </c:pt>
                  <c:pt idx="4">
                    <c:v>151.31491640000002</c:v>
                  </c:pt>
                  <c:pt idx="5">
                    <c:v>238.46590899999998</c:v>
                  </c:pt>
                  <c:pt idx="6">
                    <c:v>100.76606120000001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0.16781969999999999</c:v>
                  </c:pt>
                  <c:pt idx="1">
                    <c:v>11.601568800000001</c:v>
                  </c:pt>
                  <c:pt idx="2">
                    <c:v>33.616123086073564</c:v>
                  </c:pt>
                  <c:pt idx="3">
                    <c:v>83.349524662201063</c:v>
                  </c:pt>
                  <c:pt idx="4">
                    <c:v>151.31491640000002</c:v>
                  </c:pt>
                  <c:pt idx="5">
                    <c:v>238.46590899999998</c:v>
                  </c:pt>
                  <c:pt idx="6">
                    <c:v>100.76606120000001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0.219</c:v>
                </c:pt>
                <c:pt idx="1">
                  <c:v>22.073</c:v>
                </c:pt>
                <c:pt idx="2">
                  <c:v>56.603999999999999</c:v>
                </c:pt>
                <c:pt idx="3">
                  <c:v>290.79500000000002</c:v>
                </c:pt>
                <c:pt idx="4">
                  <c:v>420.43599999999998</c:v>
                </c:pt>
                <c:pt idx="5">
                  <c:v>420.94600000000003</c:v>
                </c:pt>
                <c:pt idx="6">
                  <c:v>102.634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606080"/>
        <c:axId val="162620160"/>
      </c:barChart>
      <c:catAx>
        <c:axId val="1626060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620160"/>
        <c:crosses val="autoZero"/>
        <c:auto val="1"/>
        <c:lblAlgn val="ctr"/>
        <c:lblOffset val="100"/>
        <c:noMultiLvlLbl val="0"/>
      </c:catAx>
      <c:valAx>
        <c:axId val="1626201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26060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5.0000000000000001E-3</c:v>
                </c:pt>
                <c:pt idx="1">
                  <c:v>0.13700000000000001</c:v>
                </c:pt>
                <c:pt idx="2">
                  <c:v>0.252</c:v>
                </c:pt>
                <c:pt idx="3">
                  <c:v>2.577</c:v>
                </c:pt>
                <c:pt idx="4">
                  <c:v>9.1649999999999991</c:v>
                </c:pt>
                <c:pt idx="5">
                  <c:v>0.82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0.16781969999999999</c:v>
                  </c:pt>
                  <c:pt idx="1">
                    <c:v>11.601568800000001</c:v>
                  </c:pt>
                  <c:pt idx="2">
                    <c:v>33.616123086073564</c:v>
                  </c:pt>
                  <c:pt idx="3">
                    <c:v>83.349524662201063</c:v>
                  </c:pt>
                  <c:pt idx="4">
                    <c:v>151.31491640000002</c:v>
                  </c:pt>
                  <c:pt idx="5">
                    <c:v>238.46590899999998</c:v>
                  </c:pt>
                  <c:pt idx="6">
                    <c:v>100.76606120000001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0.16781969999999999</c:v>
                  </c:pt>
                  <c:pt idx="1">
                    <c:v>11.601568800000001</c:v>
                  </c:pt>
                  <c:pt idx="2">
                    <c:v>33.616123086073564</c:v>
                  </c:pt>
                  <c:pt idx="3">
                    <c:v>83.349524662201063</c:v>
                  </c:pt>
                  <c:pt idx="4">
                    <c:v>151.31491640000002</c:v>
                  </c:pt>
                  <c:pt idx="5">
                    <c:v>238.46590899999998</c:v>
                  </c:pt>
                  <c:pt idx="6">
                    <c:v>100.76606120000001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0.219</c:v>
                </c:pt>
                <c:pt idx="1">
                  <c:v>22.073</c:v>
                </c:pt>
                <c:pt idx="2">
                  <c:v>56.603999999999999</c:v>
                </c:pt>
                <c:pt idx="3">
                  <c:v>290.79500000000002</c:v>
                </c:pt>
                <c:pt idx="4">
                  <c:v>420.43599999999998</c:v>
                </c:pt>
                <c:pt idx="5">
                  <c:v>420.94600000000003</c:v>
                </c:pt>
                <c:pt idx="6">
                  <c:v>102.634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626944"/>
        <c:axId val="182632832"/>
      </c:barChart>
      <c:catAx>
        <c:axId val="1826269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182632832"/>
        <c:crosses val="autoZero"/>
        <c:auto val="1"/>
        <c:lblAlgn val="ctr"/>
        <c:lblOffset val="100"/>
        <c:noMultiLvlLbl val="0"/>
      </c:catAx>
      <c:valAx>
        <c:axId val="1826328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Standing volume (000 m</a:t>
                </a:r>
                <a:r>
                  <a:rPr lang="en-US" sz="1400" baseline="30000"/>
                  <a:t>3</a:t>
                </a:r>
                <a:r>
                  <a:rPr lang="en-US" sz="14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182626944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5.0000000000000001E-3</c:v>
                </c:pt>
                <c:pt idx="1">
                  <c:v>0.13700000000000001</c:v>
                </c:pt>
                <c:pt idx="2">
                  <c:v>0.16500000000000001</c:v>
                </c:pt>
                <c:pt idx="3">
                  <c:v>0.20100000000000001</c:v>
                </c:pt>
                <c:pt idx="4">
                  <c:v>3.72</c:v>
                </c:pt>
                <c:pt idx="5">
                  <c:v>2.7869999999999999</c:v>
                </c:pt>
                <c:pt idx="6">
                  <c:v>3.59</c:v>
                </c:pt>
                <c:pt idx="7">
                  <c:v>1.9910000000000001</c:v>
                </c:pt>
                <c:pt idx="8">
                  <c:v>0.36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0.58854050000000002</c:v>
                  </c:pt>
                  <c:pt idx="1">
                    <c:v>10.9563861</c:v>
                  </c:pt>
                  <c:pt idx="2">
                    <c:v>40.417641000000003</c:v>
                  </c:pt>
                  <c:pt idx="3">
                    <c:v>38.996427799999999</c:v>
                  </c:pt>
                  <c:pt idx="4">
                    <c:v>67.727779200000001</c:v>
                  </c:pt>
                  <c:pt idx="5">
                    <c:v>45.286659900000004</c:v>
                  </c:pt>
                  <c:pt idx="6">
                    <c:v>215.68718879999997</c:v>
                  </c:pt>
                  <c:pt idx="7">
                    <c:v>0</c:v>
                  </c:pt>
                  <c:pt idx="8">
                    <c:v>211.02666199999999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0.58854050000000002</c:v>
                  </c:pt>
                  <c:pt idx="1">
                    <c:v>10.9563861</c:v>
                  </c:pt>
                  <c:pt idx="2">
                    <c:v>40.417641000000003</c:v>
                  </c:pt>
                  <c:pt idx="3">
                    <c:v>38.996427799999999</c:v>
                  </c:pt>
                  <c:pt idx="4">
                    <c:v>67.727779200000001</c:v>
                  </c:pt>
                  <c:pt idx="5">
                    <c:v>45.286659900000004</c:v>
                  </c:pt>
                  <c:pt idx="6">
                    <c:v>215.68718879999997</c:v>
                  </c:pt>
                  <c:pt idx="7">
                    <c:v>0</c:v>
                  </c:pt>
                  <c:pt idx="8">
                    <c:v>211.02666199999999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1.073</c:v>
                </c:pt>
                <c:pt idx="1">
                  <c:v>17.853000000000002</c:v>
                </c:pt>
                <c:pt idx="2">
                  <c:v>84.733000000000004</c:v>
                </c:pt>
                <c:pt idx="3">
                  <c:v>90.563000000000002</c:v>
                </c:pt>
                <c:pt idx="4">
                  <c:v>166.65299999999999</c:v>
                </c:pt>
                <c:pt idx="5">
                  <c:v>93.703000000000003</c:v>
                </c:pt>
                <c:pt idx="6">
                  <c:v>565.21799999999996</c:v>
                </c:pt>
                <c:pt idx="7">
                  <c:v>0</c:v>
                </c:pt>
                <c:pt idx="8">
                  <c:v>293.90899999999999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692480"/>
        <c:axId val="182993280"/>
      </c:barChart>
      <c:catAx>
        <c:axId val="182692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993280"/>
        <c:crosses val="autoZero"/>
        <c:auto val="1"/>
        <c:lblAlgn val="ctr"/>
        <c:lblOffset val="100"/>
        <c:noMultiLvlLbl val="0"/>
      </c:catAx>
      <c:valAx>
        <c:axId val="1829932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26924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5.0000000000000001E-3</c:v>
                </c:pt>
                <c:pt idx="1">
                  <c:v>0.13700000000000001</c:v>
                </c:pt>
                <c:pt idx="2">
                  <c:v>0.16500000000000001</c:v>
                </c:pt>
                <c:pt idx="3">
                  <c:v>0.20100000000000001</c:v>
                </c:pt>
                <c:pt idx="4">
                  <c:v>3.72</c:v>
                </c:pt>
                <c:pt idx="5">
                  <c:v>2.7869999999999999</c:v>
                </c:pt>
                <c:pt idx="6">
                  <c:v>3.59</c:v>
                </c:pt>
                <c:pt idx="7">
                  <c:v>1.9910000000000001</c:v>
                </c:pt>
                <c:pt idx="8">
                  <c:v>0.36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0.58854050000000002</c:v>
                  </c:pt>
                  <c:pt idx="1">
                    <c:v>10.9563861</c:v>
                  </c:pt>
                  <c:pt idx="2">
                    <c:v>40.417641000000003</c:v>
                  </c:pt>
                  <c:pt idx="3">
                    <c:v>38.996427799999999</c:v>
                  </c:pt>
                  <c:pt idx="4">
                    <c:v>67.727779200000001</c:v>
                  </c:pt>
                  <c:pt idx="5">
                    <c:v>45.286659900000004</c:v>
                  </c:pt>
                  <c:pt idx="6">
                    <c:v>215.68718879999997</c:v>
                  </c:pt>
                  <c:pt idx="7">
                    <c:v>0</c:v>
                  </c:pt>
                  <c:pt idx="8">
                    <c:v>211.02666199999999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0.58854050000000002</c:v>
                  </c:pt>
                  <c:pt idx="1">
                    <c:v>10.9563861</c:v>
                  </c:pt>
                  <c:pt idx="2">
                    <c:v>40.417641000000003</c:v>
                  </c:pt>
                  <c:pt idx="3">
                    <c:v>38.996427799999999</c:v>
                  </c:pt>
                  <c:pt idx="4">
                    <c:v>67.727779200000001</c:v>
                  </c:pt>
                  <c:pt idx="5">
                    <c:v>45.286659900000004</c:v>
                  </c:pt>
                  <c:pt idx="6">
                    <c:v>215.68718879999997</c:v>
                  </c:pt>
                  <c:pt idx="7">
                    <c:v>0</c:v>
                  </c:pt>
                  <c:pt idx="8">
                    <c:v>211.02666199999999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1.073</c:v>
                </c:pt>
                <c:pt idx="1">
                  <c:v>17.853000000000002</c:v>
                </c:pt>
                <c:pt idx="2">
                  <c:v>84.733000000000004</c:v>
                </c:pt>
                <c:pt idx="3">
                  <c:v>90.563000000000002</c:v>
                </c:pt>
                <c:pt idx="4">
                  <c:v>166.65299999999999</c:v>
                </c:pt>
                <c:pt idx="5">
                  <c:v>93.703000000000003</c:v>
                </c:pt>
                <c:pt idx="6">
                  <c:v>565.21799999999996</c:v>
                </c:pt>
                <c:pt idx="7">
                  <c:v>0</c:v>
                </c:pt>
                <c:pt idx="8">
                  <c:v>293.90899999999999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015680"/>
        <c:axId val="183025664"/>
      </c:barChart>
      <c:catAx>
        <c:axId val="1830156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025664"/>
        <c:crosses val="autoZero"/>
        <c:auto val="1"/>
        <c:lblAlgn val="ctr"/>
        <c:lblOffset val="100"/>
        <c:noMultiLvlLbl val="0"/>
      </c:catAx>
      <c:valAx>
        <c:axId val="1830256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0156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12.568</c:v>
                </c:pt>
                <c:pt idx="1">
                  <c:v>18.8</c:v>
                </c:pt>
                <c:pt idx="2">
                  <c:v>1.3640000000000001</c:v>
                </c:pt>
                <c:pt idx="3">
                  <c:v>6.4770000000000003</c:v>
                </c:pt>
                <c:pt idx="4">
                  <c:v>13.191000000000001</c:v>
                </c:pt>
                <c:pt idx="5">
                  <c:v>0.57899999999999996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184.17343320000001</c:v>
                  </c:pt>
                  <c:pt idx="1">
                    <c:v>629.25846720000004</c:v>
                  </c:pt>
                  <c:pt idx="2">
                    <c:v>396.62226886236874</c:v>
                  </c:pt>
                  <c:pt idx="3">
                    <c:v>472.71049845521139</c:v>
                  </c:pt>
                  <c:pt idx="4">
                    <c:v>88.382538999999994</c:v>
                  </c:pt>
                  <c:pt idx="5">
                    <c:v>79.345362999999992</c:v>
                  </c:pt>
                  <c:pt idx="6">
                    <c:v>9.6353852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184.17343320000001</c:v>
                  </c:pt>
                  <c:pt idx="1">
                    <c:v>629.25846720000004</c:v>
                  </c:pt>
                  <c:pt idx="2">
                    <c:v>396.62226886236874</c:v>
                  </c:pt>
                  <c:pt idx="3">
                    <c:v>472.71049845521139</c:v>
                  </c:pt>
                  <c:pt idx="4">
                    <c:v>88.382538999999994</c:v>
                  </c:pt>
                  <c:pt idx="5">
                    <c:v>79.345362999999992</c:v>
                  </c:pt>
                  <c:pt idx="6">
                    <c:v>9.6353852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223.40299999999999</c:v>
                </c:pt>
                <c:pt idx="1">
                  <c:v>1932.6120000000001</c:v>
                </c:pt>
                <c:pt idx="2">
                  <c:v>768.20399999999995</c:v>
                </c:pt>
                <c:pt idx="3">
                  <c:v>1390.682</c:v>
                </c:pt>
                <c:pt idx="4">
                  <c:v>294.80500000000001</c:v>
                </c:pt>
                <c:pt idx="5">
                  <c:v>127.258</c:v>
                </c:pt>
                <c:pt idx="6">
                  <c:v>9.8140000000000001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773440"/>
        <c:axId val="183791616"/>
      </c:barChart>
      <c:catAx>
        <c:axId val="1837734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791616"/>
        <c:crosses val="autoZero"/>
        <c:auto val="1"/>
        <c:lblAlgn val="ctr"/>
        <c:lblOffset val="100"/>
        <c:noMultiLvlLbl val="0"/>
      </c:catAx>
      <c:valAx>
        <c:axId val="1837916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7734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12.568</c:v>
                </c:pt>
                <c:pt idx="1">
                  <c:v>18.8</c:v>
                </c:pt>
                <c:pt idx="2">
                  <c:v>1.3640000000000001</c:v>
                </c:pt>
                <c:pt idx="3">
                  <c:v>6.4770000000000003</c:v>
                </c:pt>
                <c:pt idx="4">
                  <c:v>13.191000000000001</c:v>
                </c:pt>
                <c:pt idx="5">
                  <c:v>0.57899999999999996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184.17343320000001</c:v>
                  </c:pt>
                  <c:pt idx="1">
                    <c:v>629.25846720000004</c:v>
                  </c:pt>
                  <c:pt idx="2">
                    <c:v>396.62226886236874</c:v>
                  </c:pt>
                  <c:pt idx="3">
                    <c:v>472.71049845521139</c:v>
                  </c:pt>
                  <c:pt idx="4">
                    <c:v>88.382538999999994</c:v>
                  </c:pt>
                  <c:pt idx="5">
                    <c:v>79.345362999999992</c:v>
                  </c:pt>
                  <c:pt idx="6">
                    <c:v>9.6353852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184.17343320000001</c:v>
                  </c:pt>
                  <c:pt idx="1">
                    <c:v>629.25846720000004</c:v>
                  </c:pt>
                  <c:pt idx="2">
                    <c:v>396.62226886236874</c:v>
                  </c:pt>
                  <c:pt idx="3">
                    <c:v>472.71049845521139</c:v>
                  </c:pt>
                  <c:pt idx="4">
                    <c:v>88.382538999999994</c:v>
                  </c:pt>
                  <c:pt idx="5">
                    <c:v>79.345362999999992</c:v>
                  </c:pt>
                  <c:pt idx="6">
                    <c:v>9.6353852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223.40299999999999</c:v>
                </c:pt>
                <c:pt idx="1">
                  <c:v>1932.6120000000001</c:v>
                </c:pt>
                <c:pt idx="2">
                  <c:v>768.20399999999995</c:v>
                </c:pt>
                <c:pt idx="3">
                  <c:v>1390.682</c:v>
                </c:pt>
                <c:pt idx="4">
                  <c:v>294.80500000000001</c:v>
                </c:pt>
                <c:pt idx="5">
                  <c:v>127.258</c:v>
                </c:pt>
                <c:pt idx="6">
                  <c:v>9.8140000000000001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535488"/>
        <c:axId val="183537024"/>
      </c:barChart>
      <c:catAx>
        <c:axId val="1835354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537024"/>
        <c:crosses val="autoZero"/>
        <c:auto val="1"/>
        <c:lblAlgn val="ctr"/>
        <c:lblOffset val="100"/>
        <c:noMultiLvlLbl val="0"/>
      </c:catAx>
      <c:valAx>
        <c:axId val="1835370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5354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6.8819999999999997</c:v>
                </c:pt>
                <c:pt idx="1">
                  <c:v>24.486999999999998</c:v>
                </c:pt>
                <c:pt idx="2">
                  <c:v>1.81</c:v>
                </c:pt>
                <c:pt idx="3">
                  <c:v>1.1000000000000001</c:v>
                </c:pt>
                <c:pt idx="4">
                  <c:v>11.532</c:v>
                </c:pt>
                <c:pt idx="5">
                  <c:v>4.0780000000000003</c:v>
                </c:pt>
                <c:pt idx="6">
                  <c:v>2.33</c:v>
                </c:pt>
                <c:pt idx="7">
                  <c:v>0.68200000000000005</c:v>
                </c:pt>
                <c:pt idx="8">
                  <c:v>7.8E-2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163.94367740000001</c:v>
                  </c:pt>
                  <c:pt idx="1">
                    <c:v>630.01163110000005</c:v>
                  </c:pt>
                  <c:pt idx="2">
                    <c:v>555.47708310000007</c:v>
                  </c:pt>
                  <c:pt idx="3">
                    <c:v>218.464135</c:v>
                  </c:pt>
                  <c:pt idx="4">
                    <c:v>177.90202619999999</c:v>
                  </c:pt>
                  <c:pt idx="5">
                    <c:v>62.975999099999996</c:v>
                  </c:pt>
                  <c:pt idx="6">
                    <c:v>106.17212789999999</c:v>
                  </c:pt>
                  <c:pt idx="7">
                    <c:v>0</c:v>
                  </c:pt>
                  <c:pt idx="8">
                    <c:v>15.123570099999997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163.94367740000001</c:v>
                  </c:pt>
                  <c:pt idx="1">
                    <c:v>630.01163110000005</c:v>
                  </c:pt>
                  <c:pt idx="2">
                    <c:v>555.47708310000007</c:v>
                  </c:pt>
                  <c:pt idx="3">
                    <c:v>218.464135</c:v>
                  </c:pt>
                  <c:pt idx="4">
                    <c:v>177.90202619999999</c:v>
                  </c:pt>
                  <c:pt idx="5">
                    <c:v>62.975999099999996</c:v>
                  </c:pt>
                  <c:pt idx="6">
                    <c:v>106.17212789999999</c:v>
                  </c:pt>
                  <c:pt idx="7">
                    <c:v>0</c:v>
                  </c:pt>
                  <c:pt idx="8">
                    <c:v>15.123570099999997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303.48700000000002</c:v>
                </c:pt>
                <c:pt idx="1">
                  <c:v>1822.423</c:v>
                </c:pt>
                <c:pt idx="2">
                  <c:v>1279.0170000000001</c:v>
                </c:pt>
                <c:pt idx="3">
                  <c:v>506.29</c:v>
                </c:pt>
                <c:pt idx="4">
                  <c:v>412.38299999999998</c:v>
                </c:pt>
                <c:pt idx="5">
                  <c:v>119.749</c:v>
                </c:pt>
                <c:pt idx="6">
                  <c:v>281.54899999999998</c:v>
                </c:pt>
                <c:pt idx="7">
                  <c:v>0</c:v>
                </c:pt>
                <c:pt idx="8">
                  <c:v>21.876999999999999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613312"/>
        <c:axId val="183614848"/>
      </c:barChart>
      <c:catAx>
        <c:axId val="1836133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614848"/>
        <c:crosses val="autoZero"/>
        <c:auto val="1"/>
        <c:lblAlgn val="ctr"/>
        <c:lblOffset val="100"/>
        <c:noMultiLvlLbl val="0"/>
      </c:catAx>
      <c:valAx>
        <c:axId val="1836148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6133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6.8819999999999997</c:v>
                </c:pt>
                <c:pt idx="1">
                  <c:v>24.486999999999998</c:v>
                </c:pt>
                <c:pt idx="2">
                  <c:v>1.81</c:v>
                </c:pt>
                <c:pt idx="3">
                  <c:v>1.1000000000000001</c:v>
                </c:pt>
                <c:pt idx="4">
                  <c:v>11.532</c:v>
                </c:pt>
                <c:pt idx="5">
                  <c:v>4.0780000000000003</c:v>
                </c:pt>
                <c:pt idx="6">
                  <c:v>2.33</c:v>
                </c:pt>
                <c:pt idx="7">
                  <c:v>0.68200000000000005</c:v>
                </c:pt>
                <c:pt idx="8">
                  <c:v>7.8E-2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163.94367740000001</c:v>
                  </c:pt>
                  <c:pt idx="1">
                    <c:v>630.01163110000005</c:v>
                  </c:pt>
                  <c:pt idx="2">
                    <c:v>555.47708310000007</c:v>
                  </c:pt>
                  <c:pt idx="3">
                    <c:v>218.464135</c:v>
                  </c:pt>
                  <c:pt idx="4">
                    <c:v>177.90202619999999</c:v>
                  </c:pt>
                  <c:pt idx="5">
                    <c:v>62.975999099999996</c:v>
                  </c:pt>
                  <c:pt idx="6">
                    <c:v>106.17212789999999</c:v>
                  </c:pt>
                  <c:pt idx="7">
                    <c:v>0</c:v>
                  </c:pt>
                  <c:pt idx="8">
                    <c:v>15.123570099999997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163.94367740000001</c:v>
                  </c:pt>
                  <c:pt idx="1">
                    <c:v>630.01163110000005</c:v>
                  </c:pt>
                  <c:pt idx="2">
                    <c:v>555.47708310000007</c:v>
                  </c:pt>
                  <c:pt idx="3">
                    <c:v>218.464135</c:v>
                  </c:pt>
                  <c:pt idx="4">
                    <c:v>177.90202619999999</c:v>
                  </c:pt>
                  <c:pt idx="5">
                    <c:v>62.975999099999996</c:v>
                  </c:pt>
                  <c:pt idx="6">
                    <c:v>106.17212789999999</c:v>
                  </c:pt>
                  <c:pt idx="7">
                    <c:v>0</c:v>
                  </c:pt>
                  <c:pt idx="8">
                    <c:v>15.123570099999997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303.48700000000002</c:v>
                </c:pt>
                <c:pt idx="1">
                  <c:v>1822.423</c:v>
                </c:pt>
                <c:pt idx="2">
                  <c:v>1279.0170000000001</c:v>
                </c:pt>
                <c:pt idx="3">
                  <c:v>506.29</c:v>
                </c:pt>
                <c:pt idx="4">
                  <c:v>412.38299999999998</c:v>
                </c:pt>
                <c:pt idx="5">
                  <c:v>119.749</c:v>
                </c:pt>
                <c:pt idx="6">
                  <c:v>281.54899999999998</c:v>
                </c:pt>
                <c:pt idx="7">
                  <c:v>0</c:v>
                </c:pt>
                <c:pt idx="8">
                  <c:v>21.876999999999999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875072"/>
        <c:axId val="183876608"/>
      </c:barChart>
      <c:catAx>
        <c:axId val="1838750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876608"/>
        <c:crosses val="autoZero"/>
        <c:auto val="1"/>
        <c:lblAlgn val="ctr"/>
        <c:lblOffset val="100"/>
        <c:noMultiLvlLbl val="0"/>
      </c:catAx>
      <c:valAx>
        <c:axId val="1838766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8750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5.0640000000000001</c:v>
                </c:pt>
                <c:pt idx="1">
                  <c:v>1326.6619999999998</c:v>
                </c:pt>
                <c:pt idx="2">
                  <c:v>4799.7560000000003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33.99568</c:v>
                </c:pt>
                <c:pt idx="1">
                  <c:v>4821.9680000000008</c:v>
                </c:pt>
                <c:pt idx="2">
                  <c:v>36622.639999999999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12.106770000000001</c:v>
                </c:pt>
                <c:pt idx="1">
                  <c:v>3499.62</c:v>
                </c:pt>
                <c:pt idx="2">
                  <c:v>9278.0509999999995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785536"/>
        <c:axId val="182787072"/>
      </c:barChart>
      <c:catAx>
        <c:axId val="182785536"/>
        <c:scaling>
          <c:orientation val="maxMin"/>
        </c:scaling>
        <c:delete val="0"/>
        <c:axPos val="l"/>
        <c:majorTickMark val="out"/>
        <c:minorTickMark val="none"/>
        <c:tickLblPos val="nextTo"/>
        <c:crossAx val="182787072"/>
        <c:crosses val="autoZero"/>
        <c:auto val="1"/>
        <c:lblAlgn val="ctr"/>
        <c:lblOffset val="100"/>
        <c:noMultiLvlLbl val="0"/>
      </c:catAx>
      <c:valAx>
        <c:axId val="18278707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27855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7433.3042698571044</c:v>
                </c:pt>
                <c:pt idx="1">
                  <c:v>13147.177199567113</c:v>
                </c:pt>
                <c:pt idx="2">
                  <c:v>6528.2015905497692</c:v>
                </c:pt>
                <c:pt idx="3">
                  <c:v>8531.6083695646284</c:v>
                </c:pt>
                <c:pt idx="4">
                  <c:v>6530.8141127869876</c:v>
                </c:pt>
                <c:pt idx="5">
                  <c:v>11379.683324264952</c:v>
                </c:pt>
                <c:pt idx="6">
                  <c:v>2932.3687090809999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2127360"/>
        <c:axId val="152129920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7582</c:v>
                </c:pt>
                <c:pt idx="1">
                  <c:v>3190</c:v>
                </c:pt>
                <c:pt idx="2">
                  <c:v>480</c:v>
                </c:pt>
                <c:pt idx="3">
                  <c:v>278</c:v>
                </c:pt>
                <c:pt idx="4">
                  <c:v>97</c:v>
                </c:pt>
                <c:pt idx="5">
                  <c:v>71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27360"/>
        <c:axId val="152129920"/>
      </c:lineChart>
      <c:catAx>
        <c:axId val="15212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2129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1299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21273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5.0640000000000001</c:v>
                </c:pt>
                <c:pt idx="1">
                  <c:v>1326.6619999999998</c:v>
                </c:pt>
                <c:pt idx="2">
                  <c:v>4799.7560000000003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33.99568</c:v>
                </c:pt>
                <c:pt idx="1">
                  <c:v>4821.9680000000008</c:v>
                </c:pt>
                <c:pt idx="2">
                  <c:v>36622.639999999999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12.106770000000001</c:v>
                </c:pt>
                <c:pt idx="1">
                  <c:v>3499.62</c:v>
                </c:pt>
                <c:pt idx="2">
                  <c:v>9278.0509999999995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862976"/>
        <c:axId val="182864512"/>
      </c:barChart>
      <c:catAx>
        <c:axId val="182862976"/>
        <c:scaling>
          <c:orientation val="maxMin"/>
        </c:scaling>
        <c:delete val="0"/>
        <c:axPos val="l"/>
        <c:majorTickMark val="out"/>
        <c:minorTickMark val="none"/>
        <c:tickLblPos val="nextTo"/>
        <c:crossAx val="182864512"/>
        <c:crosses val="autoZero"/>
        <c:auto val="1"/>
        <c:lblAlgn val="ctr"/>
        <c:lblOffset val="100"/>
        <c:noMultiLvlLbl val="0"/>
      </c:catAx>
      <c:valAx>
        <c:axId val="1828645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28629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3.245E-2</c:v>
                </c:pt>
                <c:pt idx="1">
                  <c:v>1.8020000000000001E-2</c:v>
                </c:pt>
                <c:pt idx="2">
                  <c:v>1.6670000000000001E-2</c:v>
                </c:pt>
                <c:pt idx="3">
                  <c:v>2.6249999999999999E-2</c:v>
                </c:pt>
                <c:pt idx="4">
                  <c:v>3.2460000000000003E-2</c:v>
                </c:pt>
                <c:pt idx="5">
                  <c:v>1.0359999999999999E-2</c:v>
                </c:pt>
                <c:pt idx="6">
                  <c:v>3.8270000000000005E-2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0.27463090200000001</c:v>
                  </c:pt>
                  <c:pt idx="1">
                    <c:v>0.21707937000000005</c:v>
                  </c:pt>
                  <c:pt idx="2">
                    <c:v>0.19616482934223839</c:v>
                  </c:pt>
                  <c:pt idx="3">
                    <c:v>0.40456034964017151</c:v>
                  </c:pt>
                  <c:pt idx="4">
                    <c:v>0.61069747199999991</c:v>
                  </c:pt>
                  <c:pt idx="5">
                    <c:v>0.47090966000000001</c:v>
                  </c:pt>
                  <c:pt idx="6">
                    <c:v>0.37354486841688356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0.27463090200000001</c:v>
                  </c:pt>
                  <c:pt idx="1">
                    <c:v>0.21707937000000005</c:v>
                  </c:pt>
                  <c:pt idx="2">
                    <c:v>0.19616482934223839</c:v>
                  </c:pt>
                  <c:pt idx="3">
                    <c:v>0.40456034964017151</c:v>
                  </c:pt>
                  <c:pt idx="4">
                    <c:v>0.61069747199999991</c:v>
                  </c:pt>
                  <c:pt idx="5">
                    <c:v>0.47090966000000001</c:v>
                  </c:pt>
                  <c:pt idx="6">
                    <c:v>0.37354486841688356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0.79419000000000006</c:v>
                </c:pt>
                <c:pt idx="1">
                  <c:v>0.80370000000000008</c:v>
                </c:pt>
                <c:pt idx="2">
                  <c:v>1.0205799999999998</c:v>
                </c:pt>
                <c:pt idx="3">
                  <c:v>1.2503899999999999</c:v>
                </c:pt>
                <c:pt idx="4">
                  <c:v>1.9430399999999999</c:v>
                </c:pt>
                <c:pt idx="5">
                  <c:v>0.97396000000000005</c:v>
                </c:pt>
                <c:pt idx="6">
                  <c:v>0.68082000000000009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388032"/>
        <c:axId val="183389568"/>
      </c:barChart>
      <c:catAx>
        <c:axId val="1833880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389568"/>
        <c:crosses val="autoZero"/>
        <c:auto val="1"/>
        <c:lblAlgn val="ctr"/>
        <c:lblOffset val="100"/>
        <c:noMultiLvlLbl val="0"/>
      </c:catAx>
      <c:valAx>
        <c:axId val="1833895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3880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3.245E-2</c:v>
                </c:pt>
                <c:pt idx="1">
                  <c:v>1.8020000000000001E-2</c:v>
                </c:pt>
                <c:pt idx="2">
                  <c:v>1.6670000000000001E-2</c:v>
                </c:pt>
                <c:pt idx="3">
                  <c:v>2.6249999999999999E-2</c:v>
                </c:pt>
                <c:pt idx="4">
                  <c:v>3.2460000000000003E-2</c:v>
                </c:pt>
                <c:pt idx="5">
                  <c:v>1.0359999999999999E-2</c:v>
                </c:pt>
                <c:pt idx="6">
                  <c:v>3.8270000000000005E-2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0.27463090200000001</c:v>
                  </c:pt>
                  <c:pt idx="1">
                    <c:v>0.21707937000000005</c:v>
                  </c:pt>
                  <c:pt idx="2">
                    <c:v>0.19616482934223839</c:v>
                  </c:pt>
                  <c:pt idx="3">
                    <c:v>0.40456034964017151</c:v>
                  </c:pt>
                  <c:pt idx="4">
                    <c:v>0.61069747199999991</c:v>
                  </c:pt>
                  <c:pt idx="5">
                    <c:v>0.47090966000000001</c:v>
                  </c:pt>
                  <c:pt idx="6">
                    <c:v>0.37354486841688356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0.27463090200000001</c:v>
                  </c:pt>
                  <c:pt idx="1">
                    <c:v>0.21707937000000005</c:v>
                  </c:pt>
                  <c:pt idx="2">
                    <c:v>0.19616482934223839</c:v>
                  </c:pt>
                  <c:pt idx="3">
                    <c:v>0.40456034964017151</c:v>
                  </c:pt>
                  <c:pt idx="4">
                    <c:v>0.61069747199999991</c:v>
                  </c:pt>
                  <c:pt idx="5">
                    <c:v>0.47090966000000001</c:v>
                  </c:pt>
                  <c:pt idx="6">
                    <c:v>0.37354486841688356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0.79419000000000006</c:v>
                </c:pt>
                <c:pt idx="1">
                  <c:v>0.80370000000000008</c:v>
                </c:pt>
                <c:pt idx="2">
                  <c:v>1.0205799999999998</c:v>
                </c:pt>
                <c:pt idx="3">
                  <c:v>1.2503899999999999</c:v>
                </c:pt>
                <c:pt idx="4">
                  <c:v>1.9430399999999999</c:v>
                </c:pt>
                <c:pt idx="5">
                  <c:v>0.97396000000000005</c:v>
                </c:pt>
                <c:pt idx="6">
                  <c:v>0.68082000000000009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391168"/>
        <c:axId val="184392704"/>
      </c:barChart>
      <c:catAx>
        <c:axId val="184391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392704"/>
        <c:crosses val="autoZero"/>
        <c:auto val="1"/>
        <c:lblAlgn val="ctr"/>
        <c:lblOffset val="100"/>
        <c:noMultiLvlLbl val="0"/>
      </c:catAx>
      <c:valAx>
        <c:axId val="1843927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43911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4.793E-2</c:v>
                </c:pt>
                <c:pt idx="1">
                  <c:v>1.77E-2</c:v>
                </c:pt>
                <c:pt idx="2">
                  <c:v>1.72E-3</c:v>
                </c:pt>
                <c:pt idx="3">
                  <c:v>6.6400000000000001E-3</c:v>
                </c:pt>
                <c:pt idx="4">
                  <c:v>3.9130000000000005E-2</c:v>
                </c:pt>
                <c:pt idx="5">
                  <c:v>5.602E-2</c:v>
                </c:pt>
                <c:pt idx="6">
                  <c:v>5.3299999999999997E-3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0.30933899099999995</c:v>
                  </c:pt>
                  <c:pt idx="1">
                    <c:v>0.12905783999999998</c:v>
                  </c:pt>
                  <c:pt idx="2">
                    <c:v>0.18795160999999999</c:v>
                  </c:pt>
                  <c:pt idx="3">
                    <c:v>0.27294886799999996</c:v>
                  </c:pt>
                  <c:pt idx="4">
                    <c:v>0.47276610200000008</c:v>
                  </c:pt>
                  <c:pt idx="5">
                    <c:v>0.28217851199999999</c:v>
                  </c:pt>
                  <c:pt idx="6">
                    <c:v>0.63070069100000004</c:v>
                  </c:pt>
                  <c:pt idx="7">
                    <c:v>0.24936198000000001</c:v>
                  </c:pt>
                  <c:pt idx="8">
                    <c:v>0.27830213300000006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0.30933899099999995</c:v>
                  </c:pt>
                  <c:pt idx="1">
                    <c:v>0.12905783999999998</c:v>
                  </c:pt>
                  <c:pt idx="2">
                    <c:v>0.18795160999999999</c:v>
                  </c:pt>
                  <c:pt idx="3">
                    <c:v>0.27294886799999996</c:v>
                  </c:pt>
                  <c:pt idx="4">
                    <c:v>0.47276610200000008</c:v>
                  </c:pt>
                  <c:pt idx="5">
                    <c:v>0.28217851199999999</c:v>
                  </c:pt>
                  <c:pt idx="6">
                    <c:v>0.63070069100000004</c:v>
                  </c:pt>
                  <c:pt idx="7">
                    <c:v>0.24936198000000001</c:v>
                  </c:pt>
                  <c:pt idx="8">
                    <c:v>0.27830213300000006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1.3002899999999999</c:v>
                </c:pt>
                <c:pt idx="1">
                  <c:v>0.40229999999999999</c:v>
                </c:pt>
                <c:pt idx="2">
                  <c:v>0.64234999999999998</c:v>
                </c:pt>
                <c:pt idx="3">
                  <c:v>0.7575599999999999</c:v>
                </c:pt>
                <c:pt idx="4">
                  <c:v>1.3125100000000001</c:v>
                </c:pt>
                <c:pt idx="5">
                  <c:v>0.65867999999999993</c:v>
                </c:pt>
                <c:pt idx="6">
                  <c:v>1.6733900000000002</c:v>
                </c:pt>
                <c:pt idx="7">
                  <c:v>0.43610000000000004</c:v>
                </c:pt>
                <c:pt idx="8">
                  <c:v>0.28349000000000002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477184"/>
        <c:axId val="184478720"/>
      </c:barChart>
      <c:catAx>
        <c:axId val="184477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478720"/>
        <c:crosses val="autoZero"/>
        <c:auto val="1"/>
        <c:lblAlgn val="ctr"/>
        <c:lblOffset val="100"/>
        <c:noMultiLvlLbl val="0"/>
      </c:catAx>
      <c:valAx>
        <c:axId val="1844787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44771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4.793E-2</c:v>
                </c:pt>
                <c:pt idx="1">
                  <c:v>1.77E-2</c:v>
                </c:pt>
                <c:pt idx="2">
                  <c:v>1.72E-3</c:v>
                </c:pt>
                <c:pt idx="3">
                  <c:v>6.6400000000000001E-3</c:v>
                </c:pt>
                <c:pt idx="4">
                  <c:v>3.9130000000000005E-2</c:v>
                </c:pt>
                <c:pt idx="5">
                  <c:v>5.602E-2</c:v>
                </c:pt>
                <c:pt idx="6">
                  <c:v>5.3299999999999997E-3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0.30933899099999995</c:v>
                  </c:pt>
                  <c:pt idx="1">
                    <c:v>0.12905783999999998</c:v>
                  </c:pt>
                  <c:pt idx="2">
                    <c:v>0.18795160999999999</c:v>
                  </c:pt>
                  <c:pt idx="3">
                    <c:v>0.27294886799999996</c:v>
                  </c:pt>
                  <c:pt idx="4">
                    <c:v>0.47276610200000008</c:v>
                  </c:pt>
                  <c:pt idx="5">
                    <c:v>0.28217851199999999</c:v>
                  </c:pt>
                  <c:pt idx="6">
                    <c:v>0.63070069100000004</c:v>
                  </c:pt>
                  <c:pt idx="7">
                    <c:v>0.24936198000000001</c:v>
                  </c:pt>
                  <c:pt idx="8">
                    <c:v>0.27830213300000006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0.30933899099999995</c:v>
                  </c:pt>
                  <c:pt idx="1">
                    <c:v>0.12905783999999998</c:v>
                  </c:pt>
                  <c:pt idx="2">
                    <c:v>0.18795160999999999</c:v>
                  </c:pt>
                  <c:pt idx="3">
                    <c:v>0.27294886799999996</c:v>
                  </c:pt>
                  <c:pt idx="4">
                    <c:v>0.47276610200000008</c:v>
                  </c:pt>
                  <c:pt idx="5">
                    <c:v>0.28217851199999999</c:v>
                  </c:pt>
                  <c:pt idx="6">
                    <c:v>0.63070069100000004</c:v>
                  </c:pt>
                  <c:pt idx="7">
                    <c:v>0.24936198000000001</c:v>
                  </c:pt>
                  <c:pt idx="8">
                    <c:v>0.27830213300000006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1.3002899999999999</c:v>
                </c:pt>
                <c:pt idx="1">
                  <c:v>0.40229999999999999</c:v>
                </c:pt>
                <c:pt idx="2">
                  <c:v>0.64234999999999998</c:v>
                </c:pt>
                <c:pt idx="3">
                  <c:v>0.7575599999999999</c:v>
                </c:pt>
                <c:pt idx="4">
                  <c:v>1.3125100000000001</c:v>
                </c:pt>
                <c:pt idx="5">
                  <c:v>0.65867999999999993</c:v>
                </c:pt>
                <c:pt idx="6">
                  <c:v>1.6733900000000002</c:v>
                </c:pt>
                <c:pt idx="7">
                  <c:v>0.43610000000000004</c:v>
                </c:pt>
                <c:pt idx="8">
                  <c:v>0.28349000000000002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096448"/>
        <c:axId val="183097984"/>
      </c:barChart>
      <c:catAx>
        <c:axId val="183096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097984"/>
        <c:crosses val="autoZero"/>
        <c:auto val="1"/>
        <c:lblAlgn val="ctr"/>
        <c:lblOffset val="100"/>
        <c:noMultiLvlLbl val="0"/>
      </c:catAx>
      <c:valAx>
        <c:axId val="1830979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0964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0.17599999999999999</c:v>
                </c:pt>
                <c:pt idx="2">
                  <c:v>0.81299999999999994</c:v>
                </c:pt>
                <c:pt idx="3">
                  <c:v>4.2149999999999999</c:v>
                </c:pt>
                <c:pt idx="4">
                  <c:v>4.9429999999999996</c:v>
                </c:pt>
                <c:pt idx="5">
                  <c:v>1.734</c:v>
                </c:pt>
                <c:pt idx="6">
                  <c:v>6.8819999999999997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8.222544000000001</c:v>
                  </c:pt>
                  <c:pt idx="2">
                    <c:v>25.235717738122066</c:v>
                  </c:pt>
                  <c:pt idx="3">
                    <c:v>107.35175453723687</c:v>
                  </c:pt>
                  <c:pt idx="4">
                    <c:v>152.9153676</c:v>
                  </c:pt>
                  <c:pt idx="5">
                    <c:v>263.49719439999996</c:v>
                  </c:pt>
                  <c:pt idx="6">
                    <c:v>139.61074703155097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8.222544000000001</c:v>
                  </c:pt>
                  <c:pt idx="2">
                    <c:v>25.235717738122066</c:v>
                  </c:pt>
                  <c:pt idx="3">
                    <c:v>107.35175453723687</c:v>
                  </c:pt>
                  <c:pt idx="4">
                    <c:v>152.9153676</c:v>
                  </c:pt>
                  <c:pt idx="5">
                    <c:v>263.49719439999996</c:v>
                  </c:pt>
                  <c:pt idx="6">
                    <c:v>139.61074703155097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14.32</c:v>
                </c:pt>
                <c:pt idx="2">
                  <c:v>94.757000000000005</c:v>
                </c:pt>
                <c:pt idx="3">
                  <c:v>297.86900000000003</c:v>
                </c:pt>
                <c:pt idx="4">
                  <c:v>487.30200000000002</c:v>
                </c:pt>
                <c:pt idx="5">
                  <c:v>555.78399999999999</c:v>
                </c:pt>
                <c:pt idx="6">
                  <c:v>272.08999999999997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112832"/>
        <c:axId val="183114368"/>
      </c:barChart>
      <c:catAx>
        <c:axId val="1831128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114368"/>
        <c:crosses val="autoZero"/>
        <c:auto val="1"/>
        <c:lblAlgn val="ctr"/>
        <c:lblOffset val="100"/>
        <c:noMultiLvlLbl val="0"/>
      </c:catAx>
      <c:valAx>
        <c:axId val="1831143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1128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0.17599999999999999</c:v>
                </c:pt>
                <c:pt idx="2">
                  <c:v>0.81299999999999994</c:v>
                </c:pt>
                <c:pt idx="3">
                  <c:v>4.2149999999999999</c:v>
                </c:pt>
                <c:pt idx="4">
                  <c:v>4.9429999999999996</c:v>
                </c:pt>
                <c:pt idx="5">
                  <c:v>1.734</c:v>
                </c:pt>
                <c:pt idx="6">
                  <c:v>6.8819999999999997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8.222544000000001</c:v>
                  </c:pt>
                  <c:pt idx="2">
                    <c:v>25.235717738122066</c:v>
                  </c:pt>
                  <c:pt idx="3">
                    <c:v>107.35175453723687</c:v>
                  </c:pt>
                  <c:pt idx="4">
                    <c:v>152.9153676</c:v>
                  </c:pt>
                  <c:pt idx="5">
                    <c:v>263.49719439999996</c:v>
                  </c:pt>
                  <c:pt idx="6">
                    <c:v>139.61074703155097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8.222544000000001</c:v>
                  </c:pt>
                  <c:pt idx="2">
                    <c:v>25.235717738122066</c:v>
                  </c:pt>
                  <c:pt idx="3">
                    <c:v>107.35175453723687</c:v>
                  </c:pt>
                  <c:pt idx="4">
                    <c:v>152.9153676</c:v>
                  </c:pt>
                  <c:pt idx="5">
                    <c:v>263.49719439999996</c:v>
                  </c:pt>
                  <c:pt idx="6">
                    <c:v>139.61074703155097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14.32</c:v>
                </c:pt>
                <c:pt idx="2">
                  <c:v>94.757000000000005</c:v>
                </c:pt>
                <c:pt idx="3">
                  <c:v>297.86900000000003</c:v>
                </c:pt>
                <c:pt idx="4">
                  <c:v>487.30200000000002</c:v>
                </c:pt>
                <c:pt idx="5">
                  <c:v>555.78399999999999</c:v>
                </c:pt>
                <c:pt idx="6">
                  <c:v>272.08999999999997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651776"/>
        <c:axId val="164653312"/>
      </c:barChart>
      <c:catAx>
        <c:axId val="1646517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653312"/>
        <c:crosses val="autoZero"/>
        <c:auto val="1"/>
        <c:lblAlgn val="ctr"/>
        <c:lblOffset val="100"/>
        <c:noMultiLvlLbl val="0"/>
      </c:catAx>
      <c:valAx>
        <c:axId val="1646533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6517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0.187</c:v>
                </c:pt>
                <c:pt idx="1">
                  <c:v>0.66800000000000004</c:v>
                </c:pt>
                <c:pt idx="2">
                  <c:v>0.14899999999999999</c:v>
                </c:pt>
                <c:pt idx="3">
                  <c:v>0.70699999999999996</c:v>
                </c:pt>
                <c:pt idx="4">
                  <c:v>5.952</c:v>
                </c:pt>
                <c:pt idx="5">
                  <c:v>10.250999999999999</c:v>
                </c:pt>
                <c:pt idx="6">
                  <c:v>0.84799999999999998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1.3406940000000001</c:v>
                  </c:pt>
                  <c:pt idx="1">
                    <c:v>3.3926151</c:v>
                  </c:pt>
                  <c:pt idx="2">
                    <c:v>18.703465999999999</c:v>
                  </c:pt>
                  <c:pt idx="3">
                    <c:v>83.907602100000005</c:v>
                  </c:pt>
                  <c:pt idx="4">
                    <c:v>109.73482299999999</c:v>
                  </c:pt>
                  <c:pt idx="5">
                    <c:v>64.135379200000003</c:v>
                  </c:pt>
                  <c:pt idx="6">
                    <c:v>240.64600349999998</c:v>
                  </c:pt>
                  <c:pt idx="7">
                    <c:v>97.037538999999995</c:v>
                  </c:pt>
                  <c:pt idx="8">
                    <c:v>189.0548043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1.3406940000000001</c:v>
                  </c:pt>
                  <c:pt idx="1">
                    <c:v>3.3926151</c:v>
                  </c:pt>
                  <c:pt idx="2">
                    <c:v>18.703465999999999</c:v>
                  </c:pt>
                  <c:pt idx="3">
                    <c:v>83.907602100000005</c:v>
                  </c:pt>
                  <c:pt idx="4">
                    <c:v>109.73482299999999</c:v>
                  </c:pt>
                  <c:pt idx="5">
                    <c:v>64.135379200000003</c:v>
                  </c:pt>
                  <c:pt idx="6">
                    <c:v>240.64600349999998</c:v>
                  </c:pt>
                  <c:pt idx="7">
                    <c:v>97.037538999999995</c:v>
                  </c:pt>
                  <c:pt idx="8">
                    <c:v>189.0548043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3.798</c:v>
                </c:pt>
                <c:pt idx="1">
                  <c:v>12.173</c:v>
                </c:pt>
                <c:pt idx="2">
                  <c:v>56.66</c:v>
                </c:pt>
                <c:pt idx="3">
                  <c:v>150.399</c:v>
                </c:pt>
                <c:pt idx="4">
                  <c:v>321.803</c:v>
                </c:pt>
                <c:pt idx="5">
                  <c:v>178.352</c:v>
                </c:pt>
                <c:pt idx="6">
                  <c:v>630.78899999999999</c:v>
                </c:pt>
                <c:pt idx="7">
                  <c:v>175.57</c:v>
                </c:pt>
                <c:pt idx="8">
                  <c:v>192.57900000000001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807424"/>
        <c:axId val="164808960"/>
      </c:barChart>
      <c:catAx>
        <c:axId val="164807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808960"/>
        <c:crosses val="autoZero"/>
        <c:auto val="1"/>
        <c:lblAlgn val="ctr"/>
        <c:lblOffset val="100"/>
        <c:noMultiLvlLbl val="0"/>
      </c:catAx>
      <c:valAx>
        <c:axId val="1648089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8074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0.187</c:v>
                </c:pt>
                <c:pt idx="1">
                  <c:v>0.66800000000000004</c:v>
                </c:pt>
                <c:pt idx="2">
                  <c:v>0.14899999999999999</c:v>
                </c:pt>
                <c:pt idx="3">
                  <c:v>0.70699999999999996</c:v>
                </c:pt>
                <c:pt idx="4">
                  <c:v>5.952</c:v>
                </c:pt>
                <c:pt idx="5">
                  <c:v>10.250999999999999</c:v>
                </c:pt>
                <c:pt idx="6">
                  <c:v>0.84799999999999998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1.3406940000000001</c:v>
                  </c:pt>
                  <c:pt idx="1">
                    <c:v>3.3926151</c:v>
                  </c:pt>
                  <c:pt idx="2">
                    <c:v>18.703465999999999</c:v>
                  </c:pt>
                  <c:pt idx="3">
                    <c:v>83.907602100000005</c:v>
                  </c:pt>
                  <c:pt idx="4">
                    <c:v>109.73482299999999</c:v>
                  </c:pt>
                  <c:pt idx="5">
                    <c:v>64.135379200000003</c:v>
                  </c:pt>
                  <c:pt idx="6">
                    <c:v>240.64600349999998</c:v>
                  </c:pt>
                  <c:pt idx="7">
                    <c:v>97.037538999999995</c:v>
                  </c:pt>
                  <c:pt idx="8">
                    <c:v>189.0548043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1.3406940000000001</c:v>
                  </c:pt>
                  <c:pt idx="1">
                    <c:v>3.3926151</c:v>
                  </c:pt>
                  <c:pt idx="2">
                    <c:v>18.703465999999999</c:v>
                  </c:pt>
                  <c:pt idx="3">
                    <c:v>83.907602100000005</c:v>
                  </c:pt>
                  <c:pt idx="4">
                    <c:v>109.73482299999999</c:v>
                  </c:pt>
                  <c:pt idx="5">
                    <c:v>64.135379200000003</c:v>
                  </c:pt>
                  <c:pt idx="6">
                    <c:v>240.64600349999998</c:v>
                  </c:pt>
                  <c:pt idx="7">
                    <c:v>97.037538999999995</c:v>
                  </c:pt>
                  <c:pt idx="8">
                    <c:v>189.0548043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3.798</c:v>
                </c:pt>
                <c:pt idx="1">
                  <c:v>12.173</c:v>
                </c:pt>
                <c:pt idx="2">
                  <c:v>56.66</c:v>
                </c:pt>
                <c:pt idx="3">
                  <c:v>150.399</c:v>
                </c:pt>
                <c:pt idx="4">
                  <c:v>321.803</c:v>
                </c:pt>
                <c:pt idx="5">
                  <c:v>178.352</c:v>
                </c:pt>
                <c:pt idx="6">
                  <c:v>630.78899999999999</c:v>
                </c:pt>
                <c:pt idx="7">
                  <c:v>175.57</c:v>
                </c:pt>
                <c:pt idx="8">
                  <c:v>192.57900000000001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852096"/>
        <c:axId val="164853632"/>
      </c:barChart>
      <c:catAx>
        <c:axId val="1648520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853632"/>
        <c:crosses val="autoZero"/>
        <c:auto val="1"/>
        <c:lblAlgn val="ctr"/>
        <c:lblOffset val="100"/>
        <c:noMultiLvlLbl val="0"/>
      </c:catAx>
      <c:valAx>
        <c:axId val="1648536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8520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3.4769999999999999</c:v>
                </c:pt>
                <c:pt idx="1">
                  <c:v>34.796999999999997</c:v>
                </c:pt>
                <c:pt idx="2">
                  <c:v>71.972999999999999</c:v>
                </c:pt>
                <c:pt idx="3">
                  <c:v>14.731</c:v>
                </c:pt>
                <c:pt idx="4">
                  <c:v>12.335000000000001</c:v>
                </c:pt>
                <c:pt idx="5">
                  <c:v>3.746</c:v>
                </c:pt>
                <c:pt idx="6">
                  <c:v>8.9239999999999995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430.62876599999998</c:v>
                  </c:pt>
                  <c:pt idx="2">
                    <c:v>346.83842635410315</c:v>
                  </c:pt>
                  <c:pt idx="3">
                    <c:v>299.50480464678463</c:v>
                  </c:pt>
                  <c:pt idx="4">
                    <c:v>430.03563930000001</c:v>
                  </c:pt>
                  <c:pt idx="5">
                    <c:v>120.56563920000001</c:v>
                  </c:pt>
                  <c:pt idx="6">
                    <c:v>70.839426361895164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430.62876599999998</c:v>
                  </c:pt>
                  <c:pt idx="2">
                    <c:v>346.83842635410315</c:v>
                  </c:pt>
                  <c:pt idx="3">
                    <c:v>299.50480464678463</c:v>
                  </c:pt>
                  <c:pt idx="4">
                    <c:v>430.03563930000001</c:v>
                  </c:pt>
                  <c:pt idx="5">
                    <c:v>120.56563920000001</c:v>
                  </c:pt>
                  <c:pt idx="6">
                    <c:v>70.839426361895164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1501.4949999999999</c:v>
                </c:pt>
                <c:pt idx="2">
                  <c:v>1546.251</c:v>
                </c:pt>
                <c:pt idx="3">
                  <c:v>951.48599999999999</c:v>
                </c:pt>
                <c:pt idx="4">
                  <c:v>827.46900000000005</c:v>
                </c:pt>
                <c:pt idx="5">
                  <c:v>297.54599999999999</c:v>
                </c:pt>
                <c:pt idx="6">
                  <c:v>152.18600000000001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234944"/>
        <c:axId val="183236480"/>
      </c:barChart>
      <c:catAx>
        <c:axId val="1832349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236480"/>
        <c:crosses val="autoZero"/>
        <c:auto val="1"/>
        <c:lblAlgn val="ctr"/>
        <c:lblOffset val="100"/>
        <c:noMultiLvlLbl val="0"/>
      </c:catAx>
      <c:valAx>
        <c:axId val="1832364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2349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7433.3042698571044</c:v>
                </c:pt>
                <c:pt idx="1">
                  <c:v>13147.177199567113</c:v>
                </c:pt>
                <c:pt idx="2">
                  <c:v>6528.2015905497692</c:v>
                </c:pt>
                <c:pt idx="3">
                  <c:v>8531.6083695646284</c:v>
                </c:pt>
                <c:pt idx="4">
                  <c:v>6530.8141127869876</c:v>
                </c:pt>
                <c:pt idx="5">
                  <c:v>11379.683324264952</c:v>
                </c:pt>
                <c:pt idx="6">
                  <c:v>2932.3687090809999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241088"/>
        <c:axId val="153251840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7582</c:v>
                </c:pt>
                <c:pt idx="1">
                  <c:v>3190</c:v>
                </c:pt>
                <c:pt idx="2">
                  <c:v>480</c:v>
                </c:pt>
                <c:pt idx="3">
                  <c:v>278</c:v>
                </c:pt>
                <c:pt idx="4">
                  <c:v>97</c:v>
                </c:pt>
                <c:pt idx="5">
                  <c:v>71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241088"/>
        <c:axId val="153251840"/>
      </c:lineChart>
      <c:catAx>
        <c:axId val="15324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251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2518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32410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3.4769999999999999</c:v>
                </c:pt>
                <c:pt idx="1">
                  <c:v>34.796999999999997</c:v>
                </c:pt>
                <c:pt idx="2">
                  <c:v>71.972999999999999</c:v>
                </c:pt>
                <c:pt idx="3">
                  <c:v>14.731</c:v>
                </c:pt>
                <c:pt idx="4">
                  <c:v>12.335000000000001</c:v>
                </c:pt>
                <c:pt idx="5">
                  <c:v>3.746</c:v>
                </c:pt>
                <c:pt idx="6">
                  <c:v>8.9239999999999995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430.62876599999998</c:v>
                  </c:pt>
                  <c:pt idx="2">
                    <c:v>346.83842635410315</c:v>
                  </c:pt>
                  <c:pt idx="3">
                    <c:v>299.50480464678463</c:v>
                  </c:pt>
                  <c:pt idx="4">
                    <c:v>430.03563930000001</c:v>
                  </c:pt>
                  <c:pt idx="5">
                    <c:v>120.56563920000001</c:v>
                  </c:pt>
                  <c:pt idx="6">
                    <c:v>70.839426361895164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430.62876599999998</c:v>
                  </c:pt>
                  <c:pt idx="2">
                    <c:v>346.83842635410315</c:v>
                  </c:pt>
                  <c:pt idx="3">
                    <c:v>299.50480464678463</c:v>
                  </c:pt>
                  <c:pt idx="4">
                    <c:v>430.03563930000001</c:v>
                  </c:pt>
                  <c:pt idx="5">
                    <c:v>120.56563920000001</c:v>
                  </c:pt>
                  <c:pt idx="6">
                    <c:v>70.839426361895164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1501.4949999999999</c:v>
                </c:pt>
                <c:pt idx="2">
                  <c:v>1546.251</c:v>
                </c:pt>
                <c:pt idx="3">
                  <c:v>951.48599999999999</c:v>
                </c:pt>
                <c:pt idx="4">
                  <c:v>827.46900000000005</c:v>
                </c:pt>
                <c:pt idx="5">
                  <c:v>297.54599999999999</c:v>
                </c:pt>
                <c:pt idx="6">
                  <c:v>152.18600000000001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168448"/>
        <c:axId val="184169984"/>
      </c:barChart>
      <c:catAx>
        <c:axId val="184168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169984"/>
        <c:crosses val="autoZero"/>
        <c:auto val="1"/>
        <c:lblAlgn val="ctr"/>
        <c:lblOffset val="100"/>
        <c:noMultiLvlLbl val="0"/>
      </c:catAx>
      <c:valAx>
        <c:axId val="1841699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3331291645985398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41684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34.036000000000001</c:v>
                </c:pt>
                <c:pt idx="1">
                  <c:v>74.022000000000006</c:v>
                </c:pt>
                <c:pt idx="2">
                  <c:v>3.1139999999999999</c:v>
                </c:pt>
                <c:pt idx="3">
                  <c:v>5.8129999999999997</c:v>
                </c:pt>
                <c:pt idx="4">
                  <c:v>18.923999999999999</c:v>
                </c:pt>
                <c:pt idx="5">
                  <c:v>13.429</c:v>
                </c:pt>
                <c:pt idx="6">
                  <c:v>0.64500000000000002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339.286472</c:v>
                  </c:pt>
                  <c:pt idx="1">
                    <c:v>242.56998089999996</c:v>
                  </c:pt>
                  <c:pt idx="2">
                    <c:v>386.17244490000007</c:v>
                  </c:pt>
                  <c:pt idx="3">
                    <c:v>425.12286779999994</c:v>
                  </c:pt>
                  <c:pt idx="4">
                    <c:v>309.08917019999996</c:v>
                  </c:pt>
                  <c:pt idx="5">
                    <c:v>66.346140000000005</c:v>
                  </c:pt>
                  <c:pt idx="6">
                    <c:v>107.06049899999998</c:v>
                  </c:pt>
                  <c:pt idx="7">
                    <c:v>25.390079999999998</c:v>
                  </c:pt>
                  <c:pt idx="8">
                    <c:v>23.6059582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339.286472</c:v>
                  </c:pt>
                  <c:pt idx="1">
                    <c:v>242.56998089999996</c:v>
                  </c:pt>
                  <c:pt idx="2">
                    <c:v>386.17244490000007</c:v>
                  </c:pt>
                  <c:pt idx="3">
                    <c:v>425.12286779999994</c:v>
                  </c:pt>
                  <c:pt idx="4">
                    <c:v>309.08917019999996</c:v>
                  </c:pt>
                  <c:pt idx="5">
                    <c:v>66.346140000000005</c:v>
                  </c:pt>
                  <c:pt idx="6">
                    <c:v>107.06049899999998</c:v>
                  </c:pt>
                  <c:pt idx="7">
                    <c:v>25.390079999999998</c:v>
                  </c:pt>
                  <c:pt idx="8">
                    <c:v>23.6059582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959.79200000000003</c:v>
                </c:pt>
                <c:pt idx="1">
                  <c:v>947.16899999999998</c:v>
                </c:pt>
                <c:pt idx="2">
                  <c:v>1143.537</c:v>
                </c:pt>
                <c:pt idx="3">
                  <c:v>818.64599999999996</c:v>
                </c:pt>
                <c:pt idx="4">
                  <c:v>836.73299999999995</c:v>
                </c:pt>
                <c:pt idx="5">
                  <c:v>197.4</c:v>
                </c:pt>
                <c:pt idx="6">
                  <c:v>303.02999999999997</c:v>
                </c:pt>
                <c:pt idx="7">
                  <c:v>46.08</c:v>
                </c:pt>
                <c:pt idx="8">
                  <c:v>24.045999999999999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181312"/>
        <c:axId val="183182848"/>
      </c:barChart>
      <c:catAx>
        <c:axId val="1831813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182848"/>
        <c:crosses val="autoZero"/>
        <c:auto val="1"/>
        <c:lblAlgn val="ctr"/>
        <c:lblOffset val="100"/>
        <c:noMultiLvlLbl val="0"/>
      </c:catAx>
      <c:valAx>
        <c:axId val="1831828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3466795871955549"/>
              <c:y val="0.945142426877777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31813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34.036000000000001</c:v>
                </c:pt>
                <c:pt idx="1">
                  <c:v>74.022000000000006</c:v>
                </c:pt>
                <c:pt idx="2">
                  <c:v>3.1139999999999999</c:v>
                </c:pt>
                <c:pt idx="3">
                  <c:v>5.8129999999999997</c:v>
                </c:pt>
                <c:pt idx="4">
                  <c:v>18.923999999999999</c:v>
                </c:pt>
                <c:pt idx="5">
                  <c:v>13.429</c:v>
                </c:pt>
                <c:pt idx="6">
                  <c:v>0.64500000000000002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339.286472</c:v>
                  </c:pt>
                  <c:pt idx="1">
                    <c:v>242.56998089999996</c:v>
                  </c:pt>
                  <c:pt idx="2">
                    <c:v>386.17244490000007</c:v>
                  </c:pt>
                  <c:pt idx="3">
                    <c:v>425.12286779999994</c:v>
                  </c:pt>
                  <c:pt idx="4">
                    <c:v>309.08917019999996</c:v>
                  </c:pt>
                  <c:pt idx="5">
                    <c:v>66.346140000000005</c:v>
                  </c:pt>
                  <c:pt idx="6">
                    <c:v>107.06049899999998</c:v>
                  </c:pt>
                  <c:pt idx="7">
                    <c:v>25.390079999999998</c:v>
                  </c:pt>
                  <c:pt idx="8">
                    <c:v>23.6059582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339.286472</c:v>
                  </c:pt>
                  <c:pt idx="1">
                    <c:v>242.56998089999996</c:v>
                  </c:pt>
                  <c:pt idx="2">
                    <c:v>386.17244490000007</c:v>
                  </c:pt>
                  <c:pt idx="3">
                    <c:v>425.12286779999994</c:v>
                  </c:pt>
                  <c:pt idx="4">
                    <c:v>309.08917019999996</c:v>
                  </c:pt>
                  <c:pt idx="5">
                    <c:v>66.346140000000005</c:v>
                  </c:pt>
                  <c:pt idx="6">
                    <c:v>107.06049899999998</c:v>
                  </c:pt>
                  <c:pt idx="7">
                    <c:v>25.390079999999998</c:v>
                  </c:pt>
                  <c:pt idx="8">
                    <c:v>23.6059582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959.79200000000003</c:v>
                </c:pt>
                <c:pt idx="1">
                  <c:v>947.16899999999998</c:v>
                </c:pt>
                <c:pt idx="2">
                  <c:v>1143.537</c:v>
                </c:pt>
                <c:pt idx="3">
                  <c:v>818.64599999999996</c:v>
                </c:pt>
                <c:pt idx="4">
                  <c:v>836.73299999999995</c:v>
                </c:pt>
                <c:pt idx="5">
                  <c:v>197.4</c:v>
                </c:pt>
                <c:pt idx="6">
                  <c:v>303.02999999999997</c:v>
                </c:pt>
                <c:pt idx="7">
                  <c:v>46.08</c:v>
                </c:pt>
                <c:pt idx="8">
                  <c:v>24.045999999999999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204672"/>
        <c:axId val="113079424"/>
      </c:barChart>
      <c:catAx>
        <c:axId val="184204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079424"/>
        <c:crosses val="autoZero"/>
        <c:auto val="1"/>
        <c:lblAlgn val="ctr"/>
        <c:lblOffset val="100"/>
        <c:noMultiLvlLbl val="0"/>
      </c:catAx>
      <c:valAx>
        <c:axId val="1130794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169630339868346"/>
              <c:y val="0.9328228629374953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42046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7.64114</c:v>
                </c:pt>
                <c:pt idx="1">
                  <c:v>1740.885</c:v>
                </c:pt>
                <c:pt idx="2">
                  <c:v>5426.4170000000004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31.41854</c:v>
                </c:pt>
                <c:pt idx="1">
                  <c:v>4407.7449999999999</c:v>
                </c:pt>
                <c:pt idx="2">
                  <c:v>35995.978999999999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12.106770000000001</c:v>
                </c:pt>
                <c:pt idx="1">
                  <c:v>3499.62</c:v>
                </c:pt>
                <c:pt idx="2">
                  <c:v>9278.0509999999995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159552"/>
        <c:axId val="113161344"/>
      </c:barChart>
      <c:catAx>
        <c:axId val="113159552"/>
        <c:scaling>
          <c:orientation val="maxMin"/>
        </c:scaling>
        <c:delete val="0"/>
        <c:axPos val="l"/>
        <c:majorTickMark val="out"/>
        <c:minorTickMark val="none"/>
        <c:tickLblPos val="nextTo"/>
        <c:crossAx val="113161344"/>
        <c:crosses val="autoZero"/>
        <c:auto val="1"/>
        <c:lblAlgn val="ctr"/>
        <c:lblOffset val="100"/>
        <c:noMultiLvlLbl val="0"/>
      </c:catAx>
      <c:valAx>
        <c:axId val="1131613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315955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7.64114</c:v>
                </c:pt>
                <c:pt idx="1">
                  <c:v>1740.885</c:v>
                </c:pt>
                <c:pt idx="2">
                  <c:v>5426.4170000000004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31.41854</c:v>
                </c:pt>
                <c:pt idx="1">
                  <c:v>4407.7449999999999</c:v>
                </c:pt>
                <c:pt idx="2">
                  <c:v>35995.978999999999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12.106770000000001</c:v>
                </c:pt>
                <c:pt idx="1">
                  <c:v>3499.62</c:v>
                </c:pt>
                <c:pt idx="2">
                  <c:v>9278.0509999999995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031104"/>
        <c:axId val="122036992"/>
      </c:barChart>
      <c:catAx>
        <c:axId val="122031104"/>
        <c:scaling>
          <c:orientation val="maxMin"/>
        </c:scaling>
        <c:delete val="0"/>
        <c:axPos val="l"/>
        <c:majorTickMark val="out"/>
        <c:minorTickMark val="none"/>
        <c:tickLblPos val="nextTo"/>
        <c:crossAx val="122036992"/>
        <c:crosses val="autoZero"/>
        <c:auto val="1"/>
        <c:lblAlgn val="ctr"/>
        <c:lblOffset val="100"/>
        <c:noMultiLvlLbl val="0"/>
      </c:catAx>
      <c:valAx>
        <c:axId val="1220369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20311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6.7199999999999994E-3</c:v>
                </c:pt>
                <c:pt idx="1">
                  <c:v>1.6999999999999999E-3</c:v>
                </c:pt>
                <c:pt idx="2">
                  <c:v>5.5100000000000001E-3</c:v>
                </c:pt>
                <c:pt idx="3">
                  <c:v>1.1689999999999999E-2</c:v>
                </c:pt>
                <c:pt idx="4">
                  <c:v>1.1550000000000001E-2</c:v>
                </c:pt>
                <c:pt idx="5">
                  <c:v>1.072E-2</c:v>
                </c:pt>
                <c:pt idx="6">
                  <c:v>9.8200000000000006E-3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1.8140069999999998E-2</c:v>
                  </c:pt>
                  <c:pt idx="1">
                    <c:v>0.13678836599999999</c:v>
                  </c:pt>
                  <c:pt idx="2">
                    <c:v>0.10295928711078811</c:v>
                  </c:pt>
                  <c:pt idx="3">
                    <c:v>0.25077843999999999</c:v>
                  </c:pt>
                  <c:pt idx="4">
                    <c:v>8.4157819999999994E-2</c:v>
                  </c:pt>
                  <c:pt idx="5">
                    <c:v>0.11955823199999999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1.8140069999999998E-2</c:v>
                  </c:pt>
                  <c:pt idx="1">
                    <c:v>0.13678836599999999</c:v>
                  </c:pt>
                  <c:pt idx="2">
                    <c:v>0.10295928711078811</c:v>
                  </c:pt>
                  <c:pt idx="3">
                    <c:v>0.25077843999999999</c:v>
                  </c:pt>
                  <c:pt idx="4">
                    <c:v>8.4157819999999994E-2</c:v>
                  </c:pt>
                  <c:pt idx="5">
                    <c:v>0.11955823199999999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1.9300000000000001E-2</c:v>
                </c:pt>
                <c:pt idx="1">
                  <c:v>0.15821000000000002</c:v>
                </c:pt>
                <c:pt idx="2">
                  <c:v>0.14621999999999999</c:v>
                </c:pt>
                <c:pt idx="3">
                  <c:v>0.4037</c:v>
                </c:pt>
                <c:pt idx="4">
                  <c:v>0.10795</c:v>
                </c:pt>
                <c:pt idx="5">
                  <c:v>0.12695999999999999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172160"/>
        <c:axId val="122173696"/>
      </c:barChart>
      <c:catAx>
        <c:axId val="1221721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173696"/>
        <c:crosses val="autoZero"/>
        <c:auto val="1"/>
        <c:lblAlgn val="ctr"/>
        <c:lblOffset val="100"/>
        <c:noMultiLvlLbl val="0"/>
      </c:catAx>
      <c:valAx>
        <c:axId val="1221736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1221721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6.7199999999999994E-3</c:v>
                </c:pt>
                <c:pt idx="1">
                  <c:v>1.6999999999999999E-3</c:v>
                </c:pt>
                <c:pt idx="2">
                  <c:v>5.5100000000000001E-3</c:v>
                </c:pt>
                <c:pt idx="3">
                  <c:v>1.1689999999999999E-2</c:v>
                </c:pt>
                <c:pt idx="4">
                  <c:v>1.1550000000000001E-2</c:v>
                </c:pt>
                <c:pt idx="5">
                  <c:v>1.072E-2</c:v>
                </c:pt>
                <c:pt idx="6">
                  <c:v>9.8200000000000006E-3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1.8140069999999998E-2</c:v>
                  </c:pt>
                  <c:pt idx="1">
                    <c:v>0.13678836599999999</c:v>
                  </c:pt>
                  <c:pt idx="2">
                    <c:v>0.10295928711078811</c:v>
                  </c:pt>
                  <c:pt idx="3">
                    <c:v>0.25077843999999999</c:v>
                  </c:pt>
                  <c:pt idx="4">
                    <c:v>8.4157819999999994E-2</c:v>
                  </c:pt>
                  <c:pt idx="5">
                    <c:v>0.11955823199999999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1.8140069999999998E-2</c:v>
                  </c:pt>
                  <c:pt idx="1">
                    <c:v>0.13678836599999999</c:v>
                  </c:pt>
                  <c:pt idx="2">
                    <c:v>0.10295928711078811</c:v>
                  </c:pt>
                  <c:pt idx="3">
                    <c:v>0.25077843999999999</c:v>
                  </c:pt>
                  <c:pt idx="4">
                    <c:v>8.4157819999999994E-2</c:v>
                  </c:pt>
                  <c:pt idx="5">
                    <c:v>0.11955823199999999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1.9300000000000001E-2</c:v>
                </c:pt>
                <c:pt idx="1">
                  <c:v>0.15821000000000002</c:v>
                </c:pt>
                <c:pt idx="2">
                  <c:v>0.14621999999999999</c:v>
                </c:pt>
                <c:pt idx="3">
                  <c:v>0.4037</c:v>
                </c:pt>
                <c:pt idx="4">
                  <c:v>0.10795</c:v>
                </c:pt>
                <c:pt idx="5">
                  <c:v>0.12695999999999999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016704"/>
        <c:axId val="121018240"/>
      </c:barChart>
      <c:catAx>
        <c:axId val="121016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018240"/>
        <c:crosses val="autoZero"/>
        <c:auto val="1"/>
        <c:lblAlgn val="ctr"/>
        <c:lblOffset val="100"/>
        <c:noMultiLvlLbl val="0"/>
      </c:catAx>
      <c:valAx>
        <c:axId val="1210182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1210167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9.1599999999999997E-3</c:v>
                </c:pt>
                <c:pt idx="1">
                  <c:v>1.48E-3</c:v>
                </c:pt>
                <c:pt idx="2">
                  <c:v>3.8700000000000002E-3</c:v>
                </c:pt>
                <c:pt idx="3">
                  <c:v>3.1900000000000001E-3</c:v>
                </c:pt>
                <c:pt idx="4">
                  <c:v>1.448E-2</c:v>
                </c:pt>
                <c:pt idx="5">
                  <c:v>1.6719999999999999E-2</c:v>
                </c:pt>
                <c:pt idx="6">
                  <c:v>8.8199999999999997E-3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3.7239855000000002E-2</c:v>
                  </c:pt>
                  <c:pt idx="1">
                    <c:v>1.0500360000000001E-3</c:v>
                  </c:pt>
                  <c:pt idx="2">
                    <c:v>0.13497462000000002</c:v>
                  </c:pt>
                  <c:pt idx="3">
                    <c:v>0.12664220400000001</c:v>
                  </c:pt>
                  <c:pt idx="4">
                    <c:v>0.12230775000000001</c:v>
                  </c:pt>
                  <c:pt idx="5">
                    <c:v>0.25024436799999999</c:v>
                  </c:pt>
                  <c:pt idx="6">
                    <c:v>2.0911566000000003E-2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3.7239855000000002E-2</c:v>
                  </c:pt>
                  <c:pt idx="1">
                    <c:v>1.0500360000000001E-3</c:v>
                  </c:pt>
                  <c:pt idx="2">
                    <c:v>0.13497462000000002</c:v>
                  </c:pt>
                  <c:pt idx="3">
                    <c:v>0.12664220400000001</c:v>
                  </c:pt>
                  <c:pt idx="4">
                    <c:v>0.12230775000000001</c:v>
                  </c:pt>
                  <c:pt idx="5">
                    <c:v>0.25024436799999999</c:v>
                  </c:pt>
                  <c:pt idx="6">
                    <c:v>2.0911566000000003E-2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7.1849999999999997E-2</c:v>
                </c:pt>
                <c:pt idx="1">
                  <c:v>1.06E-3</c:v>
                </c:pt>
                <c:pt idx="2">
                  <c:v>0.10995000000000001</c:v>
                </c:pt>
                <c:pt idx="3">
                  <c:v>0.21918000000000001</c:v>
                </c:pt>
                <c:pt idx="4">
                  <c:v>0.17166000000000001</c:v>
                </c:pt>
                <c:pt idx="5">
                  <c:v>0.36751999999999996</c:v>
                </c:pt>
                <c:pt idx="6">
                  <c:v>2.111E-2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094528"/>
        <c:axId val="121096064"/>
      </c:barChart>
      <c:catAx>
        <c:axId val="1210945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096064"/>
        <c:crosses val="autoZero"/>
        <c:auto val="1"/>
        <c:lblAlgn val="ctr"/>
        <c:lblOffset val="100"/>
        <c:noMultiLvlLbl val="0"/>
      </c:catAx>
      <c:valAx>
        <c:axId val="1210960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10945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9.1599999999999997E-3</c:v>
                </c:pt>
                <c:pt idx="1">
                  <c:v>1.48E-3</c:v>
                </c:pt>
                <c:pt idx="2">
                  <c:v>3.8700000000000002E-3</c:v>
                </c:pt>
                <c:pt idx="3">
                  <c:v>3.1900000000000001E-3</c:v>
                </c:pt>
                <c:pt idx="4">
                  <c:v>1.448E-2</c:v>
                </c:pt>
                <c:pt idx="5">
                  <c:v>1.6719999999999999E-2</c:v>
                </c:pt>
                <c:pt idx="6">
                  <c:v>8.8199999999999997E-3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3.7239855000000002E-2</c:v>
                  </c:pt>
                  <c:pt idx="1">
                    <c:v>1.0500360000000001E-3</c:v>
                  </c:pt>
                  <c:pt idx="2">
                    <c:v>0.13497462000000002</c:v>
                  </c:pt>
                  <c:pt idx="3">
                    <c:v>0.12664220400000001</c:v>
                  </c:pt>
                  <c:pt idx="4">
                    <c:v>0.12230775000000001</c:v>
                  </c:pt>
                  <c:pt idx="5">
                    <c:v>0.25024436799999999</c:v>
                  </c:pt>
                  <c:pt idx="6">
                    <c:v>2.0911566000000003E-2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3.7239855000000002E-2</c:v>
                  </c:pt>
                  <c:pt idx="1">
                    <c:v>1.0500360000000001E-3</c:v>
                  </c:pt>
                  <c:pt idx="2">
                    <c:v>0.13497462000000002</c:v>
                  </c:pt>
                  <c:pt idx="3">
                    <c:v>0.12664220400000001</c:v>
                  </c:pt>
                  <c:pt idx="4">
                    <c:v>0.12230775000000001</c:v>
                  </c:pt>
                  <c:pt idx="5">
                    <c:v>0.25024436799999999</c:v>
                  </c:pt>
                  <c:pt idx="6">
                    <c:v>2.0911566000000003E-2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7.1849999999999997E-2</c:v>
                </c:pt>
                <c:pt idx="1">
                  <c:v>1.06E-3</c:v>
                </c:pt>
                <c:pt idx="2">
                  <c:v>0.10995000000000001</c:v>
                </c:pt>
                <c:pt idx="3">
                  <c:v>0.21918000000000001</c:v>
                </c:pt>
                <c:pt idx="4">
                  <c:v>0.17166000000000001</c:v>
                </c:pt>
                <c:pt idx="5">
                  <c:v>0.36751999999999996</c:v>
                </c:pt>
                <c:pt idx="6">
                  <c:v>2.111E-2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139200"/>
        <c:axId val="121140736"/>
      </c:barChart>
      <c:catAx>
        <c:axId val="1211392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140736"/>
        <c:crosses val="autoZero"/>
        <c:auto val="1"/>
        <c:lblAlgn val="ctr"/>
        <c:lblOffset val="100"/>
        <c:noMultiLvlLbl val="0"/>
      </c:catAx>
      <c:valAx>
        <c:axId val="1211407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11392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2E-3</c:v>
                </c:pt>
                <c:pt idx="2">
                  <c:v>0.51100000000000001</c:v>
                </c:pt>
                <c:pt idx="3">
                  <c:v>2.0539999999999998</c:v>
                </c:pt>
                <c:pt idx="4">
                  <c:v>2.3279999999999998</c:v>
                </c:pt>
                <c:pt idx="5">
                  <c:v>2.2799999999999998</c:v>
                </c:pt>
                <c:pt idx="6">
                  <c:v>2.556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11.3079252</c:v>
                  </c:pt>
                  <c:pt idx="2">
                    <c:v>28.950812018073297</c:v>
                  </c:pt>
                  <c:pt idx="3">
                    <c:v>80.019875999999996</c:v>
                  </c:pt>
                  <c:pt idx="4">
                    <c:v>34.829935200000001</c:v>
                  </c:pt>
                  <c:pt idx="5">
                    <c:v>402.00342999999998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11.3079252</c:v>
                  </c:pt>
                  <c:pt idx="2">
                    <c:v>28.950812018073297</c:v>
                  </c:pt>
                  <c:pt idx="3">
                    <c:v>80.019875999999996</c:v>
                  </c:pt>
                  <c:pt idx="4">
                    <c:v>34.829935200000001</c:v>
                  </c:pt>
                  <c:pt idx="5">
                    <c:v>402.00342999999998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9.0419999999999998</c:v>
                </c:pt>
                <c:pt idx="2">
                  <c:v>36.552999999999997</c:v>
                </c:pt>
                <c:pt idx="3">
                  <c:v>129.482</c:v>
                </c:pt>
                <c:pt idx="4">
                  <c:v>44.177999999999997</c:v>
                </c:pt>
                <c:pt idx="5">
                  <c:v>420.94600000000003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774080"/>
        <c:axId val="121775616"/>
      </c:barChart>
      <c:catAx>
        <c:axId val="1217740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775616"/>
        <c:crosses val="autoZero"/>
        <c:auto val="1"/>
        <c:lblAlgn val="ctr"/>
        <c:lblOffset val="100"/>
        <c:noMultiLvlLbl val="0"/>
      </c:catAx>
      <c:valAx>
        <c:axId val="1217756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7740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54.611254788449997</c:v>
                </c:pt>
                <c:pt idx="1">
                  <c:v>26.9063990617</c:v>
                </c:pt>
                <c:pt idx="2">
                  <c:v>610.13735032715022</c:v>
                </c:pt>
                <c:pt idx="3">
                  <c:v>0</c:v>
                </c:pt>
                <c:pt idx="4">
                  <c:v>16.391620190499999</c:v>
                </c:pt>
                <c:pt idx="5">
                  <c:v>0</c:v>
                </c:pt>
                <c:pt idx="6">
                  <c:v>1.9993218518</c:v>
                </c:pt>
                <c:pt idx="7">
                  <c:v>64.037406327830013</c:v>
                </c:pt>
                <c:pt idx="8">
                  <c:v>12.8259246344</c:v>
                </c:pt>
                <c:pt idx="9">
                  <c:v>55.718484847052501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963552923171"/>
          <c:y val="8.5777059392499244E-2"/>
          <c:w val="0.78325766183957291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2E-3</c:v>
                </c:pt>
                <c:pt idx="2">
                  <c:v>0.51100000000000001</c:v>
                </c:pt>
                <c:pt idx="3">
                  <c:v>2.0539999999999998</c:v>
                </c:pt>
                <c:pt idx="4">
                  <c:v>2.3279999999999998</c:v>
                </c:pt>
                <c:pt idx="5">
                  <c:v>2.2799999999999998</c:v>
                </c:pt>
                <c:pt idx="6">
                  <c:v>2.556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11.3079252</c:v>
                  </c:pt>
                  <c:pt idx="2">
                    <c:v>28.950812018073297</c:v>
                  </c:pt>
                  <c:pt idx="3">
                    <c:v>80.019875999999996</c:v>
                  </c:pt>
                  <c:pt idx="4">
                    <c:v>34.829935200000001</c:v>
                  </c:pt>
                  <c:pt idx="5">
                    <c:v>402.00342999999998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11.3079252</c:v>
                  </c:pt>
                  <c:pt idx="2">
                    <c:v>28.950812018073297</c:v>
                  </c:pt>
                  <c:pt idx="3">
                    <c:v>80.019875999999996</c:v>
                  </c:pt>
                  <c:pt idx="4">
                    <c:v>34.829935200000001</c:v>
                  </c:pt>
                  <c:pt idx="5">
                    <c:v>402.00342999999998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9.0419999999999998</c:v>
                </c:pt>
                <c:pt idx="2">
                  <c:v>36.552999999999997</c:v>
                </c:pt>
                <c:pt idx="3">
                  <c:v>129.482</c:v>
                </c:pt>
                <c:pt idx="4">
                  <c:v>44.177999999999997</c:v>
                </c:pt>
                <c:pt idx="5">
                  <c:v>420.94600000000003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822592"/>
        <c:axId val="122307712"/>
      </c:barChart>
      <c:catAx>
        <c:axId val="1218225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307712"/>
        <c:crosses val="autoZero"/>
        <c:auto val="1"/>
        <c:lblAlgn val="ctr"/>
        <c:lblOffset val="100"/>
        <c:noMultiLvlLbl val="0"/>
      </c:catAx>
      <c:valAx>
        <c:axId val="1223077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8225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1.2999999999999999E-2</c:v>
                </c:pt>
                <c:pt idx="1">
                  <c:v>0.122</c:v>
                </c:pt>
                <c:pt idx="2">
                  <c:v>0.30399999999999999</c:v>
                </c:pt>
                <c:pt idx="3">
                  <c:v>0.41299999999999998</c:v>
                </c:pt>
                <c:pt idx="4">
                  <c:v>2.5720000000000001</c:v>
                </c:pt>
                <c:pt idx="5">
                  <c:v>3.911</c:v>
                </c:pt>
                <c:pt idx="6">
                  <c:v>2.3969999999999998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0.107712</c:v>
                  </c:pt>
                  <c:pt idx="1">
                    <c:v>7.5285599999999994E-2</c:v>
                  </c:pt>
                  <c:pt idx="2">
                    <c:v>11.333872800000002</c:v>
                  </c:pt>
                  <c:pt idx="3">
                    <c:v>44.123366300000001</c:v>
                  </c:pt>
                  <c:pt idx="4">
                    <c:v>41.958899799999998</c:v>
                  </c:pt>
                  <c:pt idx="5">
                    <c:v>119.6519376</c:v>
                  </c:pt>
                  <c:pt idx="6">
                    <c:v>7.1739252000000002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0.107712</c:v>
                  </c:pt>
                  <c:pt idx="1">
                    <c:v>7.5285599999999994E-2</c:v>
                  </c:pt>
                  <c:pt idx="2">
                    <c:v>11.333872800000002</c:v>
                  </c:pt>
                  <c:pt idx="3">
                    <c:v>44.123366300000001</c:v>
                  </c:pt>
                  <c:pt idx="4">
                    <c:v>41.958899799999998</c:v>
                  </c:pt>
                  <c:pt idx="5">
                    <c:v>119.6519376</c:v>
                  </c:pt>
                  <c:pt idx="6">
                    <c:v>7.1739252000000002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0.17599999999999999</c:v>
                </c:pt>
                <c:pt idx="1">
                  <c:v>7.5999999999999998E-2</c:v>
                </c:pt>
                <c:pt idx="2">
                  <c:v>9.4860000000000007</c:v>
                </c:pt>
                <c:pt idx="3">
                  <c:v>75.283000000000001</c:v>
                </c:pt>
                <c:pt idx="4">
                  <c:v>52.356999999999999</c:v>
                </c:pt>
                <c:pt idx="5">
                  <c:v>178.37200000000001</c:v>
                </c:pt>
                <c:pt idx="6">
                  <c:v>7.242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441088"/>
        <c:axId val="122475648"/>
      </c:barChart>
      <c:catAx>
        <c:axId val="1224410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475648"/>
        <c:crosses val="autoZero"/>
        <c:auto val="1"/>
        <c:lblAlgn val="ctr"/>
        <c:lblOffset val="100"/>
        <c:noMultiLvlLbl val="0"/>
      </c:catAx>
      <c:valAx>
        <c:axId val="1224756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24410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1.2999999999999999E-2</c:v>
                </c:pt>
                <c:pt idx="1">
                  <c:v>0.122</c:v>
                </c:pt>
                <c:pt idx="2">
                  <c:v>0.30399999999999999</c:v>
                </c:pt>
                <c:pt idx="3">
                  <c:v>0.41299999999999998</c:v>
                </c:pt>
                <c:pt idx="4">
                  <c:v>2.5720000000000001</c:v>
                </c:pt>
                <c:pt idx="5">
                  <c:v>3.911</c:v>
                </c:pt>
                <c:pt idx="6">
                  <c:v>2.3969999999999998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0.107712</c:v>
                  </c:pt>
                  <c:pt idx="1">
                    <c:v>7.5285599999999994E-2</c:v>
                  </c:pt>
                  <c:pt idx="2">
                    <c:v>11.333872800000002</c:v>
                  </c:pt>
                  <c:pt idx="3">
                    <c:v>44.123366300000001</c:v>
                  </c:pt>
                  <c:pt idx="4">
                    <c:v>41.958899799999998</c:v>
                  </c:pt>
                  <c:pt idx="5">
                    <c:v>119.6519376</c:v>
                  </c:pt>
                  <c:pt idx="6">
                    <c:v>7.1739252000000002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0.107712</c:v>
                  </c:pt>
                  <c:pt idx="1">
                    <c:v>7.5285599999999994E-2</c:v>
                  </c:pt>
                  <c:pt idx="2">
                    <c:v>11.333872800000002</c:v>
                  </c:pt>
                  <c:pt idx="3">
                    <c:v>44.123366300000001</c:v>
                  </c:pt>
                  <c:pt idx="4">
                    <c:v>41.958899799999998</c:v>
                  </c:pt>
                  <c:pt idx="5">
                    <c:v>119.6519376</c:v>
                  </c:pt>
                  <c:pt idx="6">
                    <c:v>7.1739252000000002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0.17599999999999999</c:v>
                </c:pt>
                <c:pt idx="1">
                  <c:v>7.5999999999999998E-2</c:v>
                </c:pt>
                <c:pt idx="2">
                  <c:v>9.4860000000000007</c:v>
                </c:pt>
                <c:pt idx="3">
                  <c:v>75.283000000000001</c:v>
                </c:pt>
                <c:pt idx="4">
                  <c:v>52.356999999999999</c:v>
                </c:pt>
                <c:pt idx="5">
                  <c:v>178.37200000000001</c:v>
                </c:pt>
                <c:pt idx="6">
                  <c:v>7.242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609216"/>
        <c:axId val="121623296"/>
      </c:barChart>
      <c:catAx>
        <c:axId val="1216092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623296"/>
        <c:crosses val="autoZero"/>
        <c:auto val="1"/>
        <c:lblAlgn val="ctr"/>
        <c:lblOffset val="100"/>
        <c:noMultiLvlLbl val="0"/>
      </c:catAx>
      <c:valAx>
        <c:axId val="1216232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6092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0.40400000000000003</c:v>
                </c:pt>
                <c:pt idx="2">
                  <c:v>11.489000000000001</c:v>
                </c:pt>
                <c:pt idx="3">
                  <c:v>8.6999999999999993</c:v>
                </c:pt>
                <c:pt idx="4">
                  <c:v>4.351</c:v>
                </c:pt>
                <c:pt idx="5">
                  <c:v>3.0569999999999999</c:v>
                </c:pt>
                <c:pt idx="6">
                  <c:v>1.796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261.62559149999998</c:v>
                  </c:pt>
                  <c:pt idx="2">
                    <c:v>131.74933097231349</c:v>
                  </c:pt>
                  <c:pt idx="3">
                    <c:v>106.65603630000001</c:v>
                  </c:pt>
                  <c:pt idx="4">
                    <c:v>125.44830019999999</c:v>
                  </c:pt>
                  <c:pt idx="5">
                    <c:v>94.603749299999976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261.62559149999998</c:v>
                  </c:pt>
                  <c:pt idx="2">
                    <c:v>131.74933097231349</c:v>
                  </c:pt>
                  <c:pt idx="3">
                    <c:v>106.65603630000001</c:v>
                  </c:pt>
                  <c:pt idx="4">
                    <c:v>125.44830019999999</c:v>
                  </c:pt>
                  <c:pt idx="5">
                    <c:v>94.603749299999976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289.56900000000002</c:v>
                </c:pt>
                <c:pt idx="2">
                  <c:v>176.73400000000001</c:v>
                </c:pt>
                <c:pt idx="3">
                  <c:v>193.53299999999999</c:v>
                </c:pt>
                <c:pt idx="4">
                  <c:v>144.559</c:v>
                </c:pt>
                <c:pt idx="5">
                  <c:v>101.82299999999999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691136"/>
        <c:axId val="121697024"/>
      </c:barChart>
      <c:catAx>
        <c:axId val="1216911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697024"/>
        <c:crosses val="autoZero"/>
        <c:auto val="1"/>
        <c:lblAlgn val="ctr"/>
        <c:lblOffset val="100"/>
        <c:noMultiLvlLbl val="0"/>
      </c:catAx>
      <c:valAx>
        <c:axId val="1216970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6911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0.40400000000000003</c:v>
                </c:pt>
                <c:pt idx="2">
                  <c:v>11.489000000000001</c:v>
                </c:pt>
                <c:pt idx="3">
                  <c:v>8.6999999999999993</c:v>
                </c:pt>
                <c:pt idx="4">
                  <c:v>4.351</c:v>
                </c:pt>
                <c:pt idx="5">
                  <c:v>3.0569999999999999</c:v>
                </c:pt>
                <c:pt idx="6">
                  <c:v>1.796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261.62559149999998</c:v>
                  </c:pt>
                  <c:pt idx="2">
                    <c:v>131.74933097231349</c:v>
                  </c:pt>
                  <c:pt idx="3">
                    <c:v>106.65603630000001</c:v>
                  </c:pt>
                  <c:pt idx="4">
                    <c:v>125.44830019999999</c:v>
                  </c:pt>
                  <c:pt idx="5">
                    <c:v>94.603749299999976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261.62559149999998</c:v>
                  </c:pt>
                  <c:pt idx="2">
                    <c:v>131.74933097231349</c:v>
                  </c:pt>
                  <c:pt idx="3">
                    <c:v>106.65603630000001</c:v>
                  </c:pt>
                  <c:pt idx="4">
                    <c:v>125.44830019999999</c:v>
                  </c:pt>
                  <c:pt idx="5">
                    <c:v>94.603749299999976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289.56900000000002</c:v>
                </c:pt>
                <c:pt idx="2">
                  <c:v>176.73400000000001</c:v>
                </c:pt>
                <c:pt idx="3">
                  <c:v>193.53299999999999</c:v>
                </c:pt>
                <c:pt idx="4">
                  <c:v>144.559</c:v>
                </c:pt>
                <c:pt idx="5">
                  <c:v>101.82299999999999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748096"/>
        <c:axId val="122507648"/>
      </c:barChart>
      <c:catAx>
        <c:axId val="1217480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507648"/>
        <c:crosses val="autoZero"/>
        <c:auto val="1"/>
        <c:lblAlgn val="ctr"/>
        <c:lblOffset val="100"/>
        <c:noMultiLvlLbl val="0"/>
      </c:catAx>
      <c:valAx>
        <c:axId val="1225076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7480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3.3639999999999999</c:v>
                </c:pt>
                <c:pt idx="1">
                  <c:v>5.7629999999999999</c:v>
                </c:pt>
                <c:pt idx="2">
                  <c:v>5.6440000000000001</c:v>
                </c:pt>
                <c:pt idx="3">
                  <c:v>2.5579999999999998</c:v>
                </c:pt>
                <c:pt idx="4">
                  <c:v>6.0910000000000002</c:v>
                </c:pt>
                <c:pt idx="5">
                  <c:v>4.8150000000000004</c:v>
                </c:pt>
                <c:pt idx="6">
                  <c:v>1.5629999999999999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51.800375199999998</c:v>
                  </c:pt>
                  <c:pt idx="1">
                    <c:v>7.1372730000000004</c:v>
                  </c:pt>
                  <c:pt idx="2">
                    <c:v>260.13483359999998</c:v>
                  </c:pt>
                  <c:pt idx="3">
                    <c:v>179.01008640000001</c:v>
                  </c:pt>
                  <c:pt idx="4">
                    <c:v>85.740467199999998</c:v>
                  </c:pt>
                  <c:pt idx="5">
                    <c:v>110.92168030000001</c:v>
                  </c:pt>
                  <c:pt idx="6">
                    <c:v>5.4423563999999995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51.800375199999998</c:v>
                  </c:pt>
                  <c:pt idx="1">
                    <c:v>7.1372730000000004</c:v>
                  </c:pt>
                  <c:pt idx="2">
                    <c:v>260.13483359999998</c:v>
                  </c:pt>
                  <c:pt idx="3">
                    <c:v>179.01008640000001</c:v>
                  </c:pt>
                  <c:pt idx="4">
                    <c:v>85.740467199999998</c:v>
                  </c:pt>
                  <c:pt idx="5">
                    <c:v>110.92168030000001</c:v>
                  </c:pt>
                  <c:pt idx="6">
                    <c:v>5.4423563999999995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81.858999999999995</c:v>
                </c:pt>
                <c:pt idx="1">
                  <c:v>7.2050000000000001</c:v>
                </c:pt>
                <c:pt idx="2">
                  <c:v>212.946</c:v>
                </c:pt>
                <c:pt idx="3">
                  <c:v>312.73599999999999</c:v>
                </c:pt>
                <c:pt idx="4">
                  <c:v>120.152</c:v>
                </c:pt>
                <c:pt idx="5">
                  <c:v>165.827</c:v>
                </c:pt>
                <c:pt idx="6">
                  <c:v>5.4939999999999998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845312"/>
        <c:axId val="130847104"/>
      </c:barChart>
      <c:catAx>
        <c:axId val="1308453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0847104"/>
        <c:crosses val="autoZero"/>
        <c:auto val="1"/>
        <c:lblAlgn val="ctr"/>
        <c:lblOffset val="100"/>
        <c:noMultiLvlLbl val="0"/>
      </c:catAx>
      <c:valAx>
        <c:axId val="130847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3861714490369563"/>
              <c:y val="0.945142426877777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08453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3.3639999999999999</c:v>
                </c:pt>
                <c:pt idx="1">
                  <c:v>5.7629999999999999</c:v>
                </c:pt>
                <c:pt idx="2">
                  <c:v>5.6440000000000001</c:v>
                </c:pt>
                <c:pt idx="3">
                  <c:v>2.5579999999999998</c:v>
                </c:pt>
                <c:pt idx="4">
                  <c:v>6.0910000000000002</c:v>
                </c:pt>
                <c:pt idx="5">
                  <c:v>4.8150000000000004</c:v>
                </c:pt>
                <c:pt idx="6">
                  <c:v>1.5629999999999999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51.800375199999998</c:v>
                  </c:pt>
                  <c:pt idx="1">
                    <c:v>7.1372730000000004</c:v>
                  </c:pt>
                  <c:pt idx="2">
                    <c:v>260.13483359999998</c:v>
                  </c:pt>
                  <c:pt idx="3">
                    <c:v>179.01008640000001</c:v>
                  </c:pt>
                  <c:pt idx="4">
                    <c:v>85.740467199999998</c:v>
                  </c:pt>
                  <c:pt idx="5">
                    <c:v>110.92168030000001</c:v>
                  </c:pt>
                  <c:pt idx="6">
                    <c:v>5.4423563999999995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51.800375199999998</c:v>
                  </c:pt>
                  <c:pt idx="1">
                    <c:v>7.1372730000000004</c:v>
                  </c:pt>
                  <c:pt idx="2">
                    <c:v>260.13483359999998</c:v>
                  </c:pt>
                  <c:pt idx="3">
                    <c:v>179.01008640000001</c:v>
                  </c:pt>
                  <c:pt idx="4">
                    <c:v>85.740467199999998</c:v>
                  </c:pt>
                  <c:pt idx="5">
                    <c:v>110.92168030000001</c:v>
                  </c:pt>
                  <c:pt idx="6">
                    <c:v>5.4423563999999995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81.858999999999995</c:v>
                </c:pt>
                <c:pt idx="1">
                  <c:v>7.2050000000000001</c:v>
                </c:pt>
                <c:pt idx="2">
                  <c:v>212.946</c:v>
                </c:pt>
                <c:pt idx="3">
                  <c:v>312.73599999999999</c:v>
                </c:pt>
                <c:pt idx="4">
                  <c:v>120.152</c:v>
                </c:pt>
                <c:pt idx="5">
                  <c:v>165.827</c:v>
                </c:pt>
                <c:pt idx="6">
                  <c:v>5.4939999999999998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148032"/>
        <c:axId val="131153920"/>
      </c:barChart>
      <c:catAx>
        <c:axId val="1311480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153920"/>
        <c:crosses val="autoZero"/>
        <c:auto val="1"/>
        <c:lblAlgn val="ctr"/>
        <c:lblOffset val="100"/>
        <c:noMultiLvlLbl val="0"/>
      </c:catAx>
      <c:valAx>
        <c:axId val="1311539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2194514547156786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11480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1.0200500000000001</c:v>
                </c:pt>
                <c:pt idx="1">
                  <c:v>332.72399999999999</c:v>
                </c:pt>
                <c:pt idx="2">
                  <c:v>936.01800000000003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38.039630000000002</c:v>
                </c:pt>
                <c:pt idx="1">
                  <c:v>5815.9059999999999</c:v>
                </c:pt>
                <c:pt idx="2">
                  <c:v>40486.377999999997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12.106770000000001</c:v>
                </c:pt>
                <c:pt idx="1">
                  <c:v>3499.62</c:v>
                </c:pt>
                <c:pt idx="2">
                  <c:v>9278.0509999999995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29536"/>
        <c:axId val="130535424"/>
      </c:barChart>
      <c:catAx>
        <c:axId val="130529536"/>
        <c:scaling>
          <c:orientation val="maxMin"/>
        </c:scaling>
        <c:delete val="0"/>
        <c:axPos val="l"/>
        <c:majorTickMark val="out"/>
        <c:minorTickMark val="none"/>
        <c:tickLblPos val="nextTo"/>
        <c:crossAx val="130535424"/>
        <c:crosses val="autoZero"/>
        <c:auto val="1"/>
        <c:lblAlgn val="ctr"/>
        <c:lblOffset val="100"/>
        <c:noMultiLvlLbl val="0"/>
      </c:catAx>
      <c:valAx>
        <c:axId val="13053542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305295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1.0200500000000001</c:v>
                </c:pt>
                <c:pt idx="1">
                  <c:v>332.72399999999999</c:v>
                </c:pt>
                <c:pt idx="2">
                  <c:v>936.01800000000003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38.039630000000002</c:v>
                </c:pt>
                <c:pt idx="1">
                  <c:v>5815.9059999999999</c:v>
                </c:pt>
                <c:pt idx="2">
                  <c:v>40486.377999999997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12.106770000000001</c:v>
                </c:pt>
                <c:pt idx="1">
                  <c:v>3499.62</c:v>
                </c:pt>
                <c:pt idx="2">
                  <c:v>9278.0509999999995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606976"/>
        <c:axId val="130608512"/>
      </c:barChart>
      <c:catAx>
        <c:axId val="130606976"/>
        <c:scaling>
          <c:orientation val="maxMin"/>
        </c:scaling>
        <c:delete val="0"/>
        <c:axPos val="l"/>
        <c:majorTickMark val="out"/>
        <c:minorTickMark val="none"/>
        <c:tickLblPos val="nextTo"/>
        <c:crossAx val="130608512"/>
        <c:crosses val="autoZero"/>
        <c:auto val="1"/>
        <c:lblAlgn val="ctr"/>
        <c:lblOffset val="100"/>
        <c:noMultiLvlLbl val="0"/>
      </c:catAx>
      <c:valAx>
        <c:axId val="1306085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306069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4.5520000000000005E-2</c:v>
                </c:pt>
                <c:pt idx="1">
                  <c:v>2.9569999999999999E-2</c:v>
                </c:pt>
                <c:pt idx="2">
                  <c:v>4.6560000000000004E-2</c:v>
                </c:pt>
                <c:pt idx="3">
                  <c:v>7.3079999999999992E-2</c:v>
                </c:pt>
                <c:pt idx="4">
                  <c:v>1.9420000000000003E-2</c:v>
                </c:pt>
                <c:pt idx="5">
                  <c:v>3.6220000000000002E-2</c:v>
                </c:pt>
                <c:pt idx="6">
                  <c:v>5.2599999999999999E-3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4.9126176000000001E-2</c:v>
                  </c:pt>
                  <c:pt idx="2">
                    <c:v>4.9858303999999992E-2</c:v>
                  </c:pt>
                  <c:pt idx="3">
                    <c:v>0.32014938370731422</c:v>
                  </c:pt>
                  <c:pt idx="4">
                    <c:v>0.24296322100000003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4.9126176000000001E-2</c:v>
                  </c:pt>
                  <c:pt idx="2">
                    <c:v>4.9858303999999992E-2</c:v>
                  </c:pt>
                  <c:pt idx="3">
                    <c:v>0.32014938370731422</c:v>
                  </c:pt>
                  <c:pt idx="4">
                    <c:v>0.24296322100000003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6.8919999999999995E-2</c:v>
                </c:pt>
                <c:pt idx="2">
                  <c:v>7.551999999999999E-2</c:v>
                </c:pt>
                <c:pt idx="3">
                  <c:v>0.83950000000000002</c:v>
                </c:pt>
                <c:pt idx="4">
                  <c:v>0.30397000000000002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738048"/>
        <c:axId val="130739584"/>
      </c:barChart>
      <c:catAx>
        <c:axId val="1307380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0739584"/>
        <c:crosses val="autoZero"/>
        <c:auto val="1"/>
        <c:lblAlgn val="ctr"/>
        <c:lblOffset val="100"/>
        <c:noMultiLvlLbl val="0"/>
      </c:catAx>
      <c:valAx>
        <c:axId val="1307395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307380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54.611254788449997</c:v>
                </c:pt>
                <c:pt idx="1">
                  <c:v>26.9063990617</c:v>
                </c:pt>
                <c:pt idx="2">
                  <c:v>610.13735032715022</c:v>
                </c:pt>
                <c:pt idx="3">
                  <c:v>0</c:v>
                </c:pt>
                <c:pt idx="4">
                  <c:v>16.391620190499999</c:v>
                </c:pt>
                <c:pt idx="5">
                  <c:v>0</c:v>
                </c:pt>
                <c:pt idx="6">
                  <c:v>1.9993218518</c:v>
                </c:pt>
                <c:pt idx="7">
                  <c:v>64.037406327830013</c:v>
                </c:pt>
                <c:pt idx="8">
                  <c:v>12.8259246344</c:v>
                </c:pt>
                <c:pt idx="9">
                  <c:v>55.718484847052501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4.5520000000000005E-2</c:v>
                </c:pt>
                <c:pt idx="1">
                  <c:v>2.9569999999999999E-2</c:v>
                </c:pt>
                <c:pt idx="2">
                  <c:v>4.6560000000000004E-2</c:v>
                </c:pt>
                <c:pt idx="3">
                  <c:v>7.3079999999999992E-2</c:v>
                </c:pt>
                <c:pt idx="4">
                  <c:v>1.9420000000000003E-2</c:v>
                </c:pt>
                <c:pt idx="5">
                  <c:v>3.6220000000000002E-2</c:v>
                </c:pt>
                <c:pt idx="6">
                  <c:v>5.2599999999999999E-3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4.9126176000000001E-2</c:v>
                  </c:pt>
                  <c:pt idx="2">
                    <c:v>4.9858303999999992E-2</c:v>
                  </c:pt>
                  <c:pt idx="3">
                    <c:v>0.32014938370731422</c:v>
                  </c:pt>
                  <c:pt idx="4">
                    <c:v>0.24296322100000003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4.9126176000000001E-2</c:v>
                  </c:pt>
                  <c:pt idx="2">
                    <c:v>4.9858303999999992E-2</c:v>
                  </c:pt>
                  <c:pt idx="3">
                    <c:v>0.32014938370731422</c:v>
                  </c:pt>
                  <c:pt idx="4">
                    <c:v>0.24296322100000003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6.8919999999999995E-2</c:v>
                </c:pt>
                <c:pt idx="2">
                  <c:v>7.551999999999999E-2</c:v>
                </c:pt>
                <c:pt idx="3">
                  <c:v>0.83950000000000002</c:v>
                </c:pt>
                <c:pt idx="4">
                  <c:v>0.30397000000000002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368448"/>
        <c:axId val="131369984"/>
      </c:barChart>
      <c:catAx>
        <c:axId val="131368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369984"/>
        <c:crosses val="autoZero"/>
        <c:auto val="1"/>
        <c:lblAlgn val="ctr"/>
        <c:lblOffset val="100"/>
        <c:noMultiLvlLbl val="0"/>
      </c:catAx>
      <c:valAx>
        <c:axId val="1313699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313684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4.3270000000000003E-2</c:v>
                </c:pt>
                <c:pt idx="1">
                  <c:v>1.975E-2</c:v>
                </c:pt>
                <c:pt idx="2">
                  <c:v>2.266E-2</c:v>
                </c:pt>
                <c:pt idx="3">
                  <c:v>1.443E-2</c:v>
                </c:pt>
                <c:pt idx="4">
                  <c:v>8.2650000000000001E-2</c:v>
                </c:pt>
                <c:pt idx="5">
                  <c:v>5.6129999999999999E-2</c:v>
                </c:pt>
                <c:pt idx="6">
                  <c:v>1.6719999999999999E-2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2.3729243999999997E-2</c:v>
                  </c:pt>
                  <c:pt idx="2">
                    <c:v>4.5076672000000005E-2</c:v>
                  </c:pt>
                  <c:pt idx="3">
                    <c:v>6.9473479999999999E-3</c:v>
                  </c:pt>
                  <c:pt idx="4">
                    <c:v>6.648366E-2</c:v>
                  </c:pt>
                  <c:pt idx="5">
                    <c:v>0.30691728499999998</c:v>
                  </c:pt>
                  <c:pt idx="6">
                    <c:v>0.25244748099999997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2.3729243999999997E-2</c:v>
                  </c:pt>
                  <c:pt idx="2">
                    <c:v>4.5076672000000005E-2</c:v>
                  </c:pt>
                  <c:pt idx="3">
                    <c:v>6.9473479999999999E-3</c:v>
                  </c:pt>
                  <c:pt idx="4">
                    <c:v>6.648366E-2</c:v>
                  </c:pt>
                  <c:pt idx="5">
                    <c:v>0.30691728499999998</c:v>
                  </c:pt>
                  <c:pt idx="6">
                    <c:v>0.25244748099999997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4.0259999999999997E-2</c:v>
                </c:pt>
                <c:pt idx="2">
                  <c:v>4.768E-2</c:v>
                </c:pt>
                <c:pt idx="3">
                  <c:v>1.252E-2</c:v>
                </c:pt>
                <c:pt idx="4">
                  <c:v>0.1653</c:v>
                </c:pt>
                <c:pt idx="5">
                  <c:v>0.64654999999999996</c:v>
                </c:pt>
                <c:pt idx="6">
                  <c:v>0.37561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925312"/>
        <c:axId val="130926848"/>
      </c:barChart>
      <c:catAx>
        <c:axId val="1309253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200" baseline="0"/>
            </a:pPr>
            <a:endParaRPr lang="en-US"/>
          </a:p>
        </c:txPr>
        <c:crossAx val="130926848"/>
        <c:crosses val="autoZero"/>
        <c:auto val="1"/>
        <c:lblAlgn val="ctr"/>
        <c:lblOffset val="100"/>
        <c:noMultiLvlLbl val="0"/>
      </c:catAx>
      <c:valAx>
        <c:axId val="1309268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130925312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4.3270000000000003E-2</c:v>
                </c:pt>
                <c:pt idx="1">
                  <c:v>1.975E-2</c:v>
                </c:pt>
                <c:pt idx="2">
                  <c:v>2.266E-2</c:v>
                </c:pt>
                <c:pt idx="3">
                  <c:v>1.443E-2</c:v>
                </c:pt>
                <c:pt idx="4">
                  <c:v>8.2650000000000001E-2</c:v>
                </c:pt>
                <c:pt idx="5">
                  <c:v>5.6129999999999999E-2</c:v>
                </c:pt>
                <c:pt idx="6">
                  <c:v>1.6719999999999999E-2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2.3729243999999997E-2</c:v>
                  </c:pt>
                  <c:pt idx="2">
                    <c:v>4.5076672000000005E-2</c:v>
                  </c:pt>
                  <c:pt idx="3">
                    <c:v>6.9473479999999999E-3</c:v>
                  </c:pt>
                  <c:pt idx="4">
                    <c:v>6.648366E-2</c:v>
                  </c:pt>
                  <c:pt idx="5">
                    <c:v>0.30691728499999998</c:v>
                  </c:pt>
                  <c:pt idx="6">
                    <c:v>0.25244748099999997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2.3729243999999997E-2</c:v>
                  </c:pt>
                  <c:pt idx="2">
                    <c:v>4.5076672000000005E-2</c:v>
                  </c:pt>
                  <c:pt idx="3">
                    <c:v>6.9473479999999999E-3</c:v>
                  </c:pt>
                  <c:pt idx="4">
                    <c:v>6.648366E-2</c:v>
                  </c:pt>
                  <c:pt idx="5">
                    <c:v>0.30691728499999998</c:v>
                  </c:pt>
                  <c:pt idx="6">
                    <c:v>0.25244748099999997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4.0259999999999997E-2</c:v>
                </c:pt>
                <c:pt idx="2">
                  <c:v>4.768E-2</c:v>
                </c:pt>
                <c:pt idx="3">
                  <c:v>1.252E-2</c:v>
                </c:pt>
                <c:pt idx="4">
                  <c:v>0.1653</c:v>
                </c:pt>
                <c:pt idx="5">
                  <c:v>0.64654999999999996</c:v>
                </c:pt>
                <c:pt idx="6">
                  <c:v>0.37561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969984"/>
        <c:axId val="130971520"/>
      </c:barChart>
      <c:catAx>
        <c:axId val="1309699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0971520"/>
        <c:crosses val="autoZero"/>
        <c:auto val="1"/>
        <c:lblAlgn val="ctr"/>
        <c:lblOffset val="100"/>
        <c:noMultiLvlLbl val="0"/>
      </c:catAx>
      <c:valAx>
        <c:axId val="1309715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309699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8.6999999999999994E-2</c:v>
                </c:pt>
                <c:pt idx="1">
                  <c:v>1.653</c:v>
                </c:pt>
                <c:pt idx="2">
                  <c:v>6.5069999999999997</c:v>
                </c:pt>
                <c:pt idx="3">
                  <c:v>15.393000000000001</c:v>
                </c:pt>
                <c:pt idx="4">
                  <c:v>3.7650000000000001</c:v>
                </c:pt>
                <c:pt idx="5">
                  <c:v>7.6589999999999998</c:v>
                </c:pt>
                <c:pt idx="6">
                  <c:v>0.88300000000000001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3.5921250000000002</c:v>
                  </c:pt>
                  <c:pt idx="2">
                    <c:v>8.7451518000000004</c:v>
                  </c:pt>
                  <c:pt idx="3">
                    <c:v>93.346735905495024</c:v>
                  </c:pt>
                  <c:pt idx="4">
                    <c:v>152.23484190000002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3.5921250000000002</c:v>
                  </c:pt>
                  <c:pt idx="2">
                    <c:v>8.7451518000000004</c:v>
                  </c:pt>
                  <c:pt idx="3">
                    <c:v>93.346735905495024</c:v>
                  </c:pt>
                  <c:pt idx="4">
                    <c:v>152.23484190000002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3.875</c:v>
                </c:pt>
                <c:pt idx="2">
                  <c:v>11.242000000000001</c:v>
                </c:pt>
                <c:pt idx="3">
                  <c:v>258.31099999999998</c:v>
                </c:pt>
                <c:pt idx="4">
                  <c:v>178.44900000000001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050880"/>
        <c:axId val="131052672"/>
      </c:barChart>
      <c:catAx>
        <c:axId val="1310508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052672"/>
        <c:crosses val="autoZero"/>
        <c:auto val="1"/>
        <c:lblAlgn val="ctr"/>
        <c:lblOffset val="100"/>
        <c:noMultiLvlLbl val="0"/>
      </c:catAx>
      <c:valAx>
        <c:axId val="1310526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105088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8.6999999999999994E-2</c:v>
                </c:pt>
                <c:pt idx="1">
                  <c:v>1.653</c:v>
                </c:pt>
                <c:pt idx="2">
                  <c:v>6.5069999999999997</c:v>
                </c:pt>
                <c:pt idx="3">
                  <c:v>15.393000000000001</c:v>
                </c:pt>
                <c:pt idx="4">
                  <c:v>3.7650000000000001</c:v>
                </c:pt>
                <c:pt idx="5">
                  <c:v>7.6589999999999998</c:v>
                </c:pt>
                <c:pt idx="6">
                  <c:v>0.88300000000000001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3.5921250000000002</c:v>
                  </c:pt>
                  <c:pt idx="2">
                    <c:v>8.7451518000000004</c:v>
                  </c:pt>
                  <c:pt idx="3">
                    <c:v>93.346735905495024</c:v>
                  </c:pt>
                  <c:pt idx="4">
                    <c:v>152.23484190000002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3.5921250000000002</c:v>
                  </c:pt>
                  <c:pt idx="2">
                    <c:v>8.7451518000000004</c:v>
                  </c:pt>
                  <c:pt idx="3">
                    <c:v>93.346735905495024</c:v>
                  </c:pt>
                  <c:pt idx="4">
                    <c:v>152.23484190000002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3.875</c:v>
                </c:pt>
                <c:pt idx="2">
                  <c:v>11.242000000000001</c:v>
                </c:pt>
                <c:pt idx="3">
                  <c:v>258.31099999999998</c:v>
                </c:pt>
                <c:pt idx="4">
                  <c:v>178.44900000000001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897088"/>
        <c:axId val="183907072"/>
      </c:barChart>
      <c:catAx>
        <c:axId val="1838970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907072"/>
        <c:crosses val="autoZero"/>
        <c:auto val="1"/>
        <c:lblAlgn val="ctr"/>
        <c:lblOffset val="100"/>
        <c:noMultiLvlLbl val="0"/>
      </c:catAx>
      <c:valAx>
        <c:axId val="1839070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89708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3.3000000000000002E-2</c:v>
                </c:pt>
                <c:pt idx="1">
                  <c:v>0.61099999999999999</c:v>
                </c:pt>
                <c:pt idx="2">
                  <c:v>1.9650000000000001</c:v>
                </c:pt>
                <c:pt idx="3">
                  <c:v>2.1960000000000002</c:v>
                </c:pt>
                <c:pt idx="4">
                  <c:v>14.432</c:v>
                </c:pt>
                <c:pt idx="5">
                  <c:v>12.505000000000001</c:v>
                </c:pt>
                <c:pt idx="6">
                  <c:v>4.2050000000000001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0.39267360000000001</c:v>
                  </c:pt>
                  <c:pt idx="2">
                    <c:v>3.5912052000000001</c:v>
                  </c:pt>
                  <c:pt idx="3">
                    <c:v>1.668099</c:v>
                  </c:pt>
                  <c:pt idx="4">
                    <c:v>28.541874499999999</c:v>
                  </c:pt>
                  <c:pt idx="5">
                    <c:v>87.941492600000004</c:v>
                  </c:pt>
                  <c:pt idx="6">
                    <c:v>152.6252494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0.39267360000000001</c:v>
                  </c:pt>
                  <c:pt idx="2">
                    <c:v>3.5912052000000001</c:v>
                  </c:pt>
                  <c:pt idx="3">
                    <c:v>1.668099</c:v>
                  </c:pt>
                  <c:pt idx="4">
                    <c:v>28.541874499999999</c:v>
                  </c:pt>
                  <c:pt idx="5">
                    <c:v>87.941492600000004</c:v>
                  </c:pt>
                  <c:pt idx="6">
                    <c:v>152.6252494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0.60299999999999998</c:v>
                </c:pt>
                <c:pt idx="2">
                  <c:v>3.762</c:v>
                </c:pt>
                <c:pt idx="3">
                  <c:v>2.895</c:v>
                </c:pt>
                <c:pt idx="4">
                  <c:v>56.844999999999999</c:v>
                </c:pt>
                <c:pt idx="5">
                  <c:v>186.87100000000001</c:v>
                </c:pt>
                <c:pt idx="6">
                  <c:v>200.90199999999999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974144"/>
        <c:axId val="184000512"/>
      </c:barChart>
      <c:catAx>
        <c:axId val="183974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000512"/>
        <c:crosses val="autoZero"/>
        <c:auto val="1"/>
        <c:lblAlgn val="ctr"/>
        <c:lblOffset val="100"/>
        <c:noMultiLvlLbl val="0"/>
      </c:catAx>
      <c:valAx>
        <c:axId val="1840005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9741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3.3000000000000002E-2</c:v>
                </c:pt>
                <c:pt idx="1">
                  <c:v>0.61099999999999999</c:v>
                </c:pt>
                <c:pt idx="2">
                  <c:v>1.9650000000000001</c:v>
                </c:pt>
                <c:pt idx="3">
                  <c:v>2.1960000000000002</c:v>
                </c:pt>
                <c:pt idx="4">
                  <c:v>14.432</c:v>
                </c:pt>
                <c:pt idx="5">
                  <c:v>12.505000000000001</c:v>
                </c:pt>
                <c:pt idx="6">
                  <c:v>4.2050000000000001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0.39267360000000001</c:v>
                  </c:pt>
                  <c:pt idx="2">
                    <c:v>3.5912052000000001</c:v>
                  </c:pt>
                  <c:pt idx="3">
                    <c:v>1.668099</c:v>
                  </c:pt>
                  <c:pt idx="4">
                    <c:v>28.541874499999999</c:v>
                  </c:pt>
                  <c:pt idx="5">
                    <c:v>87.941492600000004</c:v>
                  </c:pt>
                  <c:pt idx="6">
                    <c:v>152.6252494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0.39267360000000001</c:v>
                  </c:pt>
                  <c:pt idx="2">
                    <c:v>3.5912052000000001</c:v>
                  </c:pt>
                  <c:pt idx="3">
                    <c:v>1.668099</c:v>
                  </c:pt>
                  <c:pt idx="4">
                    <c:v>28.541874499999999</c:v>
                  </c:pt>
                  <c:pt idx="5">
                    <c:v>87.941492600000004</c:v>
                  </c:pt>
                  <c:pt idx="6">
                    <c:v>152.6252494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0.60299999999999998</c:v>
                </c:pt>
                <c:pt idx="2">
                  <c:v>3.762</c:v>
                </c:pt>
                <c:pt idx="3">
                  <c:v>2.895</c:v>
                </c:pt>
                <c:pt idx="4">
                  <c:v>56.844999999999999</c:v>
                </c:pt>
                <c:pt idx="5">
                  <c:v>186.87100000000001</c:v>
                </c:pt>
                <c:pt idx="6">
                  <c:v>200.90199999999999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047488"/>
        <c:axId val="184049024"/>
      </c:barChart>
      <c:catAx>
        <c:axId val="1840474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049024"/>
        <c:crosses val="autoZero"/>
        <c:auto val="1"/>
        <c:lblAlgn val="ctr"/>
        <c:lblOffset val="100"/>
        <c:noMultiLvlLbl val="0"/>
      </c:catAx>
      <c:valAx>
        <c:axId val="1840490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04748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24.279</c:v>
                </c:pt>
                <c:pt idx="1">
                  <c:v>79.024000000000001</c:v>
                </c:pt>
                <c:pt idx="2">
                  <c:v>41.192</c:v>
                </c:pt>
                <c:pt idx="3">
                  <c:v>24.652999999999999</c:v>
                </c:pt>
                <c:pt idx="4">
                  <c:v>9.1980000000000004</c:v>
                </c:pt>
                <c:pt idx="5">
                  <c:v>21.094000000000001</c:v>
                </c:pt>
                <c:pt idx="6">
                  <c:v>2.95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43.671014400000004</c:v>
                  </c:pt>
                  <c:pt idx="2">
                    <c:v>52.078949999999992</c:v>
                  </c:pt>
                  <c:pt idx="3">
                    <c:v>118.45158727488776</c:v>
                  </c:pt>
                  <c:pt idx="4">
                    <c:v>85.545341499999992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43.671014400000004</c:v>
                  </c:pt>
                  <c:pt idx="2">
                    <c:v>52.078949999999992</c:v>
                  </c:pt>
                  <c:pt idx="3">
                    <c:v>118.45158727488776</c:v>
                  </c:pt>
                  <c:pt idx="4">
                    <c:v>85.545341499999992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61.752000000000002</c:v>
                </c:pt>
                <c:pt idx="2">
                  <c:v>86.625</c:v>
                </c:pt>
                <c:pt idx="3">
                  <c:v>330.97</c:v>
                </c:pt>
                <c:pt idx="4">
                  <c:v>111.985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128640"/>
        <c:axId val="184130176"/>
      </c:barChart>
      <c:catAx>
        <c:axId val="1841286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130176"/>
        <c:crosses val="autoZero"/>
        <c:auto val="1"/>
        <c:lblAlgn val="ctr"/>
        <c:lblOffset val="100"/>
        <c:noMultiLvlLbl val="0"/>
      </c:catAx>
      <c:valAx>
        <c:axId val="1841301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4990973734292772"/>
              <c:y val="0.945142426877777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412864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24.279</c:v>
                </c:pt>
                <c:pt idx="1">
                  <c:v>79.024000000000001</c:v>
                </c:pt>
                <c:pt idx="2">
                  <c:v>41.192</c:v>
                </c:pt>
                <c:pt idx="3">
                  <c:v>24.652999999999999</c:v>
                </c:pt>
                <c:pt idx="4">
                  <c:v>9.1980000000000004</c:v>
                </c:pt>
                <c:pt idx="5">
                  <c:v>21.094000000000001</c:v>
                </c:pt>
                <c:pt idx="6">
                  <c:v>2.95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43.671014400000004</c:v>
                  </c:pt>
                  <c:pt idx="2">
                    <c:v>52.078949999999992</c:v>
                  </c:pt>
                  <c:pt idx="3">
                    <c:v>118.45158727488776</c:v>
                  </c:pt>
                  <c:pt idx="4">
                    <c:v>85.545341499999992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43.671014400000004</c:v>
                  </c:pt>
                  <c:pt idx="2">
                    <c:v>52.078949999999992</c:v>
                  </c:pt>
                  <c:pt idx="3">
                    <c:v>118.45158727488776</c:v>
                  </c:pt>
                  <c:pt idx="4">
                    <c:v>85.545341499999992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61.752000000000002</c:v>
                </c:pt>
                <c:pt idx="2">
                  <c:v>86.625</c:v>
                </c:pt>
                <c:pt idx="3">
                  <c:v>330.97</c:v>
                </c:pt>
                <c:pt idx="4">
                  <c:v>111.985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288000"/>
        <c:axId val="184289536"/>
      </c:barChart>
      <c:catAx>
        <c:axId val="1842880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289536"/>
        <c:crosses val="autoZero"/>
        <c:auto val="1"/>
        <c:lblAlgn val="ctr"/>
        <c:lblOffset val="100"/>
        <c:noMultiLvlLbl val="0"/>
      </c:catAx>
      <c:valAx>
        <c:axId val="184289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2880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15.724</c:v>
                </c:pt>
                <c:pt idx="1">
                  <c:v>54.655999999999999</c:v>
                </c:pt>
                <c:pt idx="2">
                  <c:v>55.963999999999999</c:v>
                </c:pt>
                <c:pt idx="3">
                  <c:v>16.498999999999999</c:v>
                </c:pt>
                <c:pt idx="4">
                  <c:v>43.688000000000002</c:v>
                </c:pt>
                <c:pt idx="5">
                  <c:v>12.851000000000001</c:v>
                </c:pt>
                <c:pt idx="6">
                  <c:v>3.008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29.959737700000002</c:v>
                  </c:pt>
                  <c:pt idx="2">
                    <c:v>40.523044200000001</c:v>
                  </c:pt>
                  <c:pt idx="3">
                    <c:v>9.9379664999999999</c:v>
                  </c:pt>
                  <c:pt idx="4">
                    <c:v>74.93168750000001</c:v>
                  </c:pt>
                  <c:pt idx="5">
                    <c:v>103.4547632</c:v>
                  </c:pt>
                  <c:pt idx="6">
                    <c:v>85.544545799999995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29.959737700000002</c:v>
                  </c:pt>
                  <c:pt idx="2">
                    <c:v>40.523044200000001</c:v>
                  </c:pt>
                  <c:pt idx="3">
                    <c:v>9.9379664999999999</c:v>
                  </c:pt>
                  <c:pt idx="4">
                    <c:v>74.93168750000001</c:v>
                  </c:pt>
                  <c:pt idx="5">
                    <c:v>103.4547632</c:v>
                  </c:pt>
                  <c:pt idx="6">
                    <c:v>85.544545799999995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54.701000000000001</c:v>
                </c:pt>
                <c:pt idx="2">
                  <c:v>44.042000000000002</c:v>
                </c:pt>
                <c:pt idx="3">
                  <c:v>16.555</c:v>
                </c:pt>
                <c:pt idx="4">
                  <c:v>156.92500000000001</c:v>
                </c:pt>
                <c:pt idx="5">
                  <c:v>206.57900000000001</c:v>
                </c:pt>
                <c:pt idx="6">
                  <c:v>112.529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081856"/>
        <c:axId val="185083392"/>
      </c:barChart>
      <c:catAx>
        <c:axId val="1850818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5083392"/>
        <c:crosses val="autoZero"/>
        <c:auto val="1"/>
        <c:lblAlgn val="ctr"/>
        <c:lblOffset val="100"/>
        <c:noMultiLvlLbl val="0"/>
      </c:catAx>
      <c:valAx>
        <c:axId val="1850833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50818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0.23981</c:v>
                </c:pt>
                <c:pt idx="1">
                  <c:v>4.9323499999999996</c:v>
                </c:pt>
                <c:pt idx="2">
                  <c:v>4.2571300000000001</c:v>
                </c:pt>
                <c:pt idx="3">
                  <c:v>0.18431</c:v>
                </c:pt>
                <c:pt idx="4">
                  <c:v>1.5435300000000001</c:v>
                </c:pt>
                <c:pt idx="5">
                  <c:v>7.2819999999999996E-2</c:v>
                </c:pt>
                <c:pt idx="6">
                  <c:v>0.38369999999999999</c:v>
                </c:pt>
                <c:pt idx="7">
                  <c:v>0.49313999999999997</c:v>
                </c:pt>
                <c:pt idx="8">
                  <c:v>7.64114</c:v>
                </c:pt>
                <c:pt idx="9">
                  <c:v>1.0389200000000001</c:v>
                </c:pt>
                <c:pt idx="10">
                  <c:v>4.8633100000000002</c:v>
                </c:pt>
                <c:pt idx="11">
                  <c:v>5.0640000000000001</c:v>
                </c:pt>
                <c:pt idx="12">
                  <c:v>5.1828100000000008</c:v>
                </c:pt>
                <c:pt idx="13">
                  <c:v>1.0200500000000001</c:v>
                </c:pt>
                <c:pt idx="14">
                  <c:v>1.02494</c:v>
                </c:pt>
                <c:pt idx="15">
                  <c:v>3.5343200000000001</c:v>
                </c:pt>
                <c:pt idx="16">
                  <c:v>1.56121</c:v>
                </c:pt>
                <c:pt idx="17">
                  <c:v>1.3700600000000003</c:v>
                </c:pt>
                <c:pt idx="18">
                  <c:v>6.7588900000000001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3299584"/>
        <c:axId val="153297664"/>
      </c:barChart>
      <c:valAx>
        <c:axId val="1532976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299584"/>
        <c:crosses val="max"/>
        <c:crossBetween val="between"/>
      </c:valAx>
      <c:catAx>
        <c:axId val="153299584"/>
        <c:scaling>
          <c:orientation val="maxMin"/>
        </c:scaling>
        <c:delete val="0"/>
        <c:axPos val="l"/>
        <c:majorTickMark val="out"/>
        <c:minorTickMark val="none"/>
        <c:tickLblPos val="nextTo"/>
        <c:crossAx val="1532976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15.724</c:v>
                </c:pt>
                <c:pt idx="1">
                  <c:v>54.655999999999999</c:v>
                </c:pt>
                <c:pt idx="2">
                  <c:v>55.963999999999999</c:v>
                </c:pt>
                <c:pt idx="3">
                  <c:v>16.498999999999999</c:v>
                </c:pt>
                <c:pt idx="4">
                  <c:v>43.688000000000002</c:v>
                </c:pt>
                <c:pt idx="5">
                  <c:v>12.851000000000001</c:v>
                </c:pt>
                <c:pt idx="6">
                  <c:v>3.008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29.959737700000002</c:v>
                  </c:pt>
                  <c:pt idx="2">
                    <c:v>40.523044200000001</c:v>
                  </c:pt>
                  <c:pt idx="3">
                    <c:v>9.9379664999999999</c:v>
                  </c:pt>
                  <c:pt idx="4">
                    <c:v>74.93168750000001</c:v>
                  </c:pt>
                  <c:pt idx="5">
                    <c:v>103.4547632</c:v>
                  </c:pt>
                  <c:pt idx="6">
                    <c:v>85.544545799999995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29.959737700000002</c:v>
                  </c:pt>
                  <c:pt idx="2">
                    <c:v>40.523044200000001</c:v>
                  </c:pt>
                  <c:pt idx="3">
                    <c:v>9.9379664999999999</c:v>
                  </c:pt>
                  <c:pt idx="4">
                    <c:v>74.93168750000001</c:v>
                  </c:pt>
                  <c:pt idx="5">
                    <c:v>103.4547632</c:v>
                  </c:pt>
                  <c:pt idx="6">
                    <c:v>85.544545799999995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54.701000000000001</c:v>
                </c:pt>
                <c:pt idx="2">
                  <c:v>44.042000000000002</c:v>
                </c:pt>
                <c:pt idx="3">
                  <c:v>16.555</c:v>
                </c:pt>
                <c:pt idx="4">
                  <c:v>156.92500000000001</c:v>
                </c:pt>
                <c:pt idx="5">
                  <c:v>206.57900000000001</c:v>
                </c:pt>
                <c:pt idx="6">
                  <c:v>112.529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892800"/>
        <c:axId val="184894592"/>
      </c:barChart>
      <c:catAx>
        <c:axId val="1848928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894592"/>
        <c:crosses val="autoZero"/>
        <c:auto val="1"/>
        <c:lblAlgn val="ctr"/>
        <c:lblOffset val="100"/>
        <c:noMultiLvlLbl val="0"/>
      </c:catAx>
      <c:valAx>
        <c:axId val="1848945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8928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1.5435300000000001</c:v>
                </c:pt>
                <c:pt idx="1">
                  <c:v>487.82299999999998</c:v>
                </c:pt>
                <c:pt idx="2">
                  <c:v>793.721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10.56324</c:v>
                </c:pt>
                <c:pt idx="1">
                  <c:v>3011.797</c:v>
                </c:pt>
                <c:pt idx="2">
                  <c:v>8484.33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39.05968</c:v>
                </c:pt>
                <c:pt idx="1">
                  <c:v>6148.63</c:v>
                </c:pt>
                <c:pt idx="2">
                  <c:v>41422.396000000001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966144"/>
        <c:axId val="184972032"/>
      </c:barChart>
      <c:catAx>
        <c:axId val="184966144"/>
        <c:scaling>
          <c:orientation val="maxMin"/>
        </c:scaling>
        <c:delete val="0"/>
        <c:axPos val="l"/>
        <c:majorTickMark val="out"/>
        <c:minorTickMark val="none"/>
        <c:tickLblPos val="nextTo"/>
        <c:crossAx val="184972032"/>
        <c:crosses val="autoZero"/>
        <c:auto val="1"/>
        <c:lblAlgn val="ctr"/>
        <c:lblOffset val="100"/>
        <c:noMultiLvlLbl val="0"/>
      </c:catAx>
      <c:valAx>
        <c:axId val="18497203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49661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1.5435300000000001</c:v>
                </c:pt>
                <c:pt idx="1">
                  <c:v>487.82299999999998</c:v>
                </c:pt>
                <c:pt idx="2">
                  <c:v>793.721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10.56324</c:v>
                </c:pt>
                <c:pt idx="1">
                  <c:v>3011.797</c:v>
                </c:pt>
                <c:pt idx="2">
                  <c:v>8484.33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39.05968</c:v>
                </c:pt>
                <c:pt idx="1">
                  <c:v>6148.63</c:v>
                </c:pt>
                <c:pt idx="2">
                  <c:v>41422.396000000001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051776"/>
        <c:axId val="185065856"/>
      </c:barChart>
      <c:catAx>
        <c:axId val="185051776"/>
        <c:scaling>
          <c:orientation val="maxMin"/>
        </c:scaling>
        <c:delete val="0"/>
        <c:axPos val="l"/>
        <c:majorTickMark val="out"/>
        <c:minorTickMark val="none"/>
        <c:tickLblPos val="nextTo"/>
        <c:crossAx val="185065856"/>
        <c:crosses val="autoZero"/>
        <c:auto val="1"/>
        <c:lblAlgn val="ctr"/>
        <c:lblOffset val="100"/>
        <c:noMultiLvlLbl val="0"/>
      </c:catAx>
      <c:valAx>
        <c:axId val="1850658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50517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0.23981</c:v>
                </c:pt>
                <c:pt idx="1">
                  <c:v>4.9323499999999996</c:v>
                </c:pt>
                <c:pt idx="2">
                  <c:v>4.2571300000000001</c:v>
                </c:pt>
                <c:pt idx="3">
                  <c:v>0.18431</c:v>
                </c:pt>
                <c:pt idx="4">
                  <c:v>1.5435300000000001</c:v>
                </c:pt>
                <c:pt idx="5">
                  <c:v>7.2819999999999996E-2</c:v>
                </c:pt>
                <c:pt idx="6">
                  <c:v>0.38369999999999999</c:v>
                </c:pt>
                <c:pt idx="7">
                  <c:v>0.49313999999999997</c:v>
                </c:pt>
                <c:pt idx="8">
                  <c:v>7.64114</c:v>
                </c:pt>
                <c:pt idx="9">
                  <c:v>1.0389200000000001</c:v>
                </c:pt>
                <c:pt idx="10">
                  <c:v>4.8633100000000002</c:v>
                </c:pt>
                <c:pt idx="11">
                  <c:v>5.0640000000000001</c:v>
                </c:pt>
                <c:pt idx="12">
                  <c:v>5.1828100000000008</c:v>
                </c:pt>
                <c:pt idx="13">
                  <c:v>1.0200500000000001</c:v>
                </c:pt>
                <c:pt idx="14">
                  <c:v>1.02494</c:v>
                </c:pt>
                <c:pt idx="15">
                  <c:v>3.5343200000000001</c:v>
                </c:pt>
                <c:pt idx="16">
                  <c:v>1.56121</c:v>
                </c:pt>
                <c:pt idx="17">
                  <c:v>1.3700600000000003</c:v>
                </c:pt>
                <c:pt idx="18">
                  <c:v>6.7588900000000001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734144"/>
        <c:axId val="41731968"/>
      </c:barChart>
      <c:valAx>
        <c:axId val="417319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1734144"/>
        <c:crosses val="max"/>
        <c:crossBetween val="between"/>
      </c:valAx>
      <c:catAx>
        <c:axId val="41734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17319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1.7926280100352424E-2"/>
                  <c:y val="1.810269824637237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0.23981</c:v>
                </c:pt>
                <c:pt idx="1">
                  <c:v>4.9323499999999996</c:v>
                </c:pt>
                <c:pt idx="2">
                  <c:v>4.2571300000000001</c:v>
                </c:pt>
                <c:pt idx="3">
                  <c:v>0.18431</c:v>
                </c:pt>
                <c:pt idx="4">
                  <c:v>1.5435300000000001</c:v>
                </c:pt>
                <c:pt idx="5">
                  <c:v>7.2819999999999996E-2</c:v>
                </c:pt>
                <c:pt idx="6">
                  <c:v>0.38369999999999999</c:v>
                </c:pt>
                <c:pt idx="7">
                  <c:v>0.49313999999999997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2.3442058592768555E-2"/>
                  <c:y val="2.036553552716892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0.23981</c:v>
                </c:pt>
                <c:pt idx="1">
                  <c:v>4.9323499999999996</c:v>
                </c:pt>
                <c:pt idx="2">
                  <c:v>4.2571300000000001</c:v>
                </c:pt>
                <c:pt idx="3">
                  <c:v>0.18431</c:v>
                </c:pt>
                <c:pt idx="4">
                  <c:v>1.5435300000000001</c:v>
                </c:pt>
                <c:pt idx="5">
                  <c:v>7.2819999999999996E-2</c:v>
                </c:pt>
                <c:pt idx="6">
                  <c:v>0.38369999999999999</c:v>
                </c:pt>
                <c:pt idx="7">
                  <c:v>0.49313999999999997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7.64114</c:v>
                </c:pt>
                <c:pt idx="1">
                  <c:v>1.0389200000000001</c:v>
                </c:pt>
                <c:pt idx="2">
                  <c:v>4.8633100000000002</c:v>
                </c:pt>
                <c:pt idx="3">
                  <c:v>5.0640000000000001</c:v>
                </c:pt>
                <c:pt idx="4">
                  <c:v>5.1828100000000008</c:v>
                </c:pt>
                <c:pt idx="5">
                  <c:v>1.0200500000000001</c:v>
                </c:pt>
                <c:pt idx="6">
                  <c:v>1.02494</c:v>
                </c:pt>
                <c:pt idx="7">
                  <c:v>3.5343200000000001</c:v>
                </c:pt>
                <c:pt idx="8">
                  <c:v>1.56121</c:v>
                </c:pt>
                <c:pt idx="9">
                  <c:v>1.3700600000000003</c:v>
                </c:pt>
                <c:pt idx="10">
                  <c:v>6.7588900000000001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8.1399564244236541E-2</c:v>
                </c:pt>
                <c:pt idx="1">
                  <c:v>0.91860043575576356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7.64114</c:v>
                </c:pt>
                <c:pt idx="1">
                  <c:v>1.0389200000000001</c:v>
                </c:pt>
                <c:pt idx="2">
                  <c:v>4.8633100000000002</c:v>
                </c:pt>
                <c:pt idx="3">
                  <c:v>5.0640000000000001</c:v>
                </c:pt>
                <c:pt idx="4">
                  <c:v>5.1828100000000008</c:v>
                </c:pt>
                <c:pt idx="5">
                  <c:v>1.0200500000000001</c:v>
                </c:pt>
                <c:pt idx="6">
                  <c:v>1.02494</c:v>
                </c:pt>
                <c:pt idx="7">
                  <c:v>3.5343200000000001</c:v>
                </c:pt>
                <c:pt idx="8">
                  <c:v>1.56121</c:v>
                </c:pt>
                <c:pt idx="9">
                  <c:v>1.3700600000000003</c:v>
                </c:pt>
                <c:pt idx="10">
                  <c:v>6.7588900000000001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0.25190000000000001</c:v>
                </c:pt>
                <c:pt idx="1">
                  <c:v>0.57089000000000001</c:v>
                </c:pt>
                <c:pt idx="2">
                  <c:v>1.1664300000000001</c:v>
                </c:pt>
                <c:pt idx="3">
                  <c:v>1.7404900000000001</c:v>
                </c:pt>
                <c:pt idx="4">
                  <c:v>0.65842000000000001</c:v>
                </c:pt>
                <c:pt idx="5">
                  <c:v>0.29819000000000001</c:v>
                </c:pt>
                <c:pt idx="6">
                  <c:v>2.972E-2</c:v>
                </c:pt>
                <c:pt idx="8">
                  <c:v>0.20877000000000001</c:v>
                </c:pt>
                <c:pt idx="9">
                  <c:v>0.14299999999999999</c:v>
                </c:pt>
                <c:pt idx="10">
                  <c:v>0.35036</c:v>
                </c:pt>
                <c:pt idx="11">
                  <c:v>0.48278999999999994</c:v>
                </c:pt>
                <c:pt idx="12">
                  <c:v>0.57479999999999998</c:v>
                </c:pt>
                <c:pt idx="13">
                  <c:v>0.15196000000000001</c:v>
                </c:pt>
                <c:pt idx="14">
                  <c:v>0.10278999999999999</c:v>
                </c:pt>
                <c:pt idx="16">
                  <c:v>0.46067000000000002</c:v>
                </c:pt>
                <c:pt idx="17">
                  <c:v>0.71389000000000002</c:v>
                </c:pt>
                <c:pt idx="18">
                  <c:v>1.5167899999999999</c:v>
                </c:pt>
                <c:pt idx="19">
                  <c:v>2.2232699999999999</c:v>
                </c:pt>
                <c:pt idx="20">
                  <c:v>1.2332100000000001</c:v>
                </c:pt>
                <c:pt idx="21">
                  <c:v>0.45013999999999998</c:v>
                </c:pt>
                <c:pt idx="22">
                  <c:v>0.13250000000000001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0.122175435</c:v>
                  </c:pt>
                  <c:pt idx="1">
                    <c:v>0.34825876800000005</c:v>
                  </c:pt>
                  <c:pt idx="2">
                    <c:v>0.35367629032881243</c:v>
                  </c:pt>
                  <c:pt idx="3">
                    <c:v>0.76674630534288712</c:v>
                  </c:pt>
                  <c:pt idx="4">
                    <c:v>0.40347024000000004</c:v>
                  </c:pt>
                  <c:pt idx="5">
                    <c:v>0</c:v>
                  </c:pt>
                  <c:pt idx="6">
                    <c:v>0.33749012223800601</c:v>
                  </c:pt>
                  <c:pt idx="8">
                    <c:v>0.77707338799999992</c:v>
                  </c:pt>
                  <c:pt idx="9">
                    <c:v>0.9582416749999999</c:v>
                  </c:pt>
                  <c:pt idx="10">
                    <c:v>1.2246356893796415</c:v>
                  </c:pt>
                  <c:pt idx="11">
                    <c:v>1.1672006522989449</c:v>
                  </c:pt>
                  <c:pt idx="12">
                    <c:v>0.84643842400000002</c:v>
                  </c:pt>
                  <c:pt idx="13">
                    <c:v>0.60942907199999996</c:v>
                  </c:pt>
                  <c:pt idx="14">
                    <c:v>0.41873480688868203</c:v>
                  </c:pt>
                  <c:pt idx="16">
                    <c:v>0.78695855000000003</c:v>
                  </c:pt>
                  <c:pt idx="17">
                    <c:v>1.047225096</c:v>
                  </c:pt>
                  <c:pt idx="18">
                    <c:v>1.3011205982712692</c:v>
                  </c:pt>
                  <c:pt idx="19">
                    <c:v>1.3934446217162282</c:v>
                  </c:pt>
                  <c:pt idx="20">
                    <c:v>0.95447013000000014</c:v>
                  </c:pt>
                  <c:pt idx="21">
                    <c:v>0.60942907199999996</c:v>
                  </c:pt>
                  <c:pt idx="22">
                    <c:v>0.54757664856990995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0.122175435</c:v>
                  </c:pt>
                  <c:pt idx="1">
                    <c:v>0.34825876800000005</c:v>
                  </c:pt>
                  <c:pt idx="2">
                    <c:v>0.35367629032881243</c:v>
                  </c:pt>
                  <c:pt idx="3">
                    <c:v>0.76674630534288712</c:v>
                  </c:pt>
                  <c:pt idx="4">
                    <c:v>0.40347024000000004</c:v>
                  </c:pt>
                  <c:pt idx="5">
                    <c:v>0</c:v>
                  </c:pt>
                  <c:pt idx="6">
                    <c:v>0.33749012223800601</c:v>
                  </c:pt>
                  <c:pt idx="8">
                    <c:v>0.77707338799999992</c:v>
                  </c:pt>
                  <c:pt idx="9">
                    <c:v>0.9582416749999999</c:v>
                  </c:pt>
                  <c:pt idx="10">
                    <c:v>1.2246356893796415</c:v>
                  </c:pt>
                  <c:pt idx="11">
                    <c:v>1.1672006522989449</c:v>
                  </c:pt>
                  <c:pt idx="12">
                    <c:v>0.84643842400000002</c:v>
                  </c:pt>
                  <c:pt idx="13">
                    <c:v>0.60942907199999996</c:v>
                  </c:pt>
                  <c:pt idx="14">
                    <c:v>0.41873480688868203</c:v>
                  </c:pt>
                  <c:pt idx="16">
                    <c:v>0.78695855000000003</c:v>
                  </c:pt>
                  <c:pt idx="17">
                    <c:v>1.047225096</c:v>
                  </c:pt>
                  <c:pt idx="18">
                    <c:v>1.3011205982712692</c:v>
                  </c:pt>
                  <c:pt idx="19">
                    <c:v>1.3934446217162282</c:v>
                  </c:pt>
                  <c:pt idx="20">
                    <c:v>0.95447013000000014</c:v>
                  </c:pt>
                  <c:pt idx="21">
                    <c:v>0.60942907199999996</c:v>
                  </c:pt>
                  <c:pt idx="22">
                    <c:v>0.54757664856990995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0.14865</c:v>
                </c:pt>
                <c:pt idx="1">
                  <c:v>0.64207000000000003</c:v>
                </c:pt>
                <c:pt idx="2">
                  <c:v>0.9698</c:v>
                </c:pt>
                <c:pt idx="3">
                  <c:v>4.0941700000000001</c:v>
                </c:pt>
                <c:pt idx="4">
                  <c:v>1.12544</c:v>
                </c:pt>
                <c:pt idx="5">
                  <c:v>0</c:v>
                </c:pt>
                <c:pt idx="6">
                  <c:v>0.41061999999999999</c:v>
                </c:pt>
                <c:pt idx="8">
                  <c:v>4.5496099999999995</c:v>
                </c:pt>
                <c:pt idx="9">
                  <c:v>6.1229499999999994</c:v>
                </c:pt>
                <c:pt idx="10">
                  <c:v>9.8687099999999983</c:v>
                </c:pt>
                <c:pt idx="11">
                  <c:v>9.0440100000000001</c:v>
                </c:pt>
                <c:pt idx="12">
                  <c:v>4.7446099999999998</c:v>
                </c:pt>
                <c:pt idx="13">
                  <c:v>1.75224</c:v>
                </c:pt>
                <c:pt idx="14">
                  <c:v>0.96308000000000005</c:v>
                </c:pt>
                <c:pt idx="16">
                  <c:v>4.6982600000000003</c:v>
                </c:pt>
                <c:pt idx="17">
                  <c:v>6.7650200000000007</c:v>
                </c:pt>
                <c:pt idx="18">
                  <c:v>10.838509999999998</c:v>
                </c:pt>
                <c:pt idx="19">
                  <c:v>13.13818</c:v>
                </c:pt>
                <c:pt idx="20">
                  <c:v>5.87005</c:v>
                </c:pt>
                <c:pt idx="21">
                  <c:v>1.75224</c:v>
                </c:pt>
                <c:pt idx="22">
                  <c:v>1.37371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281600"/>
        <c:axId val="42291584"/>
      </c:barChart>
      <c:catAx>
        <c:axId val="422816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291584"/>
        <c:crosses val="autoZero"/>
        <c:auto val="1"/>
        <c:lblAlgn val="ctr"/>
        <c:lblOffset val="100"/>
        <c:noMultiLvlLbl val="0"/>
      </c:catAx>
      <c:valAx>
        <c:axId val="422915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2816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0.25190000000000001</c:v>
                </c:pt>
                <c:pt idx="1">
                  <c:v>0.57089000000000001</c:v>
                </c:pt>
                <c:pt idx="2">
                  <c:v>1.1664300000000001</c:v>
                </c:pt>
                <c:pt idx="3">
                  <c:v>1.7404900000000001</c:v>
                </c:pt>
                <c:pt idx="4">
                  <c:v>0.65842000000000001</c:v>
                </c:pt>
                <c:pt idx="5">
                  <c:v>0.29819000000000001</c:v>
                </c:pt>
                <c:pt idx="6">
                  <c:v>2.972E-2</c:v>
                </c:pt>
                <c:pt idx="8">
                  <c:v>0.20877000000000001</c:v>
                </c:pt>
                <c:pt idx="9">
                  <c:v>0.14299999999999999</c:v>
                </c:pt>
                <c:pt idx="10">
                  <c:v>0.35036</c:v>
                </c:pt>
                <c:pt idx="11">
                  <c:v>0.48278999999999994</c:v>
                </c:pt>
                <c:pt idx="12">
                  <c:v>0.57479999999999998</c:v>
                </c:pt>
                <c:pt idx="13">
                  <c:v>0.15196000000000001</c:v>
                </c:pt>
                <c:pt idx="14">
                  <c:v>0.10278999999999999</c:v>
                </c:pt>
                <c:pt idx="16">
                  <c:v>0.46067000000000002</c:v>
                </c:pt>
                <c:pt idx="17">
                  <c:v>0.71389000000000002</c:v>
                </c:pt>
                <c:pt idx="18">
                  <c:v>1.5167899999999999</c:v>
                </c:pt>
                <c:pt idx="19">
                  <c:v>2.2232699999999999</c:v>
                </c:pt>
                <c:pt idx="20">
                  <c:v>1.2332100000000001</c:v>
                </c:pt>
                <c:pt idx="21">
                  <c:v>0.45013999999999998</c:v>
                </c:pt>
                <c:pt idx="22">
                  <c:v>0.13250000000000001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0.122175435</c:v>
                  </c:pt>
                  <c:pt idx="1">
                    <c:v>0.34825876800000005</c:v>
                  </c:pt>
                  <c:pt idx="2">
                    <c:v>0.35367629032881243</c:v>
                  </c:pt>
                  <c:pt idx="3">
                    <c:v>0.76674630534288712</c:v>
                  </c:pt>
                  <c:pt idx="4">
                    <c:v>0.40347024000000004</c:v>
                  </c:pt>
                  <c:pt idx="5">
                    <c:v>0</c:v>
                  </c:pt>
                  <c:pt idx="6">
                    <c:v>0.33749012223800601</c:v>
                  </c:pt>
                  <c:pt idx="8">
                    <c:v>0.77707338799999992</c:v>
                  </c:pt>
                  <c:pt idx="9">
                    <c:v>0.9582416749999999</c:v>
                  </c:pt>
                  <c:pt idx="10">
                    <c:v>1.2246356893796415</c:v>
                  </c:pt>
                  <c:pt idx="11">
                    <c:v>1.1672006522989449</c:v>
                  </c:pt>
                  <c:pt idx="12">
                    <c:v>0.84643842400000002</c:v>
                  </c:pt>
                  <c:pt idx="13">
                    <c:v>0.60942907199999996</c:v>
                  </c:pt>
                  <c:pt idx="14">
                    <c:v>0.41873480688868203</c:v>
                  </c:pt>
                  <c:pt idx="16">
                    <c:v>0.78695855000000003</c:v>
                  </c:pt>
                  <c:pt idx="17">
                    <c:v>1.047225096</c:v>
                  </c:pt>
                  <c:pt idx="18">
                    <c:v>1.3011205982712692</c:v>
                  </c:pt>
                  <c:pt idx="19">
                    <c:v>1.3934446217162282</c:v>
                  </c:pt>
                  <c:pt idx="20">
                    <c:v>0.95447013000000014</c:v>
                  </c:pt>
                  <c:pt idx="21">
                    <c:v>0.60942907199999996</c:v>
                  </c:pt>
                  <c:pt idx="22">
                    <c:v>0.54757664856990995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0.122175435</c:v>
                  </c:pt>
                  <c:pt idx="1">
                    <c:v>0.34825876800000005</c:v>
                  </c:pt>
                  <c:pt idx="2">
                    <c:v>0.35367629032881243</c:v>
                  </c:pt>
                  <c:pt idx="3">
                    <c:v>0.76674630534288712</c:v>
                  </c:pt>
                  <c:pt idx="4">
                    <c:v>0.40347024000000004</c:v>
                  </c:pt>
                  <c:pt idx="5">
                    <c:v>0</c:v>
                  </c:pt>
                  <c:pt idx="6">
                    <c:v>0.33749012223800601</c:v>
                  </c:pt>
                  <c:pt idx="8">
                    <c:v>0.77707338799999992</c:v>
                  </c:pt>
                  <c:pt idx="9">
                    <c:v>0.9582416749999999</c:v>
                  </c:pt>
                  <c:pt idx="10">
                    <c:v>1.2246356893796415</c:v>
                  </c:pt>
                  <c:pt idx="11">
                    <c:v>1.1672006522989449</c:v>
                  </c:pt>
                  <c:pt idx="12">
                    <c:v>0.84643842400000002</c:v>
                  </c:pt>
                  <c:pt idx="13">
                    <c:v>0.60942907199999996</c:v>
                  </c:pt>
                  <c:pt idx="14">
                    <c:v>0.41873480688868203</c:v>
                  </c:pt>
                  <c:pt idx="16">
                    <c:v>0.78695855000000003</c:v>
                  </c:pt>
                  <c:pt idx="17">
                    <c:v>1.047225096</c:v>
                  </c:pt>
                  <c:pt idx="18">
                    <c:v>1.3011205982712692</c:v>
                  </c:pt>
                  <c:pt idx="19">
                    <c:v>1.3934446217162282</c:v>
                  </c:pt>
                  <c:pt idx="20">
                    <c:v>0.95447013000000014</c:v>
                  </c:pt>
                  <c:pt idx="21">
                    <c:v>0.60942907199999996</c:v>
                  </c:pt>
                  <c:pt idx="22">
                    <c:v>0.54757664856990995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0.14865</c:v>
                </c:pt>
                <c:pt idx="1">
                  <c:v>0.64207000000000003</c:v>
                </c:pt>
                <c:pt idx="2">
                  <c:v>0.9698</c:v>
                </c:pt>
                <c:pt idx="3">
                  <c:v>4.0941700000000001</c:v>
                </c:pt>
                <c:pt idx="4">
                  <c:v>1.12544</c:v>
                </c:pt>
                <c:pt idx="5">
                  <c:v>0</c:v>
                </c:pt>
                <c:pt idx="6">
                  <c:v>0.41061999999999999</c:v>
                </c:pt>
                <c:pt idx="8">
                  <c:v>4.5496099999999995</c:v>
                </c:pt>
                <c:pt idx="9">
                  <c:v>6.1229499999999994</c:v>
                </c:pt>
                <c:pt idx="10">
                  <c:v>9.8687099999999983</c:v>
                </c:pt>
                <c:pt idx="11">
                  <c:v>9.0440100000000001</c:v>
                </c:pt>
                <c:pt idx="12">
                  <c:v>4.7446099999999998</c:v>
                </c:pt>
                <c:pt idx="13">
                  <c:v>1.75224</c:v>
                </c:pt>
                <c:pt idx="14">
                  <c:v>0.96308000000000005</c:v>
                </c:pt>
                <c:pt idx="16">
                  <c:v>4.6982600000000003</c:v>
                </c:pt>
                <c:pt idx="17">
                  <c:v>6.7650200000000007</c:v>
                </c:pt>
                <c:pt idx="18">
                  <c:v>10.838509999999998</c:v>
                </c:pt>
                <c:pt idx="19">
                  <c:v>13.13818</c:v>
                </c:pt>
                <c:pt idx="20">
                  <c:v>5.87005</c:v>
                </c:pt>
                <c:pt idx="21">
                  <c:v>1.75224</c:v>
                </c:pt>
                <c:pt idx="22">
                  <c:v>1.37371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440960"/>
        <c:axId val="42450944"/>
      </c:barChart>
      <c:catAx>
        <c:axId val="424409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42450944"/>
        <c:crosses val="autoZero"/>
        <c:auto val="1"/>
        <c:lblAlgn val="ctr"/>
        <c:lblOffset val="100"/>
        <c:noMultiLvlLbl val="0"/>
      </c:catAx>
      <c:valAx>
        <c:axId val="424509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244096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0.31586000000000003</c:v>
                </c:pt>
                <c:pt idx="1">
                  <c:v>0.27327999999999997</c:v>
                </c:pt>
                <c:pt idx="2">
                  <c:v>0.41220000000000001</c:v>
                </c:pt>
                <c:pt idx="3">
                  <c:v>0.63575000000000004</c:v>
                </c:pt>
                <c:pt idx="4">
                  <c:v>1.12185</c:v>
                </c:pt>
                <c:pt idx="5">
                  <c:v>0.83992</c:v>
                </c:pt>
                <c:pt idx="6">
                  <c:v>1.10053</c:v>
                </c:pt>
                <c:pt idx="7">
                  <c:v>1.6640000000000002E-2</c:v>
                </c:pt>
                <c:pt idx="8">
                  <c:v>0</c:v>
                </c:pt>
                <c:pt idx="10">
                  <c:v>0.27635000000000004</c:v>
                </c:pt>
                <c:pt idx="11">
                  <c:v>0.20025999999999999</c:v>
                </c:pt>
                <c:pt idx="12">
                  <c:v>0.17383000000000001</c:v>
                </c:pt>
                <c:pt idx="13">
                  <c:v>0.22964999999999999</c:v>
                </c:pt>
                <c:pt idx="14">
                  <c:v>0.58410000000000006</c:v>
                </c:pt>
                <c:pt idx="15">
                  <c:v>0.39074999999999999</c:v>
                </c:pt>
                <c:pt idx="16">
                  <c:v>0.12254999999999999</c:v>
                </c:pt>
                <c:pt idx="17">
                  <c:v>3.3710000000000004E-2</c:v>
                </c:pt>
                <c:pt idx="18">
                  <c:v>3.2799999999999999E-3</c:v>
                </c:pt>
                <c:pt idx="20">
                  <c:v>0.59221000000000001</c:v>
                </c:pt>
                <c:pt idx="21">
                  <c:v>0.47354000000000002</c:v>
                </c:pt>
                <c:pt idx="22">
                  <c:v>0.58602999999999994</c:v>
                </c:pt>
                <c:pt idx="23">
                  <c:v>0.86538999999999999</c:v>
                </c:pt>
                <c:pt idx="24">
                  <c:v>1.7059500000000001</c:v>
                </c:pt>
                <c:pt idx="25">
                  <c:v>1.2306600000000001</c:v>
                </c:pt>
                <c:pt idx="26">
                  <c:v>1.2230799999999999</c:v>
                </c:pt>
                <c:pt idx="27">
                  <c:v>5.0349999999999999E-2</c:v>
                </c:pt>
                <c:pt idx="28">
                  <c:v>3.2799999999999999E-3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0.14651021600000003</c:v>
                  </c:pt>
                  <c:pt idx="2">
                    <c:v>0.33718964399999996</c:v>
                  </c:pt>
                  <c:pt idx="3">
                    <c:v>0.11282908799999999</c:v>
                  </c:pt>
                  <c:pt idx="4">
                    <c:v>0.51540694099999984</c:v>
                  </c:pt>
                  <c:pt idx="5">
                    <c:v>0.52147979</c:v>
                  </c:pt>
                  <c:pt idx="6">
                    <c:v>0.46468004099999993</c:v>
                  </c:pt>
                  <c:pt idx="7">
                    <c:v>0</c:v>
                  </c:pt>
                  <c:pt idx="8">
                    <c:v>0</c:v>
                  </c:pt>
                  <c:pt idx="10">
                    <c:v>0.86326786799999988</c:v>
                  </c:pt>
                  <c:pt idx="11">
                    <c:v>0.92661071999999978</c:v>
                  </c:pt>
                  <c:pt idx="12">
                    <c:v>0.6945312990000001</c:v>
                  </c:pt>
                  <c:pt idx="13">
                    <c:v>0.65845906500000018</c:v>
                  </c:pt>
                  <c:pt idx="14">
                    <c:v>0.84721156199999992</c:v>
                  </c:pt>
                  <c:pt idx="15">
                    <c:v>0.57520574999999996</c:v>
                  </c:pt>
                  <c:pt idx="16">
                    <c:v>0.82124039199999999</c:v>
                  </c:pt>
                  <c:pt idx="17">
                    <c:v>0.29035846800000004</c:v>
                  </c:pt>
                  <c:pt idx="18">
                    <c:v>0.32407303999999998</c:v>
                  </c:pt>
                  <c:pt idx="20">
                    <c:v>0.86326786799999988</c:v>
                  </c:pt>
                  <c:pt idx="21">
                    <c:v>0.93138541500000005</c:v>
                  </c:pt>
                  <c:pt idx="22">
                    <c:v>0.76759461999999989</c:v>
                  </c:pt>
                  <c:pt idx="23">
                    <c:v>0.66326849999999993</c:v>
                  </c:pt>
                  <c:pt idx="24">
                    <c:v>0.97414869900000001</c:v>
                  </c:pt>
                  <c:pt idx="25">
                    <c:v>0.76670640000000023</c:v>
                  </c:pt>
                  <c:pt idx="26">
                    <c:v>0.92239514500000008</c:v>
                  </c:pt>
                  <c:pt idx="27">
                    <c:v>0.29035846800000004</c:v>
                  </c:pt>
                  <c:pt idx="28">
                    <c:v>0.32407303999999998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0.14651021600000003</c:v>
                  </c:pt>
                  <c:pt idx="2">
                    <c:v>0.33718964399999996</c:v>
                  </c:pt>
                  <c:pt idx="3">
                    <c:v>0.11282908799999999</c:v>
                  </c:pt>
                  <c:pt idx="4">
                    <c:v>0.51540694099999984</c:v>
                  </c:pt>
                  <c:pt idx="5">
                    <c:v>0.52147979</c:v>
                  </c:pt>
                  <c:pt idx="6">
                    <c:v>0.46468004099999993</c:v>
                  </c:pt>
                  <c:pt idx="7">
                    <c:v>0</c:v>
                  </c:pt>
                  <c:pt idx="8">
                    <c:v>0</c:v>
                  </c:pt>
                  <c:pt idx="10">
                    <c:v>0.86326786799999988</c:v>
                  </c:pt>
                  <c:pt idx="11">
                    <c:v>0.92661071999999978</c:v>
                  </c:pt>
                  <c:pt idx="12">
                    <c:v>0.6945312990000001</c:v>
                  </c:pt>
                  <c:pt idx="13">
                    <c:v>0.65845906500000018</c:v>
                  </c:pt>
                  <c:pt idx="14">
                    <c:v>0.84721156199999992</c:v>
                  </c:pt>
                  <c:pt idx="15">
                    <c:v>0.57520574999999996</c:v>
                  </c:pt>
                  <c:pt idx="16">
                    <c:v>0.82124039199999999</c:v>
                  </c:pt>
                  <c:pt idx="17">
                    <c:v>0.29035846800000004</c:v>
                  </c:pt>
                  <c:pt idx="18">
                    <c:v>0.32407303999999998</c:v>
                  </c:pt>
                  <c:pt idx="20">
                    <c:v>0.86326786799999988</c:v>
                  </c:pt>
                  <c:pt idx="21">
                    <c:v>0.93138541500000005</c:v>
                  </c:pt>
                  <c:pt idx="22">
                    <c:v>0.76759461999999989</c:v>
                  </c:pt>
                  <c:pt idx="23">
                    <c:v>0.66326849999999993</c:v>
                  </c:pt>
                  <c:pt idx="24">
                    <c:v>0.97414869900000001</c:v>
                  </c:pt>
                  <c:pt idx="25">
                    <c:v>0.76670640000000023</c:v>
                  </c:pt>
                  <c:pt idx="26">
                    <c:v>0.92239514500000008</c:v>
                  </c:pt>
                  <c:pt idx="27">
                    <c:v>0.29035846800000004</c:v>
                  </c:pt>
                  <c:pt idx="28">
                    <c:v>0.32407303999999998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</c:v>
                </c:pt>
                <c:pt idx="1">
                  <c:v>0.32674000000000003</c:v>
                </c:pt>
                <c:pt idx="2">
                  <c:v>0.62029000000000001</c:v>
                </c:pt>
                <c:pt idx="3">
                  <c:v>0.29352</c:v>
                </c:pt>
                <c:pt idx="4">
                  <c:v>2.5654899999999996</c:v>
                </c:pt>
                <c:pt idx="5">
                  <c:v>2.5388500000000001</c:v>
                </c:pt>
                <c:pt idx="6">
                  <c:v>1.0458699999999999</c:v>
                </c:pt>
                <c:pt idx="7">
                  <c:v>0</c:v>
                </c:pt>
                <c:pt idx="8">
                  <c:v>0</c:v>
                </c:pt>
                <c:pt idx="10">
                  <c:v>6.4809899999999994</c:v>
                </c:pt>
                <c:pt idx="11">
                  <c:v>8.2733099999999986</c:v>
                </c:pt>
                <c:pt idx="12">
                  <c:v>3.9216899999999999</c:v>
                </c:pt>
                <c:pt idx="13">
                  <c:v>4.1282700000000006</c:v>
                </c:pt>
                <c:pt idx="14">
                  <c:v>6.5472299999999999</c:v>
                </c:pt>
                <c:pt idx="15">
                  <c:v>2.7854999999999999</c:v>
                </c:pt>
                <c:pt idx="16">
                  <c:v>3.6434799999999998</c:v>
                </c:pt>
                <c:pt idx="17">
                  <c:v>0.70407000000000008</c:v>
                </c:pt>
                <c:pt idx="18">
                  <c:v>0.56067999999999996</c:v>
                </c:pt>
                <c:pt idx="20">
                  <c:v>6.4809899999999994</c:v>
                </c:pt>
                <c:pt idx="21">
                  <c:v>8.6000499999999995</c:v>
                </c:pt>
                <c:pt idx="22">
                  <c:v>4.5419799999999997</c:v>
                </c:pt>
                <c:pt idx="23">
                  <c:v>4.4217899999999997</c:v>
                </c:pt>
                <c:pt idx="24">
                  <c:v>9.1127099999999999</c:v>
                </c:pt>
                <c:pt idx="25">
                  <c:v>5.3243500000000008</c:v>
                </c:pt>
                <c:pt idx="26">
                  <c:v>4.6893500000000001</c:v>
                </c:pt>
                <c:pt idx="27">
                  <c:v>0.70407000000000008</c:v>
                </c:pt>
                <c:pt idx="28">
                  <c:v>0.56067999999999996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586496"/>
        <c:axId val="42588032"/>
      </c:barChart>
      <c:catAx>
        <c:axId val="425864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588032"/>
        <c:crosses val="autoZero"/>
        <c:auto val="1"/>
        <c:lblAlgn val="ctr"/>
        <c:lblOffset val="100"/>
        <c:noMultiLvlLbl val="0"/>
      </c:catAx>
      <c:valAx>
        <c:axId val="425880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5864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0.31586000000000003</c:v>
                </c:pt>
                <c:pt idx="1">
                  <c:v>0.27327999999999997</c:v>
                </c:pt>
                <c:pt idx="2">
                  <c:v>0.41220000000000001</c:v>
                </c:pt>
                <c:pt idx="3">
                  <c:v>0.63575000000000004</c:v>
                </c:pt>
                <c:pt idx="4">
                  <c:v>1.12185</c:v>
                </c:pt>
                <c:pt idx="5">
                  <c:v>0.83992</c:v>
                </c:pt>
                <c:pt idx="6">
                  <c:v>1.10053</c:v>
                </c:pt>
                <c:pt idx="7">
                  <c:v>1.6640000000000002E-2</c:v>
                </c:pt>
                <c:pt idx="8">
                  <c:v>0</c:v>
                </c:pt>
                <c:pt idx="10">
                  <c:v>0.27635000000000004</c:v>
                </c:pt>
                <c:pt idx="11">
                  <c:v>0.20025999999999999</c:v>
                </c:pt>
                <c:pt idx="12">
                  <c:v>0.17383000000000001</c:v>
                </c:pt>
                <c:pt idx="13">
                  <c:v>0.22964999999999999</c:v>
                </c:pt>
                <c:pt idx="14">
                  <c:v>0.58410000000000006</c:v>
                </c:pt>
                <c:pt idx="15">
                  <c:v>0.39074999999999999</c:v>
                </c:pt>
                <c:pt idx="16">
                  <c:v>0.12254999999999999</c:v>
                </c:pt>
                <c:pt idx="17">
                  <c:v>3.3710000000000004E-2</c:v>
                </c:pt>
                <c:pt idx="18">
                  <c:v>3.2799999999999999E-3</c:v>
                </c:pt>
                <c:pt idx="20">
                  <c:v>0.59221000000000001</c:v>
                </c:pt>
                <c:pt idx="21">
                  <c:v>0.47354000000000002</c:v>
                </c:pt>
                <c:pt idx="22">
                  <c:v>0.58602999999999994</c:v>
                </c:pt>
                <c:pt idx="23">
                  <c:v>0.86538999999999999</c:v>
                </c:pt>
                <c:pt idx="24">
                  <c:v>1.7059500000000001</c:v>
                </c:pt>
                <c:pt idx="25">
                  <c:v>1.2306600000000001</c:v>
                </c:pt>
                <c:pt idx="26">
                  <c:v>1.2230799999999999</c:v>
                </c:pt>
                <c:pt idx="27">
                  <c:v>5.0349999999999999E-2</c:v>
                </c:pt>
                <c:pt idx="28">
                  <c:v>3.2799999999999999E-3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0.14651021600000003</c:v>
                  </c:pt>
                  <c:pt idx="2">
                    <c:v>0.33718964399999996</c:v>
                  </c:pt>
                  <c:pt idx="3">
                    <c:v>0.11282908799999999</c:v>
                  </c:pt>
                  <c:pt idx="4">
                    <c:v>0.51540694099999984</c:v>
                  </c:pt>
                  <c:pt idx="5">
                    <c:v>0.52147979</c:v>
                  </c:pt>
                  <c:pt idx="6">
                    <c:v>0.46468004099999993</c:v>
                  </c:pt>
                  <c:pt idx="7">
                    <c:v>0</c:v>
                  </c:pt>
                  <c:pt idx="8">
                    <c:v>0</c:v>
                  </c:pt>
                  <c:pt idx="10">
                    <c:v>0.86326786799999988</c:v>
                  </c:pt>
                  <c:pt idx="11">
                    <c:v>0.92661071999999978</c:v>
                  </c:pt>
                  <c:pt idx="12">
                    <c:v>0.6945312990000001</c:v>
                  </c:pt>
                  <c:pt idx="13">
                    <c:v>0.65845906500000018</c:v>
                  </c:pt>
                  <c:pt idx="14">
                    <c:v>0.84721156199999992</c:v>
                  </c:pt>
                  <c:pt idx="15">
                    <c:v>0.57520574999999996</c:v>
                  </c:pt>
                  <c:pt idx="16">
                    <c:v>0.82124039199999999</c:v>
                  </c:pt>
                  <c:pt idx="17">
                    <c:v>0.29035846800000004</c:v>
                  </c:pt>
                  <c:pt idx="18">
                    <c:v>0.32407303999999998</c:v>
                  </c:pt>
                  <c:pt idx="20">
                    <c:v>0.86326786799999988</c:v>
                  </c:pt>
                  <c:pt idx="21">
                    <c:v>0.93138541500000005</c:v>
                  </c:pt>
                  <c:pt idx="22">
                    <c:v>0.76759461999999989</c:v>
                  </c:pt>
                  <c:pt idx="23">
                    <c:v>0.66326849999999993</c:v>
                  </c:pt>
                  <c:pt idx="24">
                    <c:v>0.97414869900000001</c:v>
                  </c:pt>
                  <c:pt idx="25">
                    <c:v>0.76670640000000023</c:v>
                  </c:pt>
                  <c:pt idx="26">
                    <c:v>0.92239514500000008</c:v>
                  </c:pt>
                  <c:pt idx="27">
                    <c:v>0.29035846800000004</c:v>
                  </c:pt>
                  <c:pt idx="28">
                    <c:v>0.32407303999999998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0.14651021600000003</c:v>
                  </c:pt>
                  <c:pt idx="2">
                    <c:v>0.33718964399999996</c:v>
                  </c:pt>
                  <c:pt idx="3">
                    <c:v>0.11282908799999999</c:v>
                  </c:pt>
                  <c:pt idx="4">
                    <c:v>0.51540694099999984</c:v>
                  </c:pt>
                  <c:pt idx="5">
                    <c:v>0.52147979</c:v>
                  </c:pt>
                  <c:pt idx="6">
                    <c:v>0.46468004099999993</c:v>
                  </c:pt>
                  <c:pt idx="7">
                    <c:v>0</c:v>
                  </c:pt>
                  <c:pt idx="8">
                    <c:v>0</c:v>
                  </c:pt>
                  <c:pt idx="10">
                    <c:v>0.86326786799999988</c:v>
                  </c:pt>
                  <c:pt idx="11">
                    <c:v>0.92661071999999978</c:v>
                  </c:pt>
                  <c:pt idx="12">
                    <c:v>0.6945312990000001</c:v>
                  </c:pt>
                  <c:pt idx="13">
                    <c:v>0.65845906500000018</c:v>
                  </c:pt>
                  <c:pt idx="14">
                    <c:v>0.84721156199999992</c:v>
                  </c:pt>
                  <c:pt idx="15">
                    <c:v>0.57520574999999996</c:v>
                  </c:pt>
                  <c:pt idx="16">
                    <c:v>0.82124039199999999</c:v>
                  </c:pt>
                  <c:pt idx="17">
                    <c:v>0.29035846800000004</c:v>
                  </c:pt>
                  <c:pt idx="18">
                    <c:v>0.32407303999999998</c:v>
                  </c:pt>
                  <c:pt idx="20">
                    <c:v>0.86326786799999988</c:v>
                  </c:pt>
                  <c:pt idx="21">
                    <c:v>0.93138541500000005</c:v>
                  </c:pt>
                  <c:pt idx="22">
                    <c:v>0.76759461999999989</c:v>
                  </c:pt>
                  <c:pt idx="23">
                    <c:v>0.66326849999999993</c:v>
                  </c:pt>
                  <c:pt idx="24">
                    <c:v>0.97414869900000001</c:v>
                  </c:pt>
                  <c:pt idx="25">
                    <c:v>0.76670640000000023</c:v>
                  </c:pt>
                  <c:pt idx="26">
                    <c:v>0.92239514500000008</c:v>
                  </c:pt>
                  <c:pt idx="27">
                    <c:v>0.29035846800000004</c:v>
                  </c:pt>
                  <c:pt idx="28">
                    <c:v>0.32407303999999998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</c:v>
                </c:pt>
                <c:pt idx="1">
                  <c:v>0.32674000000000003</c:v>
                </c:pt>
                <c:pt idx="2">
                  <c:v>0.62029000000000001</c:v>
                </c:pt>
                <c:pt idx="3">
                  <c:v>0.29352</c:v>
                </c:pt>
                <c:pt idx="4">
                  <c:v>2.5654899999999996</c:v>
                </c:pt>
                <c:pt idx="5">
                  <c:v>2.5388500000000001</c:v>
                </c:pt>
                <c:pt idx="6">
                  <c:v>1.0458699999999999</c:v>
                </c:pt>
                <c:pt idx="7">
                  <c:v>0</c:v>
                </c:pt>
                <c:pt idx="8">
                  <c:v>0</c:v>
                </c:pt>
                <c:pt idx="10">
                  <c:v>6.4809899999999994</c:v>
                </c:pt>
                <c:pt idx="11">
                  <c:v>8.2733099999999986</c:v>
                </c:pt>
                <c:pt idx="12">
                  <c:v>3.9216899999999999</c:v>
                </c:pt>
                <c:pt idx="13">
                  <c:v>4.1282700000000006</c:v>
                </c:pt>
                <c:pt idx="14">
                  <c:v>6.5472299999999999</c:v>
                </c:pt>
                <c:pt idx="15">
                  <c:v>2.7854999999999999</c:v>
                </c:pt>
                <c:pt idx="16">
                  <c:v>3.6434799999999998</c:v>
                </c:pt>
                <c:pt idx="17">
                  <c:v>0.70407000000000008</c:v>
                </c:pt>
                <c:pt idx="18">
                  <c:v>0.56067999999999996</c:v>
                </c:pt>
                <c:pt idx="20">
                  <c:v>6.4809899999999994</c:v>
                </c:pt>
                <c:pt idx="21">
                  <c:v>8.6000499999999995</c:v>
                </c:pt>
                <c:pt idx="22">
                  <c:v>4.5419799999999997</c:v>
                </c:pt>
                <c:pt idx="23">
                  <c:v>4.4217899999999997</c:v>
                </c:pt>
                <c:pt idx="24">
                  <c:v>9.1127099999999999</c:v>
                </c:pt>
                <c:pt idx="25">
                  <c:v>5.3243500000000008</c:v>
                </c:pt>
                <c:pt idx="26">
                  <c:v>4.6893500000000001</c:v>
                </c:pt>
                <c:pt idx="27">
                  <c:v>0.70407000000000008</c:v>
                </c:pt>
                <c:pt idx="28">
                  <c:v>0.56067999999999996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992192"/>
        <c:axId val="41993728"/>
      </c:barChart>
      <c:catAx>
        <c:axId val="419921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993728"/>
        <c:crosses val="autoZero"/>
        <c:auto val="1"/>
        <c:lblAlgn val="ctr"/>
        <c:lblOffset val="100"/>
        <c:noMultiLvlLbl val="0"/>
      </c:catAx>
      <c:valAx>
        <c:axId val="41993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99219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35.675448116531278</c:v>
                </c:pt>
                <c:pt idx="1">
                  <c:v>39.05968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13.181998737235498</c:v>
                </c:pt>
                <c:pt idx="1">
                  <c:v>12.106770000000001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2851712"/>
        <c:axId val="42853504"/>
      </c:barChart>
      <c:catAx>
        <c:axId val="42851712"/>
        <c:scaling>
          <c:orientation val="maxMin"/>
        </c:scaling>
        <c:delete val="0"/>
        <c:axPos val="l"/>
        <c:majorTickMark val="out"/>
        <c:minorTickMark val="none"/>
        <c:tickLblPos val="nextTo"/>
        <c:crossAx val="42853504"/>
        <c:crosses val="autoZero"/>
        <c:auto val="1"/>
        <c:lblAlgn val="ctr"/>
        <c:lblOffset val="100"/>
        <c:noMultiLvlLbl val="0"/>
      </c:catAx>
      <c:valAx>
        <c:axId val="428535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8517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35.675448116531278</c:v>
                </c:pt>
                <c:pt idx="1">
                  <c:v>39.05968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13.181998737235498</c:v>
                </c:pt>
                <c:pt idx="1">
                  <c:v>12.106770000000001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3145856"/>
        <c:axId val="43164032"/>
      </c:barChart>
      <c:catAx>
        <c:axId val="43145856"/>
        <c:scaling>
          <c:orientation val="maxMin"/>
        </c:scaling>
        <c:delete val="0"/>
        <c:axPos val="l"/>
        <c:majorTickMark val="out"/>
        <c:minorTickMark val="none"/>
        <c:tickLblPos val="nextTo"/>
        <c:crossAx val="43164032"/>
        <c:crosses val="autoZero"/>
        <c:auto val="1"/>
        <c:lblAlgn val="ctr"/>
        <c:lblOffset val="100"/>
        <c:noMultiLvlLbl val="0"/>
      </c:catAx>
      <c:valAx>
        <c:axId val="431640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1458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67.83</c:v>
                </c:pt>
                <c:pt idx="1">
                  <c:v>1568.768</c:v>
                </c:pt>
                <c:pt idx="2">
                  <c:v>1047.652</c:v>
                </c:pt>
                <c:pt idx="3">
                  <c:v>52.569000000000003</c:v>
                </c:pt>
                <c:pt idx="4">
                  <c:v>487.82299999999998</c:v>
                </c:pt>
                <c:pt idx="5">
                  <c:v>9.3109999999999999</c:v>
                </c:pt>
                <c:pt idx="6">
                  <c:v>73.853999999999999</c:v>
                </c:pt>
                <c:pt idx="7">
                  <c:v>191.81399999999999</c:v>
                </c:pt>
                <c:pt idx="8">
                  <c:v>1740.885</c:v>
                </c:pt>
                <c:pt idx="9">
                  <c:v>381.22499999999997</c:v>
                </c:pt>
                <c:pt idx="10">
                  <c:v>930.14599999999996</c:v>
                </c:pt>
                <c:pt idx="11">
                  <c:v>1326.6619999999998</c:v>
                </c:pt>
                <c:pt idx="12">
                  <c:v>576.01800000000003</c:v>
                </c:pt>
                <c:pt idx="13">
                  <c:v>332.72399999999999</c:v>
                </c:pt>
                <c:pt idx="14">
                  <c:v>60.575000000000003</c:v>
                </c:pt>
                <c:pt idx="15">
                  <c:v>103.41200000000001</c:v>
                </c:pt>
                <c:pt idx="16">
                  <c:v>64.727000000000004</c:v>
                </c:pt>
                <c:pt idx="17">
                  <c:v>176.25299999999999</c:v>
                </c:pt>
                <c:pt idx="18">
                  <c:v>456.00299999999999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092608"/>
        <c:axId val="43090688"/>
      </c:barChart>
      <c:valAx>
        <c:axId val="43090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092608"/>
        <c:crosses val="max"/>
        <c:crossBetween val="between"/>
      </c:valAx>
      <c:catAx>
        <c:axId val="43092608"/>
        <c:scaling>
          <c:orientation val="maxMin"/>
        </c:scaling>
        <c:delete val="0"/>
        <c:axPos val="l"/>
        <c:majorTickMark val="out"/>
        <c:minorTickMark val="none"/>
        <c:tickLblPos val="nextTo"/>
        <c:crossAx val="430906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67.83</c:v>
                </c:pt>
                <c:pt idx="1">
                  <c:v>1568.768</c:v>
                </c:pt>
                <c:pt idx="2">
                  <c:v>1047.652</c:v>
                </c:pt>
                <c:pt idx="3">
                  <c:v>52.569000000000003</c:v>
                </c:pt>
                <c:pt idx="4">
                  <c:v>487.82299999999998</c:v>
                </c:pt>
                <c:pt idx="5">
                  <c:v>9.3109999999999999</c:v>
                </c:pt>
                <c:pt idx="6">
                  <c:v>73.853999999999999</c:v>
                </c:pt>
                <c:pt idx="7">
                  <c:v>191.81399999999999</c:v>
                </c:pt>
                <c:pt idx="8">
                  <c:v>1740.885</c:v>
                </c:pt>
                <c:pt idx="9">
                  <c:v>381.22499999999997</c:v>
                </c:pt>
                <c:pt idx="10">
                  <c:v>930.14599999999996</c:v>
                </c:pt>
                <c:pt idx="11">
                  <c:v>1326.6619999999998</c:v>
                </c:pt>
                <c:pt idx="12">
                  <c:v>576.01800000000003</c:v>
                </c:pt>
                <c:pt idx="13">
                  <c:v>332.72399999999999</c:v>
                </c:pt>
                <c:pt idx="14">
                  <c:v>60.575000000000003</c:v>
                </c:pt>
                <c:pt idx="15">
                  <c:v>103.41200000000001</c:v>
                </c:pt>
                <c:pt idx="16">
                  <c:v>64.727000000000004</c:v>
                </c:pt>
                <c:pt idx="17">
                  <c:v>176.25299999999999</c:v>
                </c:pt>
                <c:pt idx="18">
                  <c:v>456.00299999999999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540480"/>
        <c:axId val="43534208"/>
      </c:barChart>
      <c:valAx>
        <c:axId val="43534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540480"/>
        <c:crosses val="max"/>
        <c:crossBetween val="between"/>
      </c:valAx>
      <c:catAx>
        <c:axId val="43540480"/>
        <c:scaling>
          <c:orientation val="maxMin"/>
        </c:scaling>
        <c:delete val="0"/>
        <c:axPos val="l"/>
        <c:majorTickMark val="out"/>
        <c:minorTickMark val="none"/>
        <c:tickLblPos val="nextTo"/>
        <c:crossAx val="435342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2.6199947838976619E-2"/>
                  <c:y val="2.036553552716892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67.83</c:v>
                </c:pt>
                <c:pt idx="1">
                  <c:v>1568.768</c:v>
                </c:pt>
                <c:pt idx="2">
                  <c:v>1047.652</c:v>
                </c:pt>
                <c:pt idx="3">
                  <c:v>52.569000000000003</c:v>
                </c:pt>
                <c:pt idx="4">
                  <c:v>487.82299999999998</c:v>
                </c:pt>
                <c:pt idx="5">
                  <c:v>9.3109999999999999</c:v>
                </c:pt>
                <c:pt idx="6">
                  <c:v>73.853999999999999</c:v>
                </c:pt>
                <c:pt idx="7">
                  <c:v>191.81399999999999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8258.640787653736</c:v>
                </c:pt>
                <c:pt idx="1">
                  <c:v>48224.516842254277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2.2063113969664521E-2"/>
                  <c:y val="2.4891210088762019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67.83</c:v>
                </c:pt>
                <c:pt idx="1">
                  <c:v>1568.768</c:v>
                </c:pt>
                <c:pt idx="2">
                  <c:v>1047.652</c:v>
                </c:pt>
                <c:pt idx="3">
                  <c:v>52.569000000000003</c:v>
                </c:pt>
                <c:pt idx="4">
                  <c:v>487.82299999999998</c:v>
                </c:pt>
                <c:pt idx="5">
                  <c:v>9.3109999999999999</c:v>
                </c:pt>
                <c:pt idx="6">
                  <c:v>73.853999999999999</c:v>
                </c:pt>
                <c:pt idx="7">
                  <c:v>191.81399999999999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6"/>
              <c:layout>
                <c:manualLayout>
                  <c:x val="-8.2736677386241707E-3"/>
                  <c:y val="1.357702368477928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3.7231504823808881E-2"/>
                  <c:y val="-3.1679721931151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1.2410501607936292E-2"/>
                  <c:y val="-6.7885118423896421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1740.885</c:v>
                </c:pt>
                <c:pt idx="1">
                  <c:v>381.22499999999997</c:v>
                </c:pt>
                <c:pt idx="2">
                  <c:v>930.14599999999996</c:v>
                </c:pt>
                <c:pt idx="3">
                  <c:v>1326.6619999999998</c:v>
                </c:pt>
                <c:pt idx="4">
                  <c:v>576.01800000000003</c:v>
                </c:pt>
                <c:pt idx="5">
                  <c:v>332.72399999999999</c:v>
                </c:pt>
                <c:pt idx="6">
                  <c:v>60.575000000000003</c:v>
                </c:pt>
                <c:pt idx="7">
                  <c:v>103.41200000000001</c:v>
                </c:pt>
                <c:pt idx="8">
                  <c:v>64.727000000000004</c:v>
                </c:pt>
                <c:pt idx="9">
                  <c:v>176.25299999999999</c:v>
                </c:pt>
                <c:pt idx="10">
                  <c:v>456.00299999999999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6"/>
              <c:layout>
                <c:manualLayout>
                  <c:x val="-2.0684169346560463E-2"/>
                  <c:y val="1.357702368477928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6.8947231155201631E-3"/>
                  <c:y val="-4.5256745615930944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1.3789446231040326E-2"/>
                  <c:y val="-4.5256745615930944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1740.885</c:v>
                </c:pt>
                <c:pt idx="1">
                  <c:v>381.22499999999997</c:v>
                </c:pt>
                <c:pt idx="2">
                  <c:v>930.14599999999996</c:v>
                </c:pt>
                <c:pt idx="3">
                  <c:v>1326.6619999999998</c:v>
                </c:pt>
                <c:pt idx="4">
                  <c:v>576.01800000000003</c:v>
                </c:pt>
                <c:pt idx="5">
                  <c:v>332.72399999999999</c:v>
                </c:pt>
                <c:pt idx="6">
                  <c:v>60.575000000000003</c:v>
                </c:pt>
                <c:pt idx="7">
                  <c:v>103.41200000000001</c:v>
                </c:pt>
                <c:pt idx="8">
                  <c:v>64.727000000000004</c:v>
                </c:pt>
                <c:pt idx="9">
                  <c:v>176.25299999999999</c:v>
                </c:pt>
                <c:pt idx="10">
                  <c:v>456.00299999999999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8.6999999999999994E-2</c:v>
                </c:pt>
                <c:pt idx="1">
                  <c:v>22.78</c:v>
                </c:pt>
                <c:pt idx="2">
                  <c:v>216.30699999999999</c:v>
                </c:pt>
                <c:pt idx="3">
                  <c:v>499.15300000000002</c:v>
                </c:pt>
                <c:pt idx="4">
                  <c:v>230.815</c:v>
                </c:pt>
                <c:pt idx="5">
                  <c:v>112.57599999999999</c:v>
                </c:pt>
                <c:pt idx="6">
                  <c:v>6.5149999999999997</c:v>
                </c:pt>
                <c:pt idx="8">
                  <c:v>7.0000000000000001E-3</c:v>
                </c:pt>
                <c:pt idx="9">
                  <c:v>1.2290000000000001</c:v>
                </c:pt>
                <c:pt idx="10">
                  <c:v>23.158000000000001</c:v>
                </c:pt>
                <c:pt idx="11">
                  <c:v>65.995999999999995</c:v>
                </c:pt>
                <c:pt idx="12">
                  <c:v>86.185000000000002</c:v>
                </c:pt>
                <c:pt idx="13">
                  <c:v>24.105</c:v>
                </c:pt>
                <c:pt idx="14">
                  <c:v>19.879000000000001</c:v>
                </c:pt>
                <c:pt idx="16">
                  <c:v>9.2999999999999999E-2</c:v>
                </c:pt>
                <c:pt idx="17">
                  <c:v>24.01</c:v>
                </c:pt>
                <c:pt idx="18">
                  <c:v>239.464</c:v>
                </c:pt>
                <c:pt idx="19">
                  <c:v>565.14800000000002</c:v>
                </c:pt>
                <c:pt idx="20">
                  <c:v>317</c:v>
                </c:pt>
                <c:pt idx="21">
                  <c:v>136.68</c:v>
                </c:pt>
                <c:pt idx="22">
                  <c:v>26.393999999999998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1.1580571</c:v>
                  </c:pt>
                  <c:pt idx="1">
                    <c:v>43.471536400000005</c:v>
                  </c:pt>
                  <c:pt idx="2">
                    <c:v>97.922889906538799</c:v>
                  </c:pt>
                  <c:pt idx="3">
                    <c:v>270.14251648953189</c:v>
                  </c:pt>
                  <c:pt idx="4">
                    <c:v>202.05940020000003</c:v>
                  </c:pt>
                  <c:pt idx="5">
                    <c:v>0</c:v>
                  </c:pt>
                  <c:pt idx="6">
                    <c:v>185.35524459991962</c:v>
                  </c:pt>
                  <c:pt idx="8">
                    <c:v>1.8575922</c:v>
                  </c:pt>
                  <c:pt idx="9">
                    <c:v>40.777423200000001</c:v>
                  </c:pt>
                  <c:pt idx="10">
                    <c:v>131.58824527072429</c:v>
                  </c:pt>
                  <c:pt idx="11">
                    <c:v>267.92557343270005</c:v>
                  </c:pt>
                  <c:pt idx="12">
                    <c:v>273.98654679999999</c:v>
                  </c:pt>
                  <c:pt idx="13">
                    <c:v>465.80355120000002</c:v>
                  </c:pt>
                  <c:pt idx="14">
                    <c:v>196.84816839160405</c:v>
                  </c:pt>
                  <c:pt idx="16">
                    <c:v>2.1812945999999998</c:v>
                  </c:pt>
                  <c:pt idx="17">
                    <c:v>60.449096400000002</c:v>
                  </c:pt>
                  <c:pt idx="18">
                    <c:v>170.37644961410354</c:v>
                  </c:pt>
                  <c:pt idx="19">
                    <c:v>391.96686034671262</c:v>
                  </c:pt>
                  <c:pt idx="20">
                    <c:v>341.5435478</c:v>
                  </c:pt>
                  <c:pt idx="21">
                    <c:v>465.80355120000002</c:v>
                  </c:pt>
                  <c:pt idx="22">
                    <c:v>276.20454546908149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1.1580571</c:v>
                  </c:pt>
                  <c:pt idx="1">
                    <c:v>43.471536400000005</c:v>
                  </c:pt>
                  <c:pt idx="2">
                    <c:v>97.922889906538799</c:v>
                  </c:pt>
                  <c:pt idx="3">
                    <c:v>270.14251648953189</c:v>
                  </c:pt>
                  <c:pt idx="4">
                    <c:v>202.05940020000003</c:v>
                  </c:pt>
                  <c:pt idx="5">
                    <c:v>0</c:v>
                  </c:pt>
                  <c:pt idx="6">
                    <c:v>185.35524459991962</c:v>
                  </c:pt>
                  <c:pt idx="8">
                    <c:v>1.8575922</c:v>
                  </c:pt>
                  <c:pt idx="9">
                    <c:v>40.777423200000001</c:v>
                  </c:pt>
                  <c:pt idx="10">
                    <c:v>131.58824527072429</c:v>
                  </c:pt>
                  <c:pt idx="11">
                    <c:v>267.92557343270005</c:v>
                  </c:pt>
                  <c:pt idx="12">
                    <c:v>273.98654679999999</c:v>
                  </c:pt>
                  <c:pt idx="13">
                    <c:v>465.80355120000002</c:v>
                  </c:pt>
                  <c:pt idx="14">
                    <c:v>196.84816839160405</c:v>
                  </c:pt>
                  <c:pt idx="16">
                    <c:v>2.1812945999999998</c:v>
                  </c:pt>
                  <c:pt idx="17">
                    <c:v>60.449096400000002</c:v>
                  </c:pt>
                  <c:pt idx="18">
                    <c:v>170.37644961410354</c:v>
                  </c:pt>
                  <c:pt idx="19">
                    <c:v>391.96686034671262</c:v>
                  </c:pt>
                  <c:pt idx="20">
                    <c:v>341.5435478</c:v>
                  </c:pt>
                  <c:pt idx="21">
                    <c:v>465.80355120000002</c:v>
                  </c:pt>
                  <c:pt idx="22">
                    <c:v>276.20454546908149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1.409</c:v>
                </c:pt>
                <c:pt idx="1">
                  <c:v>58.515999999999998</c:v>
                </c:pt>
                <c:pt idx="2">
                  <c:v>211.62700000000001</c:v>
                </c:pt>
                <c:pt idx="3">
                  <c:v>1419.11</c:v>
                </c:pt>
                <c:pt idx="4">
                  <c:v>495.97300000000001</c:v>
                </c:pt>
                <c:pt idx="5">
                  <c:v>0</c:v>
                </c:pt>
                <c:pt idx="6">
                  <c:v>224.75200000000001</c:v>
                </c:pt>
                <c:pt idx="8">
                  <c:v>4.1970000000000001</c:v>
                </c:pt>
                <c:pt idx="9">
                  <c:v>145.84200000000001</c:v>
                </c:pt>
                <c:pt idx="10">
                  <c:v>840.34799999999996</c:v>
                </c:pt>
                <c:pt idx="11">
                  <c:v>1782.5530000000001</c:v>
                </c:pt>
                <c:pt idx="12">
                  <c:v>1479.4090000000001</c:v>
                </c:pt>
                <c:pt idx="13">
                  <c:v>1236.2090000000001</c:v>
                </c:pt>
                <c:pt idx="14">
                  <c:v>439.51499999999999</c:v>
                </c:pt>
                <c:pt idx="16">
                  <c:v>5.6059999999999999</c:v>
                </c:pt>
                <c:pt idx="17">
                  <c:v>204.358</c:v>
                </c:pt>
                <c:pt idx="18">
                  <c:v>1051.9749999999999</c:v>
                </c:pt>
                <c:pt idx="19">
                  <c:v>3201.663</c:v>
                </c:pt>
                <c:pt idx="20">
                  <c:v>1975.3820000000001</c:v>
                </c:pt>
                <c:pt idx="21">
                  <c:v>1236.2090000000001</c:v>
                </c:pt>
                <c:pt idx="22">
                  <c:v>664.26700000000005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715392"/>
        <c:axId val="42717184"/>
      </c:barChart>
      <c:catAx>
        <c:axId val="427153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717184"/>
        <c:crosses val="autoZero"/>
        <c:auto val="1"/>
        <c:lblAlgn val="ctr"/>
        <c:lblOffset val="100"/>
        <c:noMultiLvlLbl val="0"/>
      </c:catAx>
      <c:valAx>
        <c:axId val="427171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7153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8.6999999999999994E-2</c:v>
                </c:pt>
                <c:pt idx="1">
                  <c:v>22.78</c:v>
                </c:pt>
                <c:pt idx="2">
                  <c:v>216.30699999999999</c:v>
                </c:pt>
                <c:pt idx="3">
                  <c:v>499.15300000000002</c:v>
                </c:pt>
                <c:pt idx="4">
                  <c:v>230.815</c:v>
                </c:pt>
                <c:pt idx="5">
                  <c:v>112.57599999999999</c:v>
                </c:pt>
                <c:pt idx="6">
                  <c:v>6.5149999999999997</c:v>
                </c:pt>
                <c:pt idx="8">
                  <c:v>7.0000000000000001E-3</c:v>
                </c:pt>
                <c:pt idx="9">
                  <c:v>1.2290000000000001</c:v>
                </c:pt>
                <c:pt idx="10">
                  <c:v>23.158000000000001</c:v>
                </c:pt>
                <c:pt idx="11">
                  <c:v>65.995999999999995</c:v>
                </c:pt>
                <c:pt idx="12">
                  <c:v>86.185000000000002</c:v>
                </c:pt>
                <c:pt idx="13">
                  <c:v>24.105</c:v>
                </c:pt>
                <c:pt idx="14">
                  <c:v>19.879000000000001</c:v>
                </c:pt>
                <c:pt idx="16">
                  <c:v>9.2999999999999999E-2</c:v>
                </c:pt>
                <c:pt idx="17">
                  <c:v>24.01</c:v>
                </c:pt>
                <c:pt idx="18">
                  <c:v>239.464</c:v>
                </c:pt>
                <c:pt idx="19">
                  <c:v>565.14800000000002</c:v>
                </c:pt>
                <c:pt idx="20">
                  <c:v>317</c:v>
                </c:pt>
                <c:pt idx="21">
                  <c:v>136.68</c:v>
                </c:pt>
                <c:pt idx="22">
                  <c:v>26.393999999999998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1.1580571</c:v>
                  </c:pt>
                  <c:pt idx="1">
                    <c:v>43.471536400000005</c:v>
                  </c:pt>
                  <c:pt idx="2">
                    <c:v>97.922889906538799</c:v>
                  </c:pt>
                  <c:pt idx="3">
                    <c:v>270.14251648953189</c:v>
                  </c:pt>
                  <c:pt idx="4">
                    <c:v>202.05940020000003</c:v>
                  </c:pt>
                  <c:pt idx="5">
                    <c:v>0</c:v>
                  </c:pt>
                  <c:pt idx="6">
                    <c:v>185.35524459991962</c:v>
                  </c:pt>
                  <c:pt idx="8">
                    <c:v>1.8575922</c:v>
                  </c:pt>
                  <c:pt idx="9">
                    <c:v>40.777423200000001</c:v>
                  </c:pt>
                  <c:pt idx="10">
                    <c:v>131.58824527072429</c:v>
                  </c:pt>
                  <c:pt idx="11">
                    <c:v>267.92557343270005</c:v>
                  </c:pt>
                  <c:pt idx="12">
                    <c:v>273.98654679999999</c:v>
                  </c:pt>
                  <c:pt idx="13">
                    <c:v>465.80355120000002</c:v>
                  </c:pt>
                  <c:pt idx="14">
                    <c:v>196.84816839160405</c:v>
                  </c:pt>
                  <c:pt idx="16">
                    <c:v>2.1812945999999998</c:v>
                  </c:pt>
                  <c:pt idx="17">
                    <c:v>60.449096400000002</c:v>
                  </c:pt>
                  <c:pt idx="18">
                    <c:v>170.37644961410354</c:v>
                  </c:pt>
                  <c:pt idx="19">
                    <c:v>391.96686034671262</c:v>
                  </c:pt>
                  <c:pt idx="20">
                    <c:v>341.5435478</c:v>
                  </c:pt>
                  <c:pt idx="21">
                    <c:v>465.80355120000002</c:v>
                  </c:pt>
                  <c:pt idx="22">
                    <c:v>276.20454546908149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1.1580571</c:v>
                  </c:pt>
                  <c:pt idx="1">
                    <c:v>43.471536400000005</c:v>
                  </c:pt>
                  <c:pt idx="2">
                    <c:v>97.922889906538799</c:v>
                  </c:pt>
                  <c:pt idx="3">
                    <c:v>270.14251648953189</c:v>
                  </c:pt>
                  <c:pt idx="4">
                    <c:v>202.05940020000003</c:v>
                  </c:pt>
                  <c:pt idx="5">
                    <c:v>0</c:v>
                  </c:pt>
                  <c:pt idx="6">
                    <c:v>185.35524459991962</c:v>
                  </c:pt>
                  <c:pt idx="8">
                    <c:v>1.8575922</c:v>
                  </c:pt>
                  <c:pt idx="9">
                    <c:v>40.777423200000001</c:v>
                  </c:pt>
                  <c:pt idx="10">
                    <c:v>131.58824527072429</c:v>
                  </c:pt>
                  <c:pt idx="11">
                    <c:v>267.92557343270005</c:v>
                  </c:pt>
                  <c:pt idx="12">
                    <c:v>273.98654679999999</c:v>
                  </c:pt>
                  <c:pt idx="13">
                    <c:v>465.80355120000002</c:v>
                  </c:pt>
                  <c:pt idx="14">
                    <c:v>196.84816839160405</c:v>
                  </c:pt>
                  <c:pt idx="16">
                    <c:v>2.1812945999999998</c:v>
                  </c:pt>
                  <c:pt idx="17">
                    <c:v>60.449096400000002</c:v>
                  </c:pt>
                  <c:pt idx="18">
                    <c:v>170.37644961410354</c:v>
                  </c:pt>
                  <c:pt idx="19">
                    <c:v>391.96686034671262</c:v>
                  </c:pt>
                  <c:pt idx="20">
                    <c:v>341.5435478</c:v>
                  </c:pt>
                  <c:pt idx="21">
                    <c:v>465.80355120000002</c:v>
                  </c:pt>
                  <c:pt idx="22">
                    <c:v>276.20454546908149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1.409</c:v>
                </c:pt>
                <c:pt idx="1">
                  <c:v>58.515999999999998</c:v>
                </c:pt>
                <c:pt idx="2">
                  <c:v>211.62700000000001</c:v>
                </c:pt>
                <c:pt idx="3">
                  <c:v>1419.11</c:v>
                </c:pt>
                <c:pt idx="4">
                  <c:v>495.97300000000001</c:v>
                </c:pt>
                <c:pt idx="5">
                  <c:v>0</c:v>
                </c:pt>
                <c:pt idx="6">
                  <c:v>224.75200000000001</c:v>
                </c:pt>
                <c:pt idx="8">
                  <c:v>4.1970000000000001</c:v>
                </c:pt>
                <c:pt idx="9">
                  <c:v>145.84200000000001</c:v>
                </c:pt>
                <c:pt idx="10">
                  <c:v>840.34799999999996</c:v>
                </c:pt>
                <c:pt idx="11">
                  <c:v>1782.5530000000001</c:v>
                </c:pt>
                <c:pt idx="12">
                  <c:v>1479.4090000000001</c:v>
                </c:pt>
                <c:pt idx="13">
                  <c:v>1236.2090000000001</c:v>
                </c:pt>
                <c:pt idx="14">
                  <c:v>439.51499999999999</c:v>
                </c:pt>
                <c:pt idx="16">
                  <c:v>5.6059999999999999</c:v>
                </c:pt>
                <c:pt idx="17">
                  <c:v>204.358</c:v>
                </c:pt>
                <c:pt idx="18">
                  <c:v>1051.9749999999999</c:v>
                </c:pt>
                <c:pt idx="19">
                  <c:v>3201.663</c:v>
                </c:pt>
                <c:pt idx="20">
                  <c:v>1975.3820000000001</c:v>
                </c:pt>
                <c:pt idx="21">
                  <c:v>1236.2090000000001</c:v>
                </c:pt>
                <c:pt idx="22">
                  <c:v>664.26700000000005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177280"/>
        <c:axId val="44178816"/>
      </c:barChart>
      <c:catAx>
        <c:axId val="441772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178816"/>
        <c:crosses val="autoZero"/>
        <c:auto val="1"/>
        <c:lblAlgn val="ctr"/>
        <c:lblOffset val="100"/>
        <c:noMultiLvlLbl val="0"/>
      </c:catAx>
      <c:valAx>
        <c:axId val="441788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1772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4.4999999999999998E-2</c:v>
                </c:pt>
                <c:pt idx="1">
                  <c:v>5.2009999999999996</c:v>
                </c:pt>
                <c:pt idx="2">
                  <c:v>33.71</c:v>
                </c:pt>
                <c:pt idx="3">
                  <c:v>118.56100000000001</c:v>
                </c:pt>
                <c:pt idx="4">
                  <c:v>271.21600000000001</c:v>
                </c:pt>
                <c:pt idx="5">
                  <c:v>259.17500000000001</c:v>
                </c:pt>
                <c:pt idx="6">
                  <c:v>394.18400000000003</c:v>
                </c:pt>
                <c:pt idx="7">
                  <c:v>6.1390000000000002</c:v>
                </c:pt>
                <c:pt idx="8">
                  <c:v>0</c:v>
                </c:pt>
                <c:pt idx="10">
                  <c:v>0.23599999999999999</c:v>
                </c:pt>
                <c:pt idx="11">
                  <c:v>6.4930000000000003</c:v>
                </c:pt>
                <c:pt idx="12">
                  <c:v>13.161</c:v>
                </c:pt>
                <c:pt idx="13">
                  <c:v>23.928000000000001</c:v>
                </c:pt>
                <c:pt idx="14">
                  <c:v>74.804000000000002</c:v>
                </c:pt>
                <c:pt idx="15">
                  <c:v>71.185000000000002</c:v>
                </c:pt>
                <c:pt idx="16">
                  <c:v>23.635999999999999</c:v>
                </c:pt>
                <c:pt idx="17">
                  <c:v>6.633</c:v>
                </c:pt>
                <c:pt idx="18">
                  <c:v>0.48099999999999998</c:v>
                </c:pt>
                <c:pt idx="20">
                  <c:v>0.28100000000000003</c:v>
                </c:pt>
                <c:pt idx="21">
                  <c:v>11.694000000000001</c:v>
                </c:pt>
                <c:pt idx="22">
                  <c:v>46.872</c:v>
                </c:pt>
                <c:pt idx="23">
                  <c:v>142.489</c:v>
                </c:pt>
                <c:pt idx="24">
                  <c:v>346.02100000000002</c:v>
                </c:pt>
                <c:pt idx="25">
                  <c:v>330.36</c:v>
                </c:pt>
                <c:pt idx="26">
                  <c:v>417.82</c:v>
                </c:pt>
                <c:pt idx="27">
                  <c:v>12.772</c:v>
                </c:pt>
                <c:pt idx="28">
                  <c:v>0.48099999999999998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2.8684683999999998</c:v>
                  </c:pt>
                  <c:pt idx="2">
                    <c:v>44.2634969</c:v>
                  </c:pt>
                  <c:pt idx="3">
                    <c:v>22.226281999999998</c:v>
                  </c:pt>
                  <c:pt idx="4">
                    <c:v>165.63135600000001</c:v>
                  </c:pt>
                  <c:pt idx="5">
                    <c:v>197.31452950000002</c:v>
                  </c:pt>
                  <c:pt idx="6">
                    <c:v>262.35793129999996</c:v>
                  </c:pt>
                  <c:pt idx="7">
                    <c:v>0</c:v>
                  </c:pt>
                  <c:pt idx="8">
                    <c:v>0</c:v>
                  </c:pt>
                  <c:pt idx="10">
                    <c:v>8.0027424000000007</c:v>
                  </c:pt>
                  <c:pt idx="11">
                    <c:v>42.760921499999995</c:v>
                  </c:pt>
                  <c:pt idx="12">
                    <c:v>67.057811799999996</c:v>
                  </c:pt>
                  <c:pt idx="13">
                    <c:v>135.18102879999998</c:v>
                  </c:pt>
                  <c:pt idx="14">
                    <c:v>172.98549720000003</c:v>
                  </c:pt>
                  <c:pt idx="15">
                    <c:v>212.09902450000001</c:v>
                  </c:pt>
                  <c:pt idx="16">
                    <c:v>343.6713072</c:v>
                  </c:pt>
                  <c:pt idx="17">
                    <c:v>149.16388080000002</c:v>
                  </c:pt>
                  <c:pt idx="18">
                    <c:v>282.06684749999999</c:v>
                  </c:pt>
                  <c:pt idx="20">
                    <c:v>8.0027424000000007</c:v>
                  </c:pt>
                  <c:pt idx="21">
                    <c:v>42.717021599999995</c:v>
                  </c:pt>
                  <c:pt idx="22">
                    <c:v>79.484426599999992</c:v>
                  </c:pt>
                  <c:pt idx="23">
                    <c:v>135.88560360000002</c:v>
                  </c:pt>
                  <c:pt idx="24">
                    <c:v>234.02856939999998</c:v>
                  </c:pt>
                  <c:pt idx="25">
                    <c:v>280.34356320000001</c:v>
                  </c:pt>
                  <c:pt idx="26">
                    <c:v>422.65638059999998</c:v>
                  </c:pt>
                  <c:pt idx="27">
                    <c:v>149.16388080000002</c:v>
                  </c:pt>
                  <c:pt idx="28">
                    <c:v>282.06684749999999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2.8684683999999998</c:v>
                  </c:pt>
                  <c:pt idx="2">
                    <c:v>44.2634969</c:v>
                  </c:pt>
                  <c:pt idx="3">
                    <c:v>22.226281999999998</c:v>
                  </c:pt>
                  <c:pt idx="4">
                    <c:v>165.63135600000001</c:v>
                  </c:pt>
                  <c:pt idx="5">
                    <c:v>197.31452950000002</c:v>
                  </c:pt>
                  <c:pt idx="6">
                    <c:v>262.35793129999996</c:v>
                  </c:pt>
                  <c:pt idx="7">
                    <c:v>0</c:v>
                  </c:pt>
                  <c:pt idx="8">
                    <c:v>0</c:v>
                  </c:pt>
                  <c:pt idx="10">
                    <c:v>8.0027424000000007</c:v>
                  </c:pt>
                  <c:pt idx="11">
                    <c:v>42.760921499999995</c:v>
                  </c:pt>
                  <c:pt idx="12">
                    <c:v>67.057811799999996</c:v>
                  </c:pt>
                  <c:pt idx="13">
                    <c:v>135.18102879999998</c:v>
                  </c:pt>
                  <c:pt idx="14">
                    <c:v>172.98549720000003</c:v>
                  </c:pt>
                  <c:pt idx="15">
                    <c:v>212.09902450000001</c:v>
                  </c:pt>
                  <c:pt idx="16">
                    <c:v>343.6713072</c:v>
                  </c:pt>
                  <c:pt idx="17">
                    <c:v>149.16388080000002</c:v>
                  </c:pt>
                  <c:pt idx="18">
                    <c:v>282.06684749999999</c:v>
                  </c:pt>
                  <c:pt idx="20">
                    <c:v>8.0027424000000007</c:v>
                  </c:pt>
                  <c:pt idx="21">
                    <c:v>42.717021599999995</c:v>
                  </c:pt>
                  <c:pt idx="22">
                    <c:v>79.484426599999992</c:v>
                  </c:pt>
                  <c:pt idx="23">
                    <c:v>135.88560360000002</c:v>
                  </c:pt>
                  <c:pt idx="24">
                    <c:v>234.02856939999998</c:v>
                  </c:pt>
                  <c:pt idx="25">
                    <c:v>280.34356320000001</c:v>
                  </c:pt>
                  <c:pt idx="26">
                    <c:v>422.65638059999998</c:v>
                  </c:pt>
                  <c:pt idx="27">
                    <c:v>149.16388080000002</c:v>
                  </c:pt>
                  <c:pt idx="28">
                    <c:v>282.06684749999999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5.9710000000000001</c:v>
                </c:pt>
                <c:pt idx="2">
                  <c:v>73.613</c:v>
                </c:pt>
                <c:pt idx="3">
                  <c:v>59.54</c:v>
                </c:pt>
                <c:pt idx="4">
                  <c:v>855.976</c:v>
                </c:pt>
                <c:pt idx="5">
                  <c:v>875.00900000000001</c:v>
                </c:pt>
                <c:pt idx="6">
                  <c:v>541.279</c:v>
                </c:pt>
                <c:pt idx="7">
                  <c:v>0</c:v>
                </c:pt>
                <c:pt idx="8">
                  <c:v>0</c:v>
                </c:pt>
                <c:pt idx="10">
                  <c:v>27.672000000000001</c:v>
                </c:pt>
                <c:pt idx="11">
                  <c:v>269.44499999999999</c:v>
                </c:pt>
                <c:pt idx="12">
                  <c:v>353.49400000000003</c:v>
                </c:pt>
                <c:pt idx="13">
                  <c:v>672.20799999999997</c:v>
                </c:pt>
                <c:pt idx="14">
                  <c:v>1285.182</c:v>
                </c:pt>
                <c:pt idx="15">
                  <c:v>908.34699999999998</c:v>
                </c:pt>
                <c:pt idx="16">
                  <c:v>1539.7460000000001</c:v>
                </c:pt>
                <c:pt idx="17">
                  <c:v>342.27600000000001</c:v>
                </c:pt>
                <c:pt idx="18">
                  <c:v>529.70299999999997</c:v>
                </c:pt>
                <c:pt idx="20">
                  <c:v>27.672000000000001</c:v>
                </c:pt>
                <c:pt idx="21">
                  <c:v>275.416</c:v>
                </c:pt>
                <c:pt idx="22">
                  <c:v>427.10599999999999</c:v>
                </c:pt>
                <c:pt idx="23">
                  <c:v>731.74800000000005</c:v>
                </c:pt>
                <c:pt idx="24">
                  <c:v>2141.1579999999999</c:v>
                </c:pt>
                <c:pt idx="25">
                  <c:v>1783.356</c:v>
                </c:pt>
                <c:pt idx="26">
                  <c:v>2081.0259999999998</c:v>
                </c:pt>
                <c:pt idx="27">
                  <c:v>342.27600000000001</c:v>
                </c:pt>
                <c:pt idx="28">
                  <c:v>529.70299999999997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081920"/>
        <c:axId val="44083456"/>
      </c:barChart>
      <c:catAx>
        <c:axId val="440819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083456"/>
        <c:crosses val="autoZero"/>
        <c:auto val="1"/>
        <c:lblAlgn val="ctr"/>
        <c:lblOffset val="100"/>
        <c:noMultiLvlLbl val="0"/>
      </c:catAx>
      <c:valAx>
        <c:axId val="440834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0819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4.4999999999999998E-2</c:v>
                </c:pt>
                <c:pt idx="1">
                  <c:v>5.2009999999999996</c:v>
                </c:pt>
                <c:pt idx="2">
                  <c:v>33.71</c:v>
                </c:pt>
                <c:pt idx="3">
                  <c:v>118.56100000000001</c:v>
                </c:pt>
                <c:pt idx="4">
                  <c:v>271.21600000000001</c:v>
                </c:pt>
                <c:pt idx="5">
                  <c:v>259.17500000000001</c:v>
                </c:pt>
                <c:pt idx="6">
                  <c:v>394.18400000000003</c:v>
                </c:pt>
                <c:pt idx="7">
                  <c:v>6.1390000000000002</c:v>
                </c:pt>
                <c:pt idx="8">
                  <c:v>0</c:v>
                </c:pt>
                <c:pt idx="10">
                  <c:v>0.23599999999999999</c:v>
                </c:pt>
                <c:pt idx="11">
                  <c:v>6.4930000000000003</c:v>
                </c:pt>
                <c:pt idx="12">
                  <c:v>13.161</c:v>
                </c:pt>
                <c:pt idx="13">
                  <c:v>23.928000000000001</c:v>
                </c:pt>
                <c:pt idx="14">
                  <c:v>74.804000000000002</c:v>
                </c:pt>
                <c:pt idx="15">
                  <c:v>71.185000000000002</c:v>
                </c:pt>
                <c:pt idx="16">
                  <c:v>23.635999999999999</c:v>
                </c:pt>
                <c:pt idx="17">
                  <c:v>6.633</c:v>
                </c:pt>
                <c:pt idx="18">
                  <c:v>0.48099999999999998</c:v>
                </c:pt>
                <c:pt idx="20">
                  <c:v>0.28100000000000003</c:v>
                </c:pt>
                <c:pt idx="21">
                  <c:v>11.694000000000001</c:v>
                </c:pt>
                <c:pt idx="22">
                  <c:v>46.872</c:v>
                </c:pt>
                <c:pt idx="23">
                  <c:v>142.489</c:v>
                </c:pt>
                <c:pt idx="24">
                  <c:v>346.02100000000002</c:v>
                </c:pt>
                <c:pt idx="25">
                  <c:v>330.36</c:v>
                </c:pt>
                <c:pt idx="26">
                  <c:v>417.82</c:v>
                </c:pt>
                <c:pt idx="27">
                  <c:v>12.772</c:v>
                </c:pt>
                <c:pt idx="28">
                  <c:v>0.48099999999999998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2.8684683999999998</c:v>
                  </c:pt>
                  <c:pt idx="2">
                    <c:v>44.2634969</c:v>
                  </c:pt>
                  <c:pt idx="3">
                    <c:v>22.226281999999998</c:v>
                  </c:pt>
                  <c:pt idx="4">
                    <c:v>165.63135600000001</c:v>
                  </c:pt>
                  <c:pt idx="5">
                    <c:v>197.31452950000002</c:v>
                  </c:pt>
                  <c:pt idx="6">
                    <c:v>262.35793129999996</c:v>
                  </c:pt>
                  <c:pt idx="7">
                    <c:v>0</c:v>
                  </c:pt>
                  <c:pt idx="8">
                    <c:v>0</c:v>
                  </c:pt>
                  <c:pt idx="10">
                    <c:v>8.0027424000000007</c:v>
                  </c:pt>
                  <c:pt idx="11">
                    <c:v>42.760921499999995</c:v>
                  </c:pt>
                  <c:pt idx="12">
                    <c:v>67.057811799999996</c:v>
                  </c:pt>
                  <c:pt idx="13">
                    <c:v>135.18102879999998</c:v>
                  </c:pt>
                  <c:pt idx="14">
                    <c:v>172.98549720000003</c:v>
                  </c:pt>
                  <c:pt idx="15">
                    <c:v>212.09902450000001</c:v>
                  </c:pt>
                  <c:pt idx="16">
                    <c:v>343.6713072</c:v>
                  </c:pt>
                  <c:pt idx="17">
                    <c:v>149.16388080000002</c:v>
                  </c:pt>
                  <c:pt idx="18">
                    <c:v>282.06684749999999</c:v>
                  </c:pt>
                  <c:pt idx="20">
                    <c:v>8.0027424000000007</c:v>
                  </c:pt>
                  <c:pt idx="21">
                    <c:v>42.717021599999995</c:v>
                  </c:pt>
                  <c:pt idx="22">
                    <c:v>79.484426599999992</c:v>
                  </c:pt>
                  <c:pt idx="23">
                    <c:v>135.88560360000002</c:v>
                  </c:pt>
                  <c:pt idx="24">
                    <c:v>234.02856939999998</c:v>
                  </c:pt>
                  <c:pt idx="25">
                    <c:v>280.34356320000001</c:v>
                  </c:pt>
                  <c:pt idx="26">
                    <c:v>422.65638059999998</c:v>
                  </c:pt>
                  <c:pt idx="27">
                    <c:v>149.16388080000002</c:v>
                  </c:pt>
                  <c:pt idx="28">
                    <c:v>282.06684749999999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2.8684683999999998</c:v>
                  </c:pt>
                  <c:pt idx="2">
                    <c:v>44.2634969</c:v>
                  </c:pt>
                  <c:pt idx="3">
                    <c:v>22.226281999999998</c:v>
                  </c:pt>
                  <c:pt idx="4">
                    <c:v>165.63135600000001</c:v>
                  </c:pt>
                  <c:pt idx="5">
                    <c:v>197.31452950000002</c:v>
                  </c:pt>
                  <c:pt idx="6">
                    <c:v>262.35793129999996</c:v>
                  </c:pt>
                  <c:pt idx="7">
                    <c:v>0</c:v>
                  </c:pt>
                  <c:pt idx="8">
                    <c:v>0</c:v>
                  </c:pt>
                  <c:pt idx="10">
                    <c:v>8.0027424000000007</c:v>
                  </c:pt>
                  <c:pt idx="11">
                    <c:v>42.760921499999995</c:v>
                  </c:pt>
                  <c:pt idx="12">
                    <c:v>67.057811799999996</c:v>
                  </c:pt>
                  <c:pt idx="13">
                    <c:v>135.18102879999998</c:v>
                  </c:pt>
                  <c:pt idx="14">
                    <c:v>172.98549720000003</c:v>
                  </c:pt>
                  <c:pt idx="15">
                    <c:v>212.09902450000001</c:v>
                  </c:pt>
                  <c:pt idx="16">
                    <c:v>343.6713072</c:v>
                  </c:pt>
                  <c:pt idx="17">
                    <c:v>149.16388080000002</c:v>
                  </c:pt>
                  <c:pt idx="18">
                    <c:v>282.06684749999999</c:v>
                  </c:pt>
                  <c:pt idx="20">
                    <c:v>8.0027424000000007</c:v>
                  </c:pt>
                  <c:pt idx="21">
                    <c:v>42.717021599999995</c:v>
                  </c:pt>
                  <c:pt idx="22">
                    <c:v>79.484426599999992</c:v>
                  </c:pt>
                  <c:pt idx="23">
                    <c:v>135.88560360000002</c:v>
                  </c:pt>
                  <c:pt idx="24">
                    <c:v>234.02856939999998</c:v>
                  </c:pt>
                  <c:pt idx="25">
                    <c:v>280.34356320000001</c:v>
                  </c:pt>
                  <c:pt idx="26">
                    <c:v>422.65638059999998</c:v>
                  </c:pt>
                  <c:pt idx="27">
                    <c:v>149.16388080000002</c:v>
                  </c:pt>
                  <c:pt idx="28">
                    <c:v>282.06684749999999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5.9710000000000001</c:v>
                </c:pt>
                <c:pt idx="2">
                  <c:v>73.613</c:v>
                </c:pt>
                <c:pt idx="3">
                  <c:v>59.54</c:v>
                </c:pt>
                <c:pt idx="4">
                  <c:v>855.976</c:v>
                </c:pt>
                <c:pt idx="5">
                  <c:v>875.00900000000001</c:v>
                </c:pt>
                <c:pt idx="6">
                  <c:v>541.279</c:v>
                </c:pt>
                <c:pt idx="7">
                  <c:v>0</c:v>
                </c:pt>
                <c:pt idx="8">
                  <c:v>0</c:v>
                </c:pt>
                <c:pt idx="10">
                  <c:v>27.672000000000001</c:v>
                </c:pt>
                <c:pt idx="11">
                  <c:v>269.44499999999999</c:v>
                </c:pt>
                <c:pt idx="12">
                  <c:v>353.49400000000003</c:v>
                </c:pt>
                <c:pt idx="13">
                  <c:v>672.20799999999997</c:v>
                </c:pt>
                <c:pt idx="14">
                  <c:v>1285.182</c:v>
                </c:pt>
                <c:pt idx="15">
                  <c:v>908.34699999999998</c:v>
                </c:pt>
                <c:pt idx="16">
                  <c:v>1539.7460000000001</c:v>
                </c:pt>
                <c:pt idx="17">
                  <c:v>342.27600000000001</c:v>
                </c:pt>
                <c:pt idx="18">
                  <c:v>529.70299999999997</c:v>
                </c:pt>
                <c:pt idx="20">
                  <c:v>27.672000000000001</c:v>
                </c:pt>
                <c:pt idx="21">
                  <c:v>275.416</c:v>
                </c:pt>
                <c:pt idx="22">
                  <c:v>427.10599999999999</c:v>
                </c:pt>
                <c:pt idx="23">
                  <c:v>731.74800000000005</c:v>
                </c:pt>
                <c:pt idx="24">
                  <c:v>2141.1579999999999</c:v>
                </c:pt>
                <c:pt idx="25">
                  <c:v>1783.356</c:v>
                </c:pt>
                <c:pt idx="26">
                  <c:v>2081.0259999999998</c:v>
                </c:pt>
                <c:pt idx="27">
                  <c:v>342.27600000000001</c:v>
                </c:pt>
                <c:pt idx="28">
                  <c:v>529.70299999999997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122112"/>
        <c:axId val="44123648"/>
      </c:barChart>
      <c:catAx>
        <c:axId val="441221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123648"/>
        <c:crosses val="autoZero"/>
        <c:auto val="1"/>
        <c:lblAlgn val="ctr"/>
        <c:lblOffset val="100"/>
        <c:noMultiLvlLbl val="0"/>
      </c:catAx>
      <c:valAx>
        <c:axId val="441236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7258724252022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412211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243.00700000000001</c:v>
                </c:pt>
                <c:pt idx="1">
                  <c:v>3529.26</c:v>
                </c:pt>
                <c:pt idx="2">
                  <c:v>3616.8580000000002</c:v>
                </c:pt>
                <c:pt idx="3">
                  <c:v>212.22399999999999</c:v>
                </c:pt>
                <c:pt idx="4">
                  <c:v>793.721</c:v>
                </c:pt>
                <c:pt idx="5">
                  <c:v>42.230999999999995</c:v>
                </c:pt>
                <c:pt idx="6">
                  <c:v>515.80200000000002</c:v>
                </c:pt>
                <c:pt idx="7">
                  <c:v>324.94800000000004</c:v>
                </c:pt>
                <c:pt idx="8">
                  <c:v>5426.4170000000004</c:v>
                </c:pt>
                <c:pt idx="9">
                  <c:v>621.05899999999997</c:v>
                </c:pt>
                <c:pt idx="10">
                  <c:v>4966.4470000000001</c:v>
                </c:pt>
                <c:pt idx="11">
                  <c:v>4799.7560000000003</c:v>
                </c:pt>
                <c:pt idx="12">
                  <c:v>4769.1899999999996</c:v>
                </c:pt>
                <c:pt idx="13">
                  <c:v>936.01800000000003</c:v>
                </c:pt>
                <c:pt idx="14">
                  <c:v>2288.2400000000002</c:v>
                </c:pt>
                <c:pt idx="15">
                  <c:v>4214.3639999999996</c:v>
                </c:pt>
                <c:pt idx="16">
                  <c:v>3009.4139999999998</c:v>
                </c:pt>
                <c:pt idx="17">
                  <c:v>2930.2139999999999</c:v>
                </c:pt>
                <c:pt idx="18">
                  <c:v>7461.277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490752"/>
        <c:axId val="44480384"/>
      </c:barChart>
      <c:valAx>
        <c:axId val="444803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490752"/>
        <c:crosses val="max"/>
        <c:crossBetween val="between"/>
      </c:valAx>
      <c:catAx>
        <c:axId val="44490752"/>
        <c:scaling>
          <c:orientation val="maxMin"/>
        </c:scaling>
        <c:delete val="0"/>
        <c:axPos val="l"/>
        <c:majorTickMark val="out"/>
        <c:minorTickMark val="none"/>
        <c:tickLblPos val="nextTo"/>
        <c:crossAx val="444803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243.00700000000001</c:v>
                </c:pt>
                <c:pt idx="1">
                  <c:v>3529.26</c:v>
                </c:pt>
                <c:pt idx="2">
                  <c:v>3616.8580000000002</c:v>
                </c:pt>
                <c:pt idx="3">
                  <c:v>212.22399999999999</c:v>
                </c:pt>
                <c:pt idx="4">
                  <c:v>793.721</c:v>
                </c:pt>
                <c:pt idx="5">
                  <c:v>42.230999999999995</c:v>
                </c:pt>
                <c:pt idx="6">
                  <c:v>515.80200000000002</c:v>
                </c:pt>
                <c:pt idx="7">
                  <c:v>324.94800000000004</c:v>
                </c:pt>
                <c:pt idx="8">
                  <c:v>5426.4170000000004</c:v>
                </c:pt>
                <c:pt idx="9">
                  <c:v>621.05899999999997</c:v>
                </c:pt>
                <c:pt idx="10">
                  <c:v>4966.4470000000001</c:v>
                </c:pt>
                <c:pt idx="11">
                  <c:v>4799.7560000000003</c:v>
                </c:pt>
                <c:pt idx="12">
                  <c:v>4769.1899999999996</c:v>
                </c:pt>
                <c:pt idx="13">
                  <c:v>936.01800000000003</c:v>
                </c:pt>
                <c:pt idx="14">
                  <c:v>2288.2400000000002</c:v>
                </c:pt>
                <c:pt idx="15">
                  <c:v>4214.3639999999996</c:v>
                </c:pt>
                <c:pt idx="16">
                  <c:v>3009.4139999999998</c:v>
                </c:pt>
                <c:pt idx="17">
                  <c:v>2930.2139999999999</c:v>
                </c:pt>
                <c:pt idx="18">
                  <c:v>7461.277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545152"/>
        <c:axId val="44538880"/>
      </c:barChart>
      <c:valAx>
        <c:axId val="445388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545152"/>
        <c:crosses val="max"/>
        <c:crossBetween val="between"/>
      </c:valAx>
      <c:catAx>
        <c:axId val="44545152"/>
        <c:scaling>
          <c:orientation val="maxMin"/>
        </c:scaling>
        <c:delete val="0"/>
        <c:axPos val="l"/>
        <c:majorTickMark val="out"/>
        <c:minorTickMark val="none"/>
        <c:tickLblPos val="nextTo"/>
        <c:crossAx val="445388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67.742999999999995</c:v>
                </c:pt>
                <c:pt idx="1">
                  <c:v>1136.7180000000001</c:v>
                </c:pt>
                <c:pt idx="2">
                  <c:v>1311.12</c:v>
                </c:pt>
                <c:pt idx="3">
                  <c:v>943.67600000000004</c:v>
                </c:pt>
                <c:pt idx="4">
                  <c:v>187.678</c:v>
                </c:pt>
                <c:pt idx="5">
                  <c:v>135.39099999999999</c:v>
                </c:pt>
                <c:pt idx="6">
                  <c:v>12.125</c:v>
                </c:pt>
                <c:pt idx="8">
                  <c:v>22.238</c:v>
                </c:pt>
                <c:pt idx="9">
                  <c:v>177.018</c:v>
                </c:pt>
                <c:pt idx="10">
                  <c:v>637.38900000000001</c:v>
                </c:pt>
                <c:pt idx="11">
                  <c:v>263.87200000000001</c:v>
                </c:pt>
                <c:pt idx="12">
                  <c:v>188.05199999999999</c:v>
                </c:pt>
                <c:pt idx="13">
                  <c:v>62.378999999999998</c:v>
                </c:pt>
                <c:pt idx="14">
                  <c:v>26.222999999999999</c:v>
                </c:pt>
                <c:pt idx="16">
                  <c:v>89.981999999999999</c:v>
                </c:pt>
                <c:pt idx="17">
                  <c:v>1313.7360000000001</c:v>
                </c:pt>
                <c:pt idx="18">
                  <c:v>1948.51</c:v>
                </c:pt>
                <c:pt idx="19">
                  <c:v>1207.548</c:v>
                </c:pt>
                <c:pt idx="20">
                  <c:v>375.72899999999998</c:v>
                </c:pt>
                <c:pt idx="21">
                  <c:v>197.77</c:v>
                </c:pt>
                <c:pt idx="22">
                  <c:v>38.347000000000001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208.0976829</c:v>
                  </c:pt>
                  <c:pt idx="1">
                    <c:v>648.18760520000001</c:v>
                  </c:pt>
                  <c:pt idx="2">
                    <c:v>297.32927031238103</c:v>
                  </c:pt>
                  <c:pt idx="3">
                    <c:v>537.89479955313129</c:v>
                  </c:pt>
                  <c:pt idx="4">
                    <c:v>180.44581720000002</c:v>
                  </c:pt>
                  <c:pt idx="5">
                    <c:v>0</c:v>
                  </c:pt>
                  <c:pt idx="6">
                    <c:v>103.75642990817245</c:v>
                  </c:pt>
                  <c:pt idx="8">
                    <c:v>381.13590790000001</c:v>
                  </c:pt>
                  <c:pt idx="9">
                    <c:v>2355.6061077000004</c:v>
                  </c:pt>
                  <c:pt idx="10">
                    <c:v>2215.1467109808987</c:v>
                  </c:pt>
                  <c:pt idx="11">
                    <c:v>1071.7433548413965</c:v>
                  </c:pt>
                  <c:pt idx="12">
                    <c:v>507.53330460000006</c:v>
                  </c:pt>
                  <c:pt idx="13">
                    <c:v>207.24370649999997</c:v>
                  </c:pt>
                  <c:pt idx="14">
                    <c:v>78.915798362807408</c:v>
                  </c:pt>
                  <c:pt idx="16">
                    <c:v>449.09520040000001</c:v>
                  </c:pt>
                  <c:pt idx="17">
                    <c:v>2475.3690936000003</c:v>
                  </c:pt>
                  <c:pt idx="18">
                    <c:v>2268.4468748121926</c:v>
                  </c:pt>
                  <c:pt idx="19">
                    <c:v>1202.2183338324169</c:v>
                  </c:pt>
                  <c:pt idx="20">
                    <c:v>537.85591299999987</c:v>
                  </c:pt>
                  <c:pt idx="21">
                    <c:v>207.24370649999997</c:v>
                  </c:pt>
                  <c:pt idx="22">
                    <c:v>147.43899174309144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208.0976829</c:v>
                  </c:pt>
                  <c:pt idx="1">
                    <c:v>648.18760520000001</c:v>
                  </c:pt>
                  <c:pt idx="2">
                    <c:v>297.32927031238103</c:v>
                  </c:pt>
                  <c:pt idx="3">
                    <c:v>537.89479955313129</c:v>
                  </c:pt>
                  <c:pt idx="4">
                    <c:v>180.44581720000002</c:v>
                  </c:pt>
                  <c:pt idx="5">
                    <c:v>0</c:v>
                  </c:pt>
                  <c:pt idx="6">
                    <c:v>103.75642990817245</c:v>
                  </c:pt>
                  <c:pt idx="8">
                    <c:v>381.13590790000001</c:v>
                  </c:pt>
                  <c:pt idx="9">
                    <c:v>2355.6061077000004</c:v>
                  </c:pt>
                  <c:pt idx="10">
                    <c:v>2215.1467109808987</c:v>
                  </c:pt>
                  <c:pt idx="11">
                    <c:v>1071.7433548413965</c:v>
                  </c:pt>
                  <c:pt idx="12">
                    <c:v>507.53330460000006</c:v>
                  </c:pt>
                  <c:pt idx="13">
                    <c:v>207.24370649999997</c:v>
                  </c:pt>
                  <c:pt idx="14">
                    <c:v>78.915798362807408</c:v>
                  </c:pt>
                  <c:pt idx="16">
                    <c:v>449.09520040000001</c:v>
                  </c:pt>
                  <c:pt idx="17">
                    <c:v>2475.3690936000003</c:v>
                  </c:pt>
                  <c:pt idx="18">
                    <c:v>2268.4468748121926</c:v>
                  </c:pt>
                  <c:pt idx="19">
                    <c:v>1202.2183338324169</c:v>
                  </c:pt>
                  <c:pt idx="20">
                    <c:v>537.85591299999987</c:v>
                  </c:pt>
                  <c:pt idx="21">
                    <c:v>207.24370649999997</c:v>
                  </c:pt>
                  <c:pt idx="22">
                    <c:v>147.43899174309144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253.191</c:v>
                </c:pt>
                <c:pt idx="1">
                  <c:v>1071.9159999999999</c:v>
                </c:pt>
                <c:pt idx="2">
                  <c:v>954.62099999999998</c:v>
                </c:pt>
                <c:pt idx="3">
                  <c:v>2580.5540000000001</c:v>
                </c:pt>
                <c:pt idx="4">
                  <c:v>486.50799999999998</c:v>
                </c:pt>
                <c:pt idx="5">
                  <c:v>0</c:v>
                </c:pt>
                <c:pt idx="6">
                  <c:v>136.80799999999999</c:v>
                </c:pt>
                <c:pt idx="8">
                  <c:v>1098.691</c:v>
                </c:pt>
                <c:pt idx="9">
                  <c:v>12726.127</c:v>
                </c:pt>
                <c:pt idx="10">
                  <c:v>16125.921</c:v>
                </c:pt>
                <c:pt idx="11">
                  <c:v>7200.3109999999997</c:v>
                </c:pt>
                <c:pt idx="12">
                  <c:v>2048.1570000000002</c:v>
                </c:pt>
                <c:pt idx="13">
                  <c:v>630.495</c:v>
                </c:pt>
                <c:pt idx="14">
                  <c:v>215.524</c:v>
                </c:pt>
                <c:pt idx="16">
                  <c:v>1351.8820000000001</c:v>
                </c:pt>
                <c:pt idx="17">
                  <c:v>13798.044</c:v>
                </c:pt>
                <c:pt idx="18">
                  <c:v>17080.542000000001</c:v>
                </c:pt>
                <c:pt idx="19">
                  <c:v>9780.866</c:v>
                </c:pt>
                <c:pt idx="20">
                  <c:v>2534.665</c:v>
                </c:pt>
                <c:pt idx="21">
                  <c:v>630.495</c:v>
                </c:pt>
                <c:pt idx="22">
                  <c:v>352.33199999999999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622208"/>
        <c:axId val="44623744"/>
      </c:barChart>
      <c:catAx>
        <c:axId val="446222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623744"/>
        <c:crosses val="autoZero"/>
        <c:auto val="1"/>
        <c:lblAlgn val="ctr"/>
        <c:lblOffset val="100"/>
        <c:noMultiLvlLbl val="0"/>
      </c:catAx>
      <c:valAx>
        <c:axId val="446237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6222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8258.640787653736</c:v>
                </c:pt>
                <c:pt idx="1">
                  <c:v>48224.516842254277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67.742999999999995</c:v>
                </c:pt>
                <c:pt idx="1">
                  <c:v>1136.7180000000001</c:v>
                </c:pt>
                <c:pt idx="2">
                  <c:v>1311.12</c:v>
                </c:pt>
                <c:pt idx="3">
                  <c:v>943.67600000000004</c:v>
                </c:pt>
                <c:pt idx="4">
                  <c:v>187.678</c:v>
                </c:pt>
                <c:pt idx="5">
                  <c:v>135.39099999999999</c:v>
                </c:pt>
                <c:pt idx="6">
                  <c:v>12.125</c:v>
                </c:pt>
                <c:pt idx="8">
                  <c:v>22.238</c:v>
                </c:pt>
                <c:pt idx="9">
                  <c:v>177.018</c:v>
                </c:pt>
                <c:pt idx="10">
                  <c:v>637.38900000000001</c:v>
                </c:pt>
                <c:pt idx="11">
                  <c:v>263.87200000000001</c:v>
                </c:pt>
                <c:pt idx="12">
                  <c:v>188.05199999999999</c:v>
                </c:pt>
                <c:pt idx="13">
                  <c:v>62.378999999999998</c:v>
                </c:pt>
                <c:pt idx="14">
                  <c:v>26.222999999999999</c:v>
                </c:pt>
                <c:pt idx="16">
                  <c:v>89.981999999999999</c:v>
                </c:pt>
                <c:pt idx="17">
                  <c:v>1313.7360000000001</c:v>
                </c:pt>
                <c:pt idx="18">
                  <c:v>1948.51</c:v>
                </c:pt>
                <c:pt idx="19">
                  <c:v>1207.548</c:v>
                </c:pt>
                <c:pt idx="20">
                  <c:v>375.72899999999998</c:v>
                </c:pt>
                <c:pt idx="21">
                  <c:v>197.77</c:v>
                </c:pt>
                <c:pt idx="22">
                  <c:v>38.347000000000001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208.0976829</c:v>
                  </c:pt>
                  <c:pt idx="1">
                    <c:v>648.18760520000001</c:v>
                  </c:pt>
                  <c:pt idx="2">
                    <c:v>297.32927031238103</c:v>
                  </c:pt>
                  <c:pt idx="3">
                    <c:v>537.89479955313129</c:v>
                  </c:pt>
                  <c:pt idx="4">
                    <c:v>180.44581720000002</c:v>
                  </c:pt>
                  <c:pt idx="5">
                    <c:v>0</c:v>
                  </c:pt>
                  <c:pt idx="6">
                    <c:v>103.75642990817245</c:v>
                  </c:pt>
                  <c:pt idx="8">
                    <c:v>381.13590790000001</c:v>
                  </c:pt>
                  <c:pt idx="9">
                    <c:v>2355.6061077000004</c:v>
                  </c:pt>
                  <c:pt idx="10">
                    <c:v>2215.1467109808987</c:v>
                  </c:pt>
                  <c:pt idx="11">
                    <c:v>1071.7433548413965</c:v>
                  </c:pt>
                  <c:pt idx="12">
                    <c:v>507.53330460000006</c:v>
                  </c:pt>
                  <c:pt idx="13">
                    <c:v>207.24370649999997</c:v>
                  </c:pt>
                  <c:pt idx="14">
                    <c:v>78.915798362807408</c:v>
                  </c:pt>
                  <c:pt idx="16">
                    <c:v>449.09520040000001</c:v>
                  </c:pt>
                  <c:pt idx="17">
                    <c:v>2475.3690936000003</c:v>
                  </c:pt>
                  <c:pt idx="18">
                    <c:v>2268.4468748121926</c:v>
                  </c:pt>
                  <c:pt idx="19">
                    <c:v>1202.2183338324169</c:v>
                  </c:pt>
                  <c:pt idx="20">
                    <c:v>537.85591299999987</c:v>
                  </c:pt>
                  <c:pt idx="21">
                    <c:v>207.24370649999997</c:v>
                  </c:pt>
                  <c:pt idx="22">
                    <c:v>147.43899174309144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208.0976829</c:v>
                  </c:pt>
                  <c:pt idx="1">
                    <c:v>648.18760520000001</c:v>
                  </c:pt>
                  <c:pt idx="2">
                    <c:v>297.32927031238103</c:v>
                  </c:pt>
                  <c:pt idx="3">
                    <c:v>537.89479955313129</c:v>
                  </c:pt>
                  <c:pt idx="4">
                    <c:v>180.44581720000002</c:v>
                  </c:pt>
                  <c:pt idx="5">
                    <c:v>0</c:v>
                  </c:pt>
                  <c:pt idx="6">
                    <c:v>103.75642990817245</c:v>
                  </c:pt>
                  <c:pt idx="8">
                    <c:v>381.13590790000001</c:v>
                  </c:pt>
                  <c:pt idx="9">
                    <c:v>2355.6061077000004</c:v>
                  </c:pt>
                  <c:pt idx="10">
                    <c:v>2215.1467109808987</c:v>
                  </c:pt>
                  <c:pt idx="11">
                    <c:v>1071.7433548413965</c:v>
                  </c:pt>
                  <c:pt idx="12">
                    <c:v>507.53330460000006</c:v>
                  </c:pt>
                  <c:pt idx="13">
                    <c:v>207.24370649999997</c:v>
                  </c:pt>
                  <c:pt idx="14">
                    <c:v>78.915798362807408</c:v>
                  </c:pt>
                  <c:pt idx="16">
                    <c:v>449.09520040000001</c:v>
                  </c:pt>
                  <c:pt idx="17">
                    <c:v>2475.3690936000003</c:v>
                  </c:pt>
                  <c:pt idx="18">
                    <c:v>2268.4468748121926</c:v>
                  </c:pt>
                  <c:pt idx="19">
                    <c:v>1202.2183338324169</c:v>
                  </c:pt>
                  <c:pt idx="20">
                    <c:v>537.85591299999987</c:v>
                  </c:pt>
                  <c:pt idx="21">
                    <c:v>207.24370649999997</c:v>
                  </c:pt>
                  <c:pt idx="22">
                    <c:v>147.43899174309144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253.191</c:v>
                </c:pt>
                <c:pt idx="1">
                  <c:v>1071.9159999999999</c:v>
                </c:pt>
                <c:pt idx="2">
                  <c:v>954.62099999999998</c:v>
                </c:pt>
                <c:pt idx="3">
                  <c:v>2580.5540000000001</c:v>
                </c:pt>
                <c:pt idx="4">
                  <c:v>486.50799999999998</c:v>
                </c:pt>
                <c:pt idx="5">
                  <c:v>0</c:v>
                </c:pt>
                <c:pt idx="6">
                  <c:v>136.80799999999999</c:v>
                </c:pt>
                <c:pt idx="8">
                  <c:v>1098.691</c:v>
                </c:pt>
                <c:pt idx="9">
                  <c:v>12726.127</c:v>
                </c:pt>
                <c:pt idx="10">
                  <c:v>16125.921</c:v>
                </c:pt>
                <c:pt idx="11">
                  <c:v>7200.3109999999997</c:v>
                </c:pt>
                <c:pt idx="12">
                  <c:v>2048.1570000000002</c:v>
                </c:pt>
                <c:pt idx="13">
                  <c:v>630.495</c:v>
                </c:pt>
                <c:pt idx="14">
                  <c:v>215.524</c:v>
                </c:pt>
                <c:pt idx="16">
                  <c:v>1351.8820000000001</c:v>
                </c:pt>
                <c:pt idx="17">
                  <c:v>13798.044</c:v>
                </c:pt>
                <c:pt idx="18">
                  <c:v>17080.542000000001</c:v>
                </c:pt>
                <c:pt idx="19">
                  <c:v>9780.866</c:v>
                </c:pt>
                <c:pt idx="20">
                  <c:v>2534.665</c:v>
                </c:pt>
                <c:pt idx="21">
                  <c:v>630.495</c:v>
                </c:pt>
                <c:pt idx="22">
                  <c:v>352.33199999999999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781568"/>
        <c:axId val="44783104"/>
      </c:barChart>
      <c:catAx>
        <c:axId val="447815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783104"/>
        <c:crosses val="autoZero"/>
        <c:auto val="1"/>
        <c:lblAlgn val="ctr"/>
        <c:lblOffset val="100"/>
        <c:noMultiLvlLbl val="0"/>
      </c:catAx>
      <c:valAx>
        <c:axId val="447831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7815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23.573</c:v>
                </c:pt>
                <c:pt idx="1">
                  <c:v>639.81399999999996</c:v>
                </c:pt>
                <c:pt idx="2">
                  <c:v>917.31100000000004</c:v>
                </c:pt>
                <c:pt idx="3">
                  <c:v>869.41399999999999</c:v>
                </c:pt>
                <c:pt idx="4">
                  <c:v>830.60799999999995</c:v>
                </c:pt>
                <c:pt idx="5">
                  <c:v>281.375</c:v>
                </c:pt>
                <c:pt idx="6">
                  <c:v>230.428</c:v>
                </c:pt>
                <c:pt idx="7">
                  <c:v>1.9279999999999999</c:v>
                </c:pt>
                <c:pt idx="8">
                  <c:v>0</c:v>
                </c:pt>
                <c:pt idx="10">
                  <c:v>57.970999999999997</c:v>
                </c:pt>
                <c:pt idx="11">
                  <c:v>530.02499999999998</c:v>
                </c:pt>
                <c:pt idx="12">
                  <c:v>242.267</c:v>
                </c:pt>
                <c:pt idx="13">
                  <c:v>192.69</c:v>
                </c:pt>
                <c:pt idx="14">
                  <c:v>236.47200000000001</c:v>
                </c:pt>
                <c:pt idx="15">
                  <c:v>99.846000000000004</c:v>
                </c:pt>
                <c:pt idx="16">
                  <c:v>15.568</c:v>
                </c:pt>
                <c:pt idx="17">
                  <c:v>2.226</c:v>
                </c:pt>
                <c:pt idx="18">
                  <c:v>0.105</c:v>
                </c:pt>
                <c:pt idx="20">
                  <c:v>81.543000000000006</c:v>
                </c:pt>
                <c:pt idx="21">
                  <c:v>1169.8389999999999</c:v>
                </c:pt>
                <c:pt idx="22">
                  <c:v>1159.578</c:v>
                </c:pt>
                <c:pt idx="23">
                  <c:v>1062.104</c:v>
                </c:pt>
                <c:pt idx="24">
                  <c:v>1067.08</c:v>
                </c:pt>
                <c:pt idx="25">
                  <c:v>381.221</c:v>
                </c:pt>
                <c:pt idx="26">
                  <c:v>245.99600000000001</c:v>
                </c:pt>
                <c:pt idx="27">
                  <c:v>4.1539999999999999</c:v>
                </c:pt>
                <c:pt idx="28">
                  <c:v>0.105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272.05343640000001</c:v>
                  </c:pt>
                  <c:pt idx="2">
                    <c:v>641.49839320000001</c:v>
                  </c:pt>
                  <c:pt idx="3">
                    <c:v>137.88557</c:v>
                  </c:pt>
                  <c:pt idx="4">
                    <c:v>453.1082912</c:v>
                  </c:pt>
                  <c:pt idx="5">
                    <c:v>195.67320960000001</c:v>
                  </c:pt>
                  <c:pt idx="6">
                    <c:v>147.11816250000001</c:v>
                  </c:pt>
                  <c:pt idx="7">
                    <c:v>0</c:v>
                  </c:pt>
                  <c:pt idx="8">
                    <c:v>0</c:v>
                  </c:pt>
                  <c:pt idx="10">
                    <c:v>1225.9780466</c:v>
                  </c:pt>
                  <c:pt idx="11">
                    <c:v>2362.1738952000001</c:v>
                  </c:pt>
                  <c:pt idx="12">
                    <c:v>1069.2230461999998</c:v>
                  </c:pt>
                  <c:pt idx="13">
                    <c:v>762.03081499999996</c:v>
                  </c:pt>
                  <c:pt idx="14">
                    <c:v>517.50370439999995</c:v>
                  </c:pt>
                  <c:pt idx="15">
                    <c:v>249.91730660000005</c:v>
                  </c:pt>
                  <c:pt idx="16">
                    <c:v>161.56891399999998</c:v>
                  </c:pt>
                  <c:pt idx="17">
                    <c:v>36.417042899999998</c:v>
                  </c:pt>
                  <c:pt idx="18">
                    <c:v>28.018276</c:v>
                  </c:pt>
                  <c:pt idx="20">
                    <c:v>1225.9780466</c:v>
                  </c:pt>
                  <c:pt idx="21">
                    <c:v>2360.5836230999998</c:v>
                  </c:pt>
                  <c:pt idx="22">
                    <c:v>1238.6393612999998</c:v>
                  </c:pt>
                  <c:pt idx="23">
                    <c:v>767.66710499999988</c:v>
                  </c:pt>
                  <c:pt idx="24">
                    <c:v>670.67707069999994</c:v>
                  </c:pt>
                  <c:pt idx="25">
                    <c:v>303.79944540000002</c:v>
                  </c:pt>
                  <c:pt idx="26">
                    <c:v>212.66899040000001</c:v>
                  </c:pt>
                  <c:pt idx="27">
                    <c:v>36.417042899999998</c:v>
                  </c:pt>
                  <c:pt idx="28">
                    <c:v>28.018276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272.05343640000001</c:v>
                  </c:pt>
                  <c:pt idx="2">
                    <c:v>641.49839320000001</c:v>
                  </c:pt>
                  <c:pt idx="3">
                    <c:v>137.88557</c:v>
                  </c:pt>
                  <c:pt idx="4">
                    <c:v>453.1082912</c:v>
                  </c:pt>
                  <c:pt idx="5">
                    <c:v>195.67320960000001</c:v>
                  </c:pt>
                  <c:pt idx="6">
                    <c:v>147.11816250000001</c:v>
                  </c:pt>
                  <c:pt idx="7">
                    <c:v>0</c:v>
                  </c:pt>
                  <c:pt idx="8">
                    <c:v>0</c:v>
                  </c:pt>
                  <c:pt idx="10">
                    <c:v>1225.9780466</c:v>
                  </c:pt>
                  <c:pt idx="11">
                    <c:v>2362.1738952000001</c:v>
                  </c:pt>
                  <c:pt idx="12">
                    <c:v>1069.2230461999998</c:v>
                  </c:pt>
                  <c:pt idx="13">
                    <c:v>762.03081499999996</c:v>
                  </c:pt>
                  <c:pt idx="14">
                    <c:v>517.50370439999995</c:v>
                  </c:pt>
                  <c:pt idx="15">
                    <c:v>249.91730660000005</c:v>
                  </c:pt>
                  <c:pt idx="16">
                    <c:v>161.56891399999998</c:v>
                  </c:pt>
                  <c:pt idx="17">
                    <c:v>36.417042899999998</c:v>
                  </c:pt>
                  <c:pt idx="18">
                    <c:v>28.018276</c:v>
                  </c:pt>
                  <c:pt idx="20">
                    <c:v>1225.9780466</c:v>
                  </c:pt>
                  <c:pt idx="21">
                    <c:v>2360.5836230999998</c:v>
                  </c:pt>
                  <c:pt idx="22">
                    <c:v>1238.6393612999998</c:v>
                  </c:pt>
                  <c:pt idx="23">
                    <c:v>767.66710499999988</c:v>
                  </c:pt>
                  <c:pt idx="24">
                    <c:v>670.67707069999994</c:v>
                  </c:pt>
                  <c:pt idx="25">
                    <c:v>303.79944540000002</c:v>
                  </c:pt>
                  <c:pt idx="26">
                    <c:v>212.66899040000001</c:v>
                  </c:pt>
                  <c:pt idx="27">
                    <c:v>36.417042899999998</c:v>
                  </c:pt>
                  <c:pt idx="28">
                    <c:v>28.018276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589.62599999999998</c:v>
                </c:pt>
                <c:pt idx="2">
                  <c:v>1092.2840000000001</c:v>
                </c:pt>
                <c:pt idx="3">
                  <c:v>375.71</c:v>
                </c:pt>
                <c:pt idx="4">
                  <c:v>2187.8719999999998</c:v>
                </c:pt>
                <c:pt idx="5">
                  <c:v>926.48299999999995</c:v>
                </c:pt>
                <c:pt idx="6">
                  <c:v>311.625</c:v>
                </c:pt>
                <c:pt idx="7">
                  <c:v>0</c:v>
                </c:pt>
                <c:pt idx="8">
                  <c:v>0</c:v>
                </c:pt>
                <c:pt idx="10">
                  <c:v>4945.4539999999997</c:v>
                </c:pt>
                <c:pt idx="11">
                  <c:v>18807.116999999998</c:v>
                </c:pt>
                <c:pt idx="12">
                  <c:v>6267.4269999999997</c:v>
                </c:pt>
                <c:pt idx="13">
                  <c:v>4210.1149999999998</c:v>
                </c:pt>
                <c:pt idx="14">
                  <c:v>3816.3989999999999</c:v>
                </c:pt>
                <c:pt idx="15">
                  <c:v>1089.4390000000001</c:v>
                </c:pt>
                <c:pt idx="16">
                  <c:v>771.21199999999999</c:v>
                </c:pt>
                <c:pt idx="17">
                  <c:v>85.869</c:v>
                </c:pt>
                <c:pt idx="18">
                  <c:v>52.195</c:v>
                </c:pt>
                <c:pt idx="20">
                  <c:v>4945.4539999999997</c:v>
                </c:pt>
                <c:pt idx="21">
                  <c:v>19396.742999999999</c:v>
                </c:pt>
                <c:pt idx="22">
                  <c:v>7359.7110000000002</c:v>
                </c:pt>
                <c:pt idx="23">
                  <c:v>4585.8249999999998</c:v>
                </c:pt>
                <c:pt idx="24">
                  <c:v>6004.2709999999997</c:v>
                </c:pt>
                <c:pt idx="25">
                  <c:v>2015.922</c:v>
                </c:pt>
                <c:pt idx="26">
                  <c:v>1082.836</c:v>
                </c:pt>
                <c:pt idx="27">
                  <c:v>85.869</c:v>
                </c:pt>
                <c:pt idx="28">
                  <c:v>52.195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887424"/>
        <c:axId val="44889216"/>
      </c:barChart>
      <c:catAx>
        <c:axId val="44887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889216"/>
        <c:crosses val="autoZero"/>
        <c:auto val="1"/>
        <c:lblAlgn val="ctr"/>
        <c:lblOffset val="100"/>
        <c:noMultiLvlLbl val="0"/>
      </c:catAx>
      <c:valAx>
        <c:axId val="448892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8874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23.573</c:v>
                </c:pt>
                <c:pt idx="1">
                  <c:v>639.81399999999996</c:v>
                </c:pt>
                <c:pt idx="2">
                  <c:v>917.31100000000004</c:v>
                </c:pt>
                <c:pt idx="3">
                  <c:v>869.41399999999999</c:v>
                </c:pt>
                <c:pt idx="4">
                  <c:v>830.60799999999995</c:v>
                </c:pt>
                <c:pt idx="5">
                  <c:v>281.375</c:v>
                </c:pt>
                <c:pt idx="6">
                  <c:v>230.428</c:v>
                </c:pt>
                <c:pt idx="7">
                  <c:v>1.9279999999999999</c:v>
                </c:pt>
                <c:pt idx="8">
                  <c:v>0</c:v>
                </c:pt>
                <c:pt idx="10">
                  <c:v>57.970999999999997</c:v>
                </c:pt>
                <c:pt idx="11">
                  <c:v>530.02499999999998</c:v>
                </c:pt>
                <c:pt idx="12">
                  <c:v>242.267</c:v>
                </c:pt>
                <c:pt idx="13">
                  <c:v>192.69</c:v>
                </c:pt>
                <c:pt idx="14">
                  <c:v>236.47200000000001</c:v>
                </c:pt>
                <c:pt idx="15">
                  <c:v>99.846000000000004</c:v>
                </c:pt>
                <c:pt idx="16">
                  <c:v>15.568</c:v>
                </c:pt>
                <c:pt idx="17">
                  <c:v>2.226</c:v>
                </c:pt>
                <c:pt idx="18">
                  <c:v>0.105</c:v>
                </c:pt>
                <c:pt idx="20">
                  <c:v>81.543000000000006</c:v>
                </c:pt>
                <c:pt idx="21">
                  <c:v>1169.8389999999999</c:v>
                </c:pt>
                <c:pt idx="22">
                  <c:v>1159.578</c:v>
                </c:pt>
                <c:pt idx="23">
                  <c:v>1062.104</c:v>
                </c:pt>
                <c:pt idx="24">
                  <c:v>1067.08</c:v>
                </c:pt>
                <c:pt idx="25">
                  <c:v>381.221</c:v>
                </c:pt>
                <c:pt idx="26">
                  <c:v>245.99600000000001</c:v>
                </c:pt>
                <c:pt idx="27">
                  <c:v>4.1539999999999999</c:v>
                </c:pt>
                <c:pt idx="28">
                  <c:v>0.105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272.05343640000001</c:v>
                  </c:pt>
                  <c:pt idx="2">
                    <c:v>641.49839320000001</c:v>
                  </c:pt>
                  <c:pt idx="3">
                    <c:v>137.88557</c:v>
                  </c:pt>
                  <c:pt idx="4">
                    <c:v>453.1082912</c:v>
                  </c:pt>
                  <c:pt idx="5">
                    <c:v>195.67320960000001</c:v>
                  </c:pt>
                  <c:pt idx="6">
                    <c:v>147.11816250000001</c:v>
                  </c:pt>
                  <c:pt idx="7">
                    <c:v>0</c:v>
                  </c:pt>
                  <c:pt idx="8">
                    <c:v>0</c:v>
                  </c:pt>
                  <c:pt idx="10">
                    <c:v>1225.9780466</c:v>
                  </c:pt>
                  <c:pt idx="11">
                    <c:v>2362.1738952000001</c:v>
                  </c:pt>
                  <c:pt idx="12">
                    <c:v>1069.2230461999998</c:v>
                  </c:pt>
                  <c:pt idx="13">
                    <c:v>762.03081499999996</c:v>
                  </c:pt>
                  <c:pt idx="14">
                    <c:v>517.50370439999995</c:v>
                  </c:pt>
                  <c:pt idx="15">
                    <c:v>249.91730660000005</c:v>
                  </c:pt>
                  <c:pt idx="16">
                    <c:v>161.56891399999998</c:v>
                  </c:pt>
                  <c:pt idx="17">
                    <c:v>36.417042899999998</c:v>
                  </c:pt>
                  <c:pt idx="18">
                    <c:v>28.018276</c:v>
                  </c:pt>
                  <c:pt idx="20">
                    <c:v>1225.9780466</c:v>
                  </c:pt>
                  <c:pt idx="21">
                    <c:v>2360.5836230999998</c:v>
                  </c:pt>
                  <c:pt idx="22">
                    <c:v>1238.6393612999998</c:v>
                  </c:pt>
                  <c:pt idx="23">
                    <c:v>767.66710499999988</c:v>
                  </c:pt>
                  <c:pt idx="24">
                    <c:v>670.67707069999994</c:v>
                  </c:pt>
                  <c:pt idx="25">
                    <c:v>303.79944540000002</c:v>
                  </c:pt>
                  <c:pt idx="26">
                    <c:v>212.66899040000001</c:v>
                  </c:pt>
                  <c:pt idx="27">
                    <c:v>36.417042899999998</c:v>
                  </c:pt>
                  <c:pt idx="28">
                    <c:v>28.018276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272.05343640000001</c:v>
                  </c:pt>
                  <c:pt idx="2">
                    <c:v>641.49839320000001</c:v>
                  </c:pt>
                  <c:pt idx="3">
                    <c:v>137.88557</c:v>
                  </c:pt>
                  <c:pt idx="4">
                    <c:v>453.1082912</c:v>
                  </c:pt>
                  <c:pt idx="5">
                    <c:v>195.67320960000001</c:v>
                  </c:pt>
                  <c:pt idx="6">
                    <c:v>147.11816250000001</c:v>
                  </c:pt>
                  <c:pt idx="7">
                    <c:v>0</c:v>
                  </c:pt>
                  <c:pt idx="8">
                    <c:v>0</c:v>
                  </c:pt>
                  <c:pt idx="10">
                    <c:v>1225.9780466</c:v>
                  </c:pt>
                  <c:pt idx="11">
                    <c:v>2362.1738952000001</c:v>
                  </c:pt>
                  <c:pt idx="12">
                    <c:v>1069.2230461999998</c:v>
                  </c:pt>
                  <c:pt idx="13">
                    <c:v>762.03081499999996</c:v>
                  </c:pt>
                  <c:pt idx="14">
                    <c:v>517.50370439999995</c:v>
                  </c:pt>
                  <c:pt idx="15">
                    <c:v>249.91730660000005</c:v>
                  </c:pt>
                  <c:pt idx="16">
                    <c:v>161.56891399999998</c:v>
                  </c:pt>
                  <c:pt idx="17">
                    <c:v>36.417042899999998</c:v>
                  </c:pt>
                  <c:pt idx="18">
                    <c:v>28.018276</c:v>
                  </c:pt>
                  <c:pt idx="20">
                    <c:v>1225.9780466</c:v>
                  </c:pt>
                  <c:pt idx="21">
                    <c:v>2360.5836230999998</c:v>
                  </c:pt>
                  <c:pt idx="22">
                    <c:v>1238.6393612999998</c:v>
                  </c:pt>
                  <c:pt idx="23">
                    <c:v>767.66710499999988</c:v>
                  </c:pt>
                  <c:pt idx="24">
                    <c:v>670.67707069999994</c:v>
                  </c:pt>
                  <c:pt idx="25">
                    <c:v>303.79944540000002</c:v>
                  </c:pt>
                  <c:pt idx="26">
                    <c:v>212.66899040000001</c:v>
                  </c:pt>
                  <c:pt idx="27">
                    <c:v>36.417042899999998</c:v>
                  </c:pt>
                  <c:pt idx="28">
                    <c:v>28.018276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589.62599999999998</c:v>
                </c:pt>
                <c:pt idx="2">
                  <c:v>1092.2840000000001</c:v>
                </c:pt>
                <c:pt idx="3">
                  <c:v>375.71</c:v>
                </c:pt>
                <c:pt idx="4">
                  <c:v>2187.8719999999998</c:v>
                </c:pt>
                <c:pt idx="5">
                  <c:v>926.48299999999995</c:v>
                </c:pt>
                <c:pt idx="6">
                  <c:v>311.625</c:v>
                </c:pt>
                <c:pt idx="7">
                  <c:v>0</c:v>
                </c:pt>
                <c:pt idx="8">
                  <c:v>0</c:v>
                </c:pt>
                <c:pt idx="10">
                  <c:v>4945.4539999999997</c:v>
                </c:pt>
                <c:pt idx="11">
                  <c:v>18807.116999999998</c:v>
                </c:pt>
                <c:pt idx="12">
                  <c:v>6267.4269999999997</c:v>
                </c:pt>
                <c:pt idx="13">
                  <c:v>4210.1149999999998</c:v>
                </c:pt>
                <c:pt idx="14">
                  <c:v>3816.3989999999999</c:v>
                </c:pt>
                <c:pt idx="15">
                  <c:v>1089.4390000000001</c:v>
                </c:pt>
                <c:pt idx="16">
                  <c:v>771.21199999999999</c:v>
                </c:pt>
                <c:pt idx="17">
                  <c:v>85.869</c:v>
                </c:pt>
                <c:pt idx="18">
                  <c:v>52.195</c:v>
                </c:pt>
                <c:pt idx="20">
                  <c:v>4945.4539999999997</c:v>
                </c:pt>
                <c:pt idx="21">
                  <c:v>19396.742999999999</c:v>
                </c:pt>
                <c:pt idx="22">
                  <c:v>7359.7110000000002</c:v>
                </c:pt>
                <c:pt idx="23">
                  <c:v>4585.8249999999998</c:v>
                </c:pt>
                <c:pt idx="24">
                  <c:v>6004.2709999999997</c:v>
                </c:pt>
                <c:pt idx="25">
                  <c:v>2015.922</c:v>
                </c:pt>
                <c:pt idx="26">
                  <c:v>1082.836</c:v>
                </c:pt>
                <c:pt idx="27">
                  <c:v>85.869</c:v>
                </c:pt>
                <c:pt idx="28">
                  <c:v>52.195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36064"/>
        <c:axId val="43770624"/>
      </c:barChart>
      <c:catAx>
        <c:axId val="437360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770624"/>
        <c:crosses val="autoZero"/>
        <c:auto val="1"/>
        <c:lblAlgn val="ctr"/>
        <c:lblOffset val="100"/>
        <c:noMultiLvlLbl val="0"/>
      </c:catAx>
      <c:valAx>
        <c:axId val="437706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37360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40.301000000000002</c:v>
                </c:pt>
                <c:pt idx="1">
                  <c:v>1072.789</c:v>
                </c:pt>
                <c:pt idx="2">
                  <c:v>612.76200000000006</c:v>
                </c:pt>
                <c:pt idx="3">
                  <c:v>28.314</c:v>
                </c:pt>
                <c:pt idx="4">
                  <c:v>279.96800000000002</c:v>
                </c:pt>
                <c:pt idx="5">
                  <c:v>6.6580000000000004</c:v>
                </c:pt>
                <c:pt idx="6">
                  <c:v>52.256</c:v>
                </c:pt>
                <c:pt idx="7">
                  <c:v>108.03</c:v>
                </c:pt>
                <c:pt idx="8">
                  <c:v>1465.9279999999999</c:v>
                </c:pt>
                <c:pt idx="9">
                  <c:v>325.79199999999997</c:v>
                </c:pt>
                <c:pt idx="10">
                  <c:v>764.55499999999995</c:v>
                </c:pt>
                <c:pt idx="11">
                  <c:v>1059.9750000000001</c:v>
                </c:pt>
                <c:pt idx="12">
                  <c:v>515.6</c:v>
                </c:pt>
                <c:pt idx="13">
                  <c:v>255.30700000000002</c:v>
                </c:pt>
                <c:pt idx="14">
                  <c:v>63.426000000000002</c:v>
                </c:pt>
                <c:pt idx="15">
                  <c:v>125.828</c:v>
                </c:pt>
                <c:pt idx="16">
                  <c:v>65.051999999999992</c:v>
                </c:pt>
                <c:pt idx="17">
                  <c:v>176.20499999999998</c:v>
                </c:pt>
                <c:pt idx="18">
                  <c:v>434.43600000000004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04128"/>
        <c:axId val="45102208"/>
      </c:barChart>
      <c:valAx>
        <c:axId val="45102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104128"/>
        <c:crosses val="max"/>
        <c:crossBetween val="between"/>
      </c:valAx>
      <c:catAx>
        <c:axId val="45104128"/>
        <c:scaling>
          <c:orientation val="maxMin"/>
        </c:scaling>
        <c:delete val="0"/>
        <c:axPos val="l"/>
        <c:majorTickMark val="out"/>
        <c:minorTickMark val="none"/>
        <c:tickLblPos val="nextTo"/>
        <c:crossAx val="451022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40.301000000000002</c:v>
                </c:pt>
                <c:pt idx="1">
                  <c:v>1072.789</c:v>
                </c:pt>
                <c:pt idx="2">
                  <c:v>612.76200000000006</c:v>
                </c:pt>
                <c:pt idx="3">
                  <c:v>28.314</c:v>
                </c:pt>
                <c:pt idx="4">
                  <c:v>279.96800000000002</c:v>
                </c:pt>
                <c:pt idx="5">
                  <c:v>6.6580000000000004</c:v>
                </c:pt>
                <c:pt idx="6">
                  <c:v>52.256</c:v>
                </c:pt>
                <c:pt idx="7">
                  <c:v>108.03</c:v>
                </c:pt>
                <c:pt idx="8">
                  <c:v>1465.9279999999999</c:v>
                </c:pt>
                <c:pt idx="9">
                  <c:v>325.79199999999997</c:v>
                </c:pt>
                <c:pt idx="10">
                  <c:v>764.55499999999995</c:v>
                </c:pt>
                <c:pt idx="11">
                  <c:v>1059.9750000000001</c:v>
                </c:pt>
                <c:pt idx="12">
                  <c:v>515.6</c:v>
                </c:pt>
                <c:pt idx="13">
                  <c:v>255.30700000000002</c:v>
                </c:pt>
                <c:pt idx="14">
                  <c:v>63.426000000000002</c:v>
                </c:pt>
                <c:pt idx="15">
                  <c:v>125.828</c:v>
                </c:pt>
                <c:pt idx="16">
                  <c:v>65.051999999999992</c:v>
                </c:pt>
                <c:pt idx="17">
                  <c:v>176.20499999999998</c:v>
                </c:pt>
                <c:pt idx="18">
                  <c:v>434.43600000000004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12032"/>
        <c:axId val="45197568"/>
      </c:barChart>
      <c:valAx>
        <c:axId val="45197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/>
                </a:r>
                <a:br>
                  <a:rPr lang="en-US"/>
                </a:b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212032"/>
        <c:crosses val="max"/>
        <c:crossBetween val="between"/>
      </c:valAx>
      <c:catAx>
        <c:axId val="45212032"/>
        <c:scaling>
          <c:orientation val="maxMin"/>
        </c:scaling>
        <c:delete val="0"/>
        <c:axPos val="l"/>
        <c:majorTickMark val="out"/>
        <c:minorTickMark val="none"/>
        <c:tickLblPos val="nextTo"/>
        <c:crossAx val="451975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20.151</c:v>
                </c:pt>
                <c:pt idx="1">
                  <c:v>536.39400000000001</c:v>
                </c:pt>
                <c:pt idx="2">
                  <c:v>306.38099999999997</c:v>
                </c:pt>
                <c:pt idx="3">
                  <c:v>14.157</c:v>
                </c:pt>
                <c:pt idx="4">
                  <c:v>139.98400000000001</c:v>
                </c:pt>
                <c:pt idx="5">
                  <c:v>3.3290000000000002</c:v>
                </c:pt>
                <c:pt idx="6">
                  <c:v>26.128</c:v>
                </c:pt>
                <c:pt idx="7">
                  <c:v>54.015000000000001</c:v>
                </c:pt>
                <c:pt idx="8">
                  <c:v>732.96399999999994</c:v>
                </c:pt>
                <c:pt idx="9">
                  <c:v>162.89599999999999</c:v>
                </c:pt>
                <c:pt idx="10">
                  <c:v>382.27699999999999</c:v>
                </c:pt>
                <c:pt idx="11">
                  <c:v>529.98700000000008</c:v>
                </c:pt>
                <c:pt idx="12">
                  <c:v>257.8</c:v>
                </c:pt>
                <c:pt idx="13">
                  <c:v>127.65300000000001</c:v>
                </c:pt>
                <c:pt idx="14">
                  <c:v>31.712999999999997</c:v>
                </c:pt>
                <c:pt idx="15">
                  <c:v>62.914000000000001</c:v>
                </c:pt>
                <c:pt idx="16">
                  <c:v>32.525999999999996</c:v>
                </c:pt>
                <c:pt idx="17">
                  <c:v>88.102999999999994</c:v>
                </c:pt>
                <c:pt idx="18">
                  <c:v>217.21800000000002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333312"/>
        <c:axId val="44331392"/>
      </c:barChart>
      <c:valAx>
        <c:axId val="443313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333312"/>
        <c:crosses val="max"/>
        <c:crossBetween val="between"/>
      </c:valAx>
      <c:catAx>
        <c:axId val="44333312"/>
        <c:scaling>
          <c:orientation val="maxMin"/>
        </c:scaling>
        <c:delete val="0"/>
        <c:axPos val="l"/>
        <c:majorTickMark val="out"/>
        <c:minorTickMark val="none"/>
        <c:tickLblPos val="nextTo"/>
        <c:crossAx val="443313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20.151</c:v>
                </c:pt>
                <c:pt idx="1">
                  <c:v>536.39400000000001</c:v>
                </c:pt>
                <c:pt idx="2">
                  <c:v>306.38099999999997</c:v>
                </c:pt>
                <c:pt idx="3">
                  <c:v>14.157</c:v>
                </c:pt>
                <c:pt idx="4">
                  <c:v>139.98400000000001</c:v>
                </c:pt>
                <c:pt idx="5">
                  <c:v>3.3290000000000002</c:v>
                </c:pt>
                <c:pt idx="6">
                  <c:v>26.128</c:v>
                </c:pt>
                <c:pt idx="7">
                  <c:v>54.015000000000001</c:v>
                </c:pt>
                <c:pt idx="8">
                  <c:v>732.96399999999994</c:v>
                </c:pt>
                <c:pt idx="9">
                  <c:v>162.89599999999999</c:v>
                </c:pt>
                <c:pt idx="10">
                  <c:v>382.27699999999999</c:v>
                </c:pt>
                <c:pt idx="11">
                  <c:v>529.98700000000008</c:v>
                </c:pt>
                <c:pt idx="12">
                  <c:v>257.8</c:v>
                </c:pt>
                <c:pt idx="13">
                  <c:v>127.65300000000001</c:v>
                </c:pt>
                <c:pt idx="14">
                  <c:v>31.712999999999997</c:v>
                </c:pt>
                <c:pt idx="15">
                  <c:v>62.914000000000001</c:v>
                </c:pt>
                <c:pt idx="16">
                  <c:v>32.525999999999996</c:v>
                </c:pt>
                <c:pt idx="17">
                  <c:v>88.102999999999994</c:v>
                </c:pt>
                <c:pt idx="18">
                  <c:v>217.21800000000002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84032"/>
        <c:axId val="45082112"/>
      </c:barChart>
      <c:valAx>
        <c:axId val="450821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084032"/>
        <c:crosses val="max"/>
        <c:crossBetween val="between"/>
      </c:valAx>
      <c:catAx>
        <c:axId val="45084032"/>
        <c:scaling>
          <c:orientation val="maxMin"/>
        </c:scaling>
        <c:delete val="0"/>
        <c:axPos val="l"/>
        <c:majorTickMark val="out"/>
        <c:minorTickMark val="none"/>
        <c:tickLblPos val="nextTo"/>
        <c:crossAx val="450821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1.7291206655589813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0.71199958403859231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7.3394703283669536</c:v>
                </c:pt>
                <c:pt idx="28">
                  <c:v>6.0331998555363269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0.35987801747461129</c:v>
                </c:pt>
                <c:pt idx="5">
                  <c:v>0</c:v>
                </c:pt>
                <c:pt idx="6">
                  <c:v>0.35987801747461129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1.9561256010556689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1.7744616969806073</c:v>
                </c:pt>
                <c:pt idx="28">
                  <c:v>2.6876410101038921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0.35987801747461129</c:v>
                </c:pt>
                <c:pt idx="6">
                  <c:v>0.35987801747461129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0.36033974097103116</c:v>
                </c:pt>
                <c:pt idx="23">
                  <c:v>0.35987801747461129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0.72021775844564251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535616"/>
        <c:axId val="177602944"/>
      </c:barChart>
      <c:catAx>
        <c:axId val="1775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602944"/>
        <c:crosses val="autoZero"/>
        <c:auto val="1"/>
        <c:lblAlgn val="ctr"/>
        <c:lblOffset val="100"/>
        <c:noMultiLvlLbl val="0"/>
      </c:catAx>
      <c:valAx>
        <c:axId val="1776029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535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2665036117199286E-2"/>
          <c:w val="0.73147040448246037"/>
          <c:h val="0.607490205210833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1.7291206655589813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0.71199958403859231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7.3394703283669536</c:v>
                </c:pt>
                <c:pt idx="28">
                  <c:v>6.0331998555363269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0.35987801747461129</c:v>
                </c:pt>
                <c:pt idx="5">
                  <c:v>0</c:v>
                </c:pt>
                <c:pt idx="6">
                  <c:v>0.35987801747461129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1.9561256010556689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1.7744616969806073</c:v>
                </c:pt>
                <c:pt idx="28">
                  <c:v>2.6876410101038921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0.35987801747461129</c:v>
                </c:pt>
                <c:pt idx="6">
                  <c:v>0.35987801747461129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0.36033974097103116</c:v>
                </c:pt>
                <c:pt idx="23">
                  <c:v>0.35987801747461129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0.72021775844564251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673728"/>
        <c:axId val="177675264"/>
      </c:barChart>
      <c:catAx>
        <c:axId val="17767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675264"/>
        <c:crosses val="autoZero"/>
        <c:auto val="1"/>
        <c:lblAlgn val="ctr"/>
        <c:lblOffset val="100"/>
        <c:noMultiLvlLbl val="0"/>
      </c:catAx>
      <c:valAx>
        <c:axId val="1776752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673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1.7291206655589813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0.71199958403859231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7.3394703283669536</c:v>
                </c:pt>
                <c:pt idx="28">
                  <c:v>6.0331998555363269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0.35987801747461129</c:v>
                </c:pt>
                <c:pt idx="5">
                  <c:v>0</c:v>
                </c:pt>
                <c:pt idx="6">
                  <c:v>0.35987801747461129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1.9561256010556689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1.7744616969806073</c:v>
                </c:pt>
                <c:pt idx="28">
                  <c:v>2.6876410101038921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0.35987801747461129</c:v>
                </c:pt>
                <c:pt idx="6">
                  <c:v>0.35987801747461129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0.36033974097103116</c:v>
                </c:pt>
                <c:pt idx="23">
                  <c:v>0.35987801747461129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0.72021775844564251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848320"/>
        <c:axId val="177849856"/>
      </c:barChart>
      <c:catAx>
        <c:axId val="1778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849856"/>
        <c:crosses val="autoZero"/>
        <c:auto val="1"/>
        <c:lblAlgn val="ctr"/>
        <c:lblOffset val="100"/>
        <c:noMultiLvlLbl val="0"/>
      </c:catAx>
      <c:valAx>
        <c:axId val="1778498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848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East Midlands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34849.149457279818</c:v>
                </c:pt>
                <c:pt idx="1">
                  <c:v>11964.186692585437</c:v>
                </c:pt>
                <c:pt idx="2">
                  <c:v>693.94895463834814</c:v>
                </c:pt>
                <c:pt idx="3">
                  <c:v>546.65668726503657</c:v>
                </c:pt>
                <c:pt idx="4">
                  <c:v>767.59769794125987</c:v>
                </c:pt>
                <c:pt idx="5">
                  <c:v>1217.8120446500595</c:v>
                </c:pt>
                <c:pt idx="6">
                  <c:v>3942.2937471351861</c:v>
                </c:pt>
                <c:pt idx="7">
                  <c:v>58.7009613102</c:v>
                </c:pt>
                <c:pt idx="8">
                  <c:v>0</c:v>
                </c:pt>
                <c:pt idx="9">
                  <c:v>139.72929961162504</c:v>
                </c:pt>
                <c:pt idx="10">
                  <c:v>2188.2700270971409</c:v>
                </c:pt>
                <c:pt idx="11">
                  <c:v>110.41747496031356</c:v>
                </c:pt>
                <c:pt idx="12">
                  <c:v>0</c:v>
                </c:pt>
                <c:pt idx="13">
                  <c:v>0</c:v>
                </c:pt>
                <c:pt idx="14">
                  <c:v>4.3945854335999996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90351600476958E-2"/>
          <c:y val="3.0402198836402741E-2"/>
          <c:w val="0.74663879533660471"/>
          <c:h val="0.59843885608764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1.7291206655589813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0.71199958403859231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7.3394703283669536</c:v>
                </c:pt>
                <c:pt idx="28">
                  <c:v>6.0331998555363269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0.35987801747461129</c:v>
                </c:pt>
                <c:pt idx="5">
                  <c:v>0</c:v>
                </c:pt>
                <c:pt idx="6">
                  <c:v>0.35987801747461129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1.9561256010556689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1.7744616969806073</c:v>
                </c:pt>
                <c:pt idx="28">
                  <c:v>2.6876410101038921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0.35987801747461129</c:v>
                </c:pt>
                <c:pt idx="6">
                  <c:v>0.35987801747461129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0.36033974097103116</c:v>
                </c:pt>
                <c:pt idx="23">
                  <c:v>0.35987801747461129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0.72021775844564251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402368"/>
        <c:axId val="45408256"/>
      </c:barChart>
      <c:catAx>
        <c:axId val="4540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5408256"/>
        <c:crosses val="autoZero"/>
        <c:auto val="1"/>
        <c:lblAlgn val="ctr"/>
        <c:lblOffset val="100"/>
        <c:noMultiLvlLbl val="0"/>
      </c:catAx>
      <c:valAx>
        <c:axId val="454082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5402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0.11991774678659771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0.11991774678659771</c:v>
                </c:pt>
                <c:pt idx="17">
                  <c:v>0</c:v>
                </c:pt>
                <c:pt idx="18">
                  <c:v>1.0161823866808952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0.2372509063767039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3.7954942988417022</c:v>
                </c:pt>
                <c:pt idx="28">
                  <c:v>2.3755059281769824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0.37118907636435022</c:v>
                </c:pt>
                <c:pt idx="3">
                  <c:v>0</c:v>
                </c:pt>
                <c:pt idx="4">
                  <c:v>0.40091272850710385</c:v>
                </c:pt>
                <c:pt idx="5">
                  <c:v>0</c:v>
                </c:pt>
                <c:pt idx="6">
                  <c:v>0.35975324035979311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0.65181579068447471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2.3307696533962678</c:v>
                </c:pt>
                <c:pt idx="28">
                  <c:v>3.0670750515099483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0.11991774678659771</c:v>
                </c:pt>
                <c:pt idx="6">
                  <c:v>0.11991774678659771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0.1200716012557249</c:v>
                </c:pt>
                <c:pt idx="23">
                  <c:v>0.11991774678659771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0.23998934804232261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409856"/>
        <c:axId val="178411392"/>
      </c:barChart>
      <c:catAx>
        <c:axId val="1784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411392"/>
        <c:crosses val="autoZero"/>
        <c:auto val="1"/>
        <c:lblAlgn val="ctr"/>
        <c:lblOffset val="100"/>
        <c:noMultiLvlLbl val="0"/>
      </c:catAx>
      <c:valAx>
        <c:axId val="1784113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409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9616579149504588E-2"/>
          <c:w val="0.7438809060903967"/>
          <c:h val="0.585765363729711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0.11991774678659771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0.11991774678659771</c:v>
                </c:pt>
                <c:pt idx="17">
                  <c:v>0</c:v>
                </c:pt>
                <c:pt idx="18">
                  <c:v>1.0161823866808952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0.2372509063767039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3.7954942988417022</c:v>
                </c:pt>
                <c:pt idx="28">
                  <c:v>2.3755059281769824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0.37118907636435022</c:v>
                </c:pt>
                <c:pt idx="3">
                  <c:v>0</c:v>
                </c:pt>
                <c:pt idx="4">
                  <c:v>0.40091272850710385</c:v>
                </c:pt>
                <c:pt idx="5">
                  <c:v>0</c:v>
                </c:pt>
                <c:pt idx="6">
                  <c:v>0.35975324035979311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0.65181579068447471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2.3307696533962678</c:v>
                </c:pt>
                <c:pt idx="28">
                  <c:v>3.0670750515099483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0.11991774678659771</c:v>
                </c:pt>
                <c:pt idx="6">
                  <c:v>0.11991774678659771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0.1200716012557249</c:v>
                </c:pt>
                <c:pt idx="23">
                  <c:v>0.11991774678659771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0.23998934804232261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145920"/>
        <c:axId val="178151808"/>
      </c:barChart>
      <c:catAx>
        <c:axId val="1781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151808"/>
        <c:crosses val="autoZero"/>
        <c:auto val="1"/>
        <c:lblAlgn val="ctr"/>
        <c:lblOffset val="100"/>
        <c:noMultiLvlLbl val="0"/>
      </c:catAx>
      <c:valAx>
        <c:axId val="1781518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145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0.68753467160611481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0.34598351617199158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258688"/>
        <c:axId val="178260224"/>
      </c:barChart>
      <c:catAx>
        <c:axId val="1782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260224"/>
        <c:crosses val="autoZero"/>
        <c:auto val="1"/>
        <c:lblAlgn val="ctr"/>
        <c:lblOffset val="100"/>
        <c:noMultiLvlLbl val="0"/>
      </c:catAx>
      <c:valAx>
        <c:axId val="1782602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258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0085320841326"/>
          <c:y val="2.1350849713216553E-2"/>
          <c:w val="0.73284934910556443"/>
          <c:h val="0.64822127626517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0.68753467160611481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0.34598351617199158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B/ M / R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322816"/>
        <c:axId val="45225088"/>
      </c:barChart>
      <c:catAx>
        <c:axId val="17832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5225088"/>
        <c:crosses val="autoZero"/>
        <c:auto val="1"/>
        <c:lblAlgn val="ctr"/>
        <c:lblOffset val="100"/>
        <c:noMultiLvlLbl val="0"/>
      </c:catAx>
      <c:valAx>
        <c:axId val="452250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322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6.0331998555363269</c:v>
                </c:pt>
                <c:pt idx="1">
                  <c:v>7.3394703283669536</c:v>
                </c:pt>
                <c:pt idx="3">
                  <c:v>0</c:v>
                </c:pt>
                <c:pt idx="4">
                  <c:v>20.470131318983768</c:v>
                </c:pt>
                <c:pt idx="6">
                  <c:v>2.3755059281769824</c:v>
                </c:pt>
                <c:pt idx="7">
                  <c:v>3.7954942988417022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2.6876410101038921</c:v>
                </c:pt>
                <c:pt idx="1">
                  <c:v>1.7744616969806073</c:v>
                </c:pt>
                <c:pt idx="3">
                  <c:v>8.8983837540380648</c:v>
                </c:pt>
                <c:pt idx="4">
                  <c:v>13.35868644370564</c:v>
                </c:pt>
                <c:pt idx="6">
                  <c:v>3.0670750515099483</c:v>
                </c:pt>
                <c:pt idx="7">
                  <c:v>2.3307696533962678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0.72021775844564251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0.23998934804232261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028928"/>
        <c:axId val="178030464"/>
      </c:barChart>
      <c:catAx>
        <c:axId val="1780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30464"/>
        <c:crosses val="autoZero"/>
        <c:auto val="1"/>
        <c:lblAlgn val="ctr"/>
        <c:lblOffset val="100"/>
        <c:noMultiLvlLbl val="0"/>
      </c:catAx>
      <c:valAx>
        <c:axId val="17803046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28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23198981701696E-2"/>
          <c:y val="3.3112279311361119E-2"/>
          <c:w val="0.74191655826364444"/>
          <c:h val="0.788528575375179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6.0331998555363269</c:v>
                </c:pt>
                <c:pt idx="1">
                  <c:v>7.3394703283669536</c:v>
                </c:pt>
                <c:pt idx="3">
                  <c:v>0</c:v>
                </c:pt>
                <c:pt idx="4">
                  <c:v>20.470131318983768</c:v>
                </c:pt>
                <c:pt idx="6">
                  <c:v>2.3755059281769824</c:v>
                </c:pt>
                <c:pt idx="7">
                  <c:v>3.7954942988417022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2.6876410101038921</c:v>
                </c:pt>
                <c:pt idx="1">
                  <c:v>1.7744616969806073</c:v>
                </c:pt>
                <c:pt idx="3">
                  <c:v>8.8983837540380648</c:v>
                </c:pt>
                <c:pt idx="4">
                  <c:v>13.35868644370564</c:v>
                </c:pt>
                <c:pt idx="6">
                  <c:v>3.0670750515099483</c:v>
                </c:pt>
                <c:pt idx="7">
                  <c:v>2.3307696533962678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0.72021775844564251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0.23998934804232261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108288"/>
        <c:axId val="178109824"/>
      </c:barChart>
      <c:catAx>
        <c:axId val="1781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109824"/>
        <c:crosses val="autoZero"/>
        <c:auto val="1"/>
        <c:lblAlgn val="ctr"/>
        <c:lblOffset val="100"/>
        <c:noMultiLvlLbl val="0"/>
      </c:catAx>
      <c:valAx>
        <c:axId val="17810982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10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0.83580080753701214</c:v>
                </c:pt>
                <c:pt idx="1">
                  <c:v>0.81105990783410142</c:v>
                </c:pt>
                <c:pt idx="2">
                  <c:v>1</c:v>
                </c:pt>
                <c:pt idx="3">
                  <c:v>0.85263157894736841</c:v>
                </c:pt>
                <c:pt idx="4">
                  <c:v>0.81690140845070425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0.16419919246298789</c:v>
                </c:pt>
                <c:pt idx="1">
                  <c:v>0.1889400921658986</c:v>
                </c:pt>
                <c:pt idx="2">
                  <c:v>0</c:v>
                </c:pt>
                <c:pt idx="3">
                  <c:v>0.14736842105263157</c:v>
                </c:pt>
                <c:pt idx="4">
                  <c:v>0.18309859154929578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729728"/>
        <c:axId val="178731264"/>
      </c:barChart>
      <c:catAx>
        <c:axId val="1787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731264"/>
        <c:crosses val="autoZero"/>
        <c:auto val="1"/>
        <c:lblAlgn val="ctr"/>
        <c:lblOffset val="100"/>
        <c:noMultiLvlLbl val="0"/>
      </c:catAx>
      <c:valAx>
        <c:axId val="17873126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729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0.83580080753701214</c:v>
                </c:pt>
                <c:pt idx="1">
                  <c:v>0.81105990783410142</c:v>
                </c:pt>
                <c:pt idx="2">
                  <c:v>1</c:v>
                </c:pt>
                <c:pt idx="3">
                  <c:v>0.85263157894736841</c:v>
                </c:pt>
                <c:pt idx="4">
                  <c:v>0.81690140845070425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0.16419919246298789</c:v>
                </c:pt>
                <c:pt idx="1">
                  <c:v>0.1889400921658986</c:v>
                </c:pt>
                <c:pt idx="2">
                  <c:v>0</c:v>
                </c:pt>
                <c:pt idx="3">
                  <c:v>0.14736842105263157</c:v>
                </c:pt>
                <c:pt idx="4">
                  <c:v>0.18309859154929578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772224"/>
        <c:axId val="178778112"/>
      </c:barChart>
      <c:catAx>
        <c:axId val="1787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778112"/>
        <c:crosses val="autoZero"/>
        <c:auto val="1"/>
        <c:lblAlgn val="ctr"/>
        <c:lblOffset val="100"/>
        <c:noMultiLvlLbl val="0"/>
      </c:catAx>
      <c:valAx>
        <c:axId val="17877811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77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0.47177419354838712</c:v>
                </c:pt>
                <c:pt idx="1">
                  <c:v>0.44036697247706424</c:v>
                </c:pt>
                <c:pt idx="2">
                  <c:v>0.51851851851851849</c:v>
                </c:pt>
                <c:pt idx="3">
                  <c:v>0.48601398601398599</c:v>
                </c:pt>
                <c:pt idx="4">
                  <c:v>0.47887323943661969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0.28360215053763443</c:v>
                </c:pt>
                <c:pt idx="1">
                  <c:v>0.31192660550458717</c:v>
                </c:pt>
                <c:pt idx="2">
                  <c:v>0.22222222222222221</c:v>
                </c:pt>
                <c:pt idx="3">
                  <c:v>0.26923076923076922</c:v>
                </c:pt>
                <c:pt idx="4">
                  <c:v>0.28169014084507044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8.0645161290322578E-2</c:v>
                </c:pt>
                <c:pt idx="1">
                  <c:v>7.7981651376146793E-2</c:v>
                </c:pt>
                <c:pt idx="2">
                  <c:v>0.1111111111111111</c:v>
                </c:pt>
                <c:pt idx="3">
                  <c:v>8.3916083916083919E-2</c:v>
                </c:pt>
                <c:pt idx="4">
                  <c:v>7.5117370892018781E-2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6.1827956989247312E-2</c:v>
                </c:pt>
                <c:pt idx="1">
                  <c:v>6.4220183486238536E-2</c:v>
                </c:pt>
                <c:pt idx="2">
                  <c:v>7.407407407407407E-2</c:v>
                </c:pt>
                <c:pt idx="3">
                  <c:v>6.2937062937062943E-2</c:v>
                </c:pt>
                <c:pt idx="4">
                  <c:v>5.6338028169014086E-2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2.4193548387096774E-2</c:v>
                </c:pt>
                <c:pt idx="1">
                  <c:v>2.7522935779816515E-2</c:v>
                </c:pt>
                <c:pt idx="2">
                  <c:v>0</c:v>
                </c:pt>
                <c:pt idx="3">
                  <c:v>2.4475524475524476E-2</c:v>
                </c:pt>
                <c:pt idx="4">
                  <c:v>2.3474178403755867E-2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7.7956989247311828E-2</c:v>
                </c:pt>
                <c:pt idx="1">
                  <c:v>7.7981651376146793E-2</c:v>
                </c:pt>
                <c:pt idx="2">
                  <c:v>7.407407407407407E-2</c:v>
                </c:pt>
                <c:pt idx="3">
                  <c:v>7.3426573426573424E-2</c:v>
                </c:pt>
                <c:pt idx="4">
                  <c:v>8.4507042253521125E-2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196288"/>
        <c:axId val="179197824"/>
      </c:barChart>
      <c:catAx>
        <c:axId val="1791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197824"/>
        <c:crosses val="autoZero"/>
        <c:auto val="1"/>
        <c:lblAlgn val="ctr"/>
        <c:lblOffset val="100"/>
        <c:noMultiLvlLbl val="0"/>
      </c:catAx>
      <c:valAx>
        <c:axId val="17919782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19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East Midlands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34849.149457279818</c:v>
                </c:pt>
                <c:pt idx="1">
                  <c:v>11964.186692585437</c:v>
                </c:pt>
                <c:pt idx="2">
                  <c:v>693.94895463834814</c:v>
                </c:pt>
                <c:pt idx="3">
                  <c:v>546.65668726503657</c:v>
                </c:pt>
                <c:pt idx="4">
                  <c:v>767.59769794125987</c:v>
                </c:pt>
                <c:pt idx="5">
                  <c:v>1217.8120446500595</c:v>
                </c:pt>
                <c:pt idx="6">
                  <c:v>3942.2937471351861</c:v>
                </c:pt>
                <c:pt idx="7">
                  <c:v>58.7009613102</c:v>
                </c:pt>
                <c:pt idx="8">
                  <c:v>0</c:v>
                </c:pt>
                <c:pt idx="9">
                  <c:v>139.72929961162504</c:v>
                </c:pt>
                <c:pt idx="10">
                  <c:v>2188.2700270971409</c:v>
                </c:pt>
                <c:pt idx="11">
                  <c:v>110.41747496031356</c:v>
                </c:pt>
                <c:pt idx="12">
                  <c:v>0</c:v>
                </c:pt>
                <c:pt idx="13">
                  <c:v>0</c:v>
                </c:pt>
                <c:pt idx="14">
                  <c:v>4.3945854335999996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0.47177419354838712</c:v>
                </c:pt>
                <c:pt idx="1">
                  <c:v>0.44036697247706424</c:v>
                </c:pt>
                <c:pt idx="2">
                  <c:v>0.51851851851851849</c:v>
                </c:pt>
                <c:pt idx="3">
                  <c:v>0.48601398601398599</c:v>
                </c:pt>
                <c:pt idx="4">
                  <c:v>0.47887323943661969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0.28360215053763443</c:v>
                </c:pt>
                <c:pt idx="1">
                  <c:v>0.31192660550458717</c:v>
                </c:pt>
                <c:pt idx="2">
                  <c:v>0.22222222222222221</c:v>
                </c:pt>
                <c:pt idx="3">
                  <c:v>0.26923076923076922</c:v>
                </c:pt>
                <c:pt idx="4">
                  <c:v>0.28169014084507044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8.0645161290322578E-2</c:v>
                </c:pt>
                <c:pt idx="1">
                  <c:v>7.7981651376146793E-2</c:v>
                </c:pt>
                <c:pt idx="2">
                  <c:v>0.1111111111111111</c:v>
                </c:pt>
                <c:pt idx="3">
                  <c:v>8.3916083916083919E-2</c:v>
                </c:pt>
                <c:pt idx="4">
                  <c:v>7.5117370892018781E-2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6.1827956989247312E-2</c:v>
                </c:pt>
                <c:pt idx="1">
                  <c:v>6.4220183486238536E-2</c:v>
                </c:pt>
                <c:pt idx="2">
                  <c:v>7.407407407407407E-2</c:v>
                </c:pt>
                <c:pt idx="3">
                  <c:v>6.2937062937062943E-2</c:v>
                </c:pt>
                <c:pt idx="4">
                  <c:v>5.6338028169014086E-2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2.4193548387096774E-2</c:v>
                </c:pt>
                <c:pt idx="1">
                  <c:v>2.7522935779816515E-2</c:v>
                </c:pt>
                <c:pt idx="2">
                  <c:v>0</c:v>
                </c:pt>
                <c:pt idx="3">
                  <c:v>2.4475524475524476E-2</c:v>
                </c:pt>
                <c:pt idx="4">
                  <c:v>2.3474178403755867E-2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East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7.7956989247311828E-2</c:v>
                </c:pt>
                <c:pt idx="1">
                  <c:v>7.7981651376146793E-2</c:v>
                </c:pt>
                <c:pt idx="2">
                  <c:v>7.407407407407407E-2</c:v>
                </c:pt>
                <c:pt idx="3">
                  <c:v>7.3426573426573424E-2</c:v>
                </c:pt>
                <c:pt idx="4">
                  <c:v>8.4507042253521125E-2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264128"/>
        <c:axId val="179274112"/>
      </c:barChart>
      <c:catAx>
        <c:axId val="1792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9274112"/>
        <c:crosses val="autoZero"/>
        <c:auto val="1"/>
        <c:lblAlgn val="ctr"/>
        <c:lblOffset val="100"/>
        <c:noMultiLvlLbl val="0"/>
      </c:catAx>
      <c:valAx>
        <c:axId val="179274112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26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14.349861623828076</c:v>
                </c:pt>
                <c:pt idx="1">
                  <c:v>13.74240982426179</c:v>
                </c:pt>
                <c:pt idx="2">
                  <c:v>15.326018383801078</c:v>
                </c:pt>
                <c:pt idx="3">
                  <c:v>19.060739911771275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85.650138376171924</c:v>
                </c:pt>
                <c:pt idx="1">
                  <c:v>86.257590175738201</c:v>
                </c:pt>
                <c:pt idx="2">
                  <c:v>84.67398161619893</c:v>
                </c:pt>
                <c:pt idx="3">
                  <c:v>80.939260088228721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962432"/>
        <c:axId val="178963968"/>
      </c:barChart>
      <c:catAx>
        <c:axId val="1789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63968"/>
        <c:crosses val="autoZero"/>
        <c:auto val="1"/>
        <c:lblAlgn val="ctr"/>
        <c:lblOffset val="100"/>
        <c:noMultiLvlLbl val="0"/>
      </c:catAx>
      <c:valAx>
        <c:axId val="17896396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62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14.349861623828076</c:v>
                </c:pt>
                <c:pt idx="1">
                  <c:v>13.74240982426179</c:v>
                </c:pt>
                <c:pt idx="2">
                  <c:v>15.326018383801078</c:v>
                </c:pt>
                <c:pt idx="3">
                  <c:v>19.060739911771275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85.650138376171924</c:v>
                </c:pt>
                <c:pt idx="1">
                  <c:v>86.257590175738201</c:v>
                </c:pt>
                <c:pt idx="2">
                  <c:v>84.67398161619893</c:v>
                </c:pt>
                <c:pt idx="3">
                  <c:v>80.939260088228721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021312"/>
        <c:axId val="179022848"/>
      </c:barChart>
      <c:catAx>
        <c:axId val="1790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022848"/>
        <c:crosses val="autoZero"/>
        <c:auto val="1"/>
        <c:lblAlgn val="ctr"/>
        <c:lblOffset val="100"/>
        <c:noMultiLvlLbl val="0"/>
      </c:catAx>
      <c:valAx>
        <c:axId val="17902284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021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6.0431395638280181</c:v>
                </c:pt>
                <c:pt idx="1">
                  <c:v>1.2007060721099221</c:v>
                </c:pt>
                <c:pt idx="2">
                  <c:v>3.8960690695959124</c:v>
                </c:pt>
                <c:pt idx="3">
                  <c:v>0</c:v>
                </c:pt>
                <c:pt idx="4">
                  <c:v>5.6727203754205711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6.2156185210780928</c:v>
                </c:pt>
                <c:pt idx="11">
                  <c:v>0</c:v>
                </c:pt>
                <c:pt idx="12">
                  <c:v>7.5267913031836953</c:v>
                </c:pt>
                <c:pt idx="13">
                  <c:v>0</c:v>
                </c:pt>
                <c:pt idx="14">
                  <c:v>0</c:v>
                </c:pt>
                <c:pt idx="16">
                  <c:v>4.0708398670798456</c:v>
                </c:pt>
                <c:pt idx="17">
                  <c:v>0.96456111903996888</c:v>
                </c:pt>
                <c:pt idx="18">
                  <c:v>6.0831519540394297</c:v>
                </c:pt>
                <c:pt idx="19">
                  <c:v>0</c:v>
                </c:pt>
                <c:pt idx="20">
                  <c:v>5.6385120457556166</c:v>
                </c:pt>
                <c:pt idx="21">
                  <c:v>0</c:v>
                </c:pt>
                <c:pt idx="22">
                  <c:v>0</c:v>
                </c:pt>
                <c:pt idx="24">
                  <c:v>7.1848573654408279</c:v>
                </c:pt>
                <c:pt idx="25">
                  <c:v>1.7024089099145692</c:v>
                </c:pt>
                <c:pt idx="26">
                  <c:v>5.6184724541923723</c:v>
                </c:pt>
                <c:pt idx="27">
                  <c:v>0</c:v>
                </c:pt>
                <c:pt idx="28">
                  <c:v>7.0807369161770568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930624"/>
        <c:axId val="177932160"/>
      </c:barChart>
      <c:catAx>
        <c:axId val="1779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32160"/>
        <c:crosses val="autoZero"/>
        <c:auto val="1"/>
        <c:lblAlgn val="ctr"/>
        <c:lblOffset val="100"/>
        <c:noMultiLvlLbl val="0"/>
      </c:catAx>
      <c:valAx>
        <c:axId val="17793216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30624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6.3132099008817319E-2"/>
          <c:w val="0.86659772492244058"/>
          <c:h val="0.56399731517604657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6.0431395638280181</c:v>
                </c:pt>
                <c:pt idx="1">
                  <c:v>1.2007060721099221</c:v>
                </c:pt>
                <c:pt idx="2">
                  <c:v>3.8960690695959124</c:v>
                </c:pt>
                <c:pt idx="3">
                  <c:v>0</c:v>
                </c:pt>
                <c:pt idx="4">
                  <c:v>5.6727203754205711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6.2156185210780928</c:v>
                </c:pt>
                <c:pt idx="11">
                  <c:v>0</c:v>
                </c:pt>
                <c:pt idx="12">
                  <c:v>7.5267913031836953</c:v>
                </c:pt>
                <c:pt idx="13">
                  <c:v>0</c:v>
                </c:pt>
                <c:pt idx="14">
                  <c:v>0</c:v>
                </c:pt>
                <c:pt idx="16">
                  <c:v>4.0708398670798456</c:v>
                </c:pt>
                <c:pt idx="17">
                  <c:v>0.96456111903996888</c:v>
                </c:pt>
                <c:pt idx="18">
                  <c:v>6.0831519540394297</c:v>
                </c:pt>
                <c:pt idx="19">
                  <c:v>0</c:v>
                </c:pt>
                <c:pt idx="20">
                  <c:v>5.6385120457556166</c:v>
                </c:pt>
                <c:pt idx="21">
                  <c:v>0</c:v>
                </c:pt>
                <c:pt idx="22">
                  <c:v>0</c:v>
                </c:pt>
                <c:pt idx="24">
                  <c:v>7.1848573654408279</c:v>
                </c:pt>
                <c:pt idx="25">
                  <c:v>1.7024089099145692</c:v>
                </c:pt>
                <c:pt idx="26">
                  <c:v>5.6184724541923723</c:v>
                </c:pt>
                <c:pt idx="27">
                  <c:v>0</c:v>
                </c:pt>
                <c:pt idx="28">
                  <c:v>7.0807369161770568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659712"/>
        <c:axId val="178661248"/>
      </c:barChart>
      <c:catAx>
        <c:axId val="1786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661248"/>
        <c:crosses val="autoZero"/>
        <c:auto val="1"/>
        <c:lblAlgn val="ctr"/>
        <c:lblOffset val="100"/>
        <c:noMultiLvlLbl val="0"/>
      </c:catAx>
      <c:valAx>
        <c:axId val="17866124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65971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10.52</c:v>
                </c:pt>
                <c:pt idx="1">
                  <c:v>12.77</c:v>
                </c:pt>
                <c:pt idx="2">
                  <c:v>5.21</c:v>
                </c:pt>
                <c:pt idx="3">
                  <c:v>12.63</c:v>
                </c:pt>
                <c:pt idx="4">
                  <c:v>11.43</c:v>
                </c:pt>
                <c:pt idx="5">
                  <c:v>14.26</c:v>
                </c:pt>
                <c:pt idx="6">
                  <c:v>11.55</c:v>
                </c:pt>
                <c:pt idx="7">
                  <c:v>9.43</c:v>
                </c:pt>
                <c:pt idx="8">
                  <c:v>13.39</c:v>
                </c:pt>
                <c:pt idx="9">
                  <c:v>8.18</c:v>
                </c:pt>
                <c:pt idx="10">
                  <c:v>11.7</c:v>
                </c:pt>
                <c:pt idx="11">
                  <c:v>4.67</c:v>
                </c:pt>
                <c:pt idx="12">
                  <c:v>7.18</c:v>
                </c:pt>
                <c:pt idx="13">
                  <c:v>6.28</c:v>
                </c:pt>
                <c:pt idx="14">
                  <c:v>6.79</c:v>
                </c:pt>
                <c:pt idx="15">
                  <c:v>4.58</c:v>
                </c:pt>
                <c:pt idx="16">
                  <c:v>6.33</c:v>
                </c:pt>
                <c:pt idx="17">
                  <c:v>3.84</c:v>
                </c:pt>
                <c:pt idx="18">
                  <c:v>0</c:v>
                </c:pt>
                <c:pt idx="19">
                  <c:v>4.01</c:v>
                </c:pt>
                <c:pt idx="20">
                  <c:v>4.0199999999999996</c:v>
                </c:pt>
                <c:pt idx="21">
                  <c:v>4.5199999999999996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6.6</c:v>
                </c:pt>
                <c:pt idx="1">
                  <c:v>10.18</c:v>
                </c:pt>
                <c:pt idx="2">
                  <c:v>5.73</c:v>
                </c:pt>
                <c:pt idx="3">
                  <c:v>0</c:v>
                </c:pt>
                <c:pt idx="4">
                  <c:v>10.29</c:v>
                </c:pt>
                <c:pt idx="5">
                  <c:v>10.86</c:v>
                </c:pt>
                <c:pt idx="6">
                  <c:v>11.53</c:v>
                </c:pt>
                <c:pt idx="7">
                  <c:v>9.3800000000000008</c:v>
                </c:pt>
                <c:pt idx="8">
                  <c:v>8</c:v>
                </c:pt>
                <c:pt idx="9">
                  <c:v>0</c:v>
                </c:pt>
                <c:pt idx="10">
                  <c:v>8.9700000000000006</c:v>
                </c:pt>
                <c:pt idx="11">
                  <c:v>5.35</c:v>
                </c:pt>
                <c:pt idx="12">
                  <c:v>7.03</c:v>
                </c:pt>
                <c:pt idx="13">
                  <c:v>6.96</c:v>
                </c:pt>
                <c:pt idx="14">
                  <c:v>7.38</c:v>
                </c:pt>
                <c:pt idx="15">
                  <c:v>5.8</c:v>
                </c:pt>
                <c:pt idx="16">
                  <c:v>7.86</c:v>
                </c:pt>
                <c:pt idx="17">
                  <c:v>2.36</c:v>
                </c:pt>
                <c:pt idx="18">
                  <c:v>3.54</c:v>
                </c:pt>
                <c:pt idx="19">
                  <c:v>4.3</c:v>
                </c:pt>
                <c:pt idx="20">
                  <c:v>6.28</c:v>
                </c:pt>
                <c:pt idx="21">
                  <c:v>5.17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9079040"/>
        <c:axId val="179080576"/>
      </c:barChart>
      <c:catAx>
        <c:axId val="179079040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080576"/>
        <c:crosses val="autoZero"/>
        <c:auto val="1"/>
        <c:lblAlgn val="ctr"/>
        <c:lblOffset val="100"/>
        <c:noMultiLvlLbl val="0"/>
      </c:catAx>
      <c:valAx>
        <c:axId val="179080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90790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88057134280162"/>
          <c:y val="1.5167183729748363E-2"/>
          <c:w val="0.56806175889528487"/>
          <c:h val="0.90407912557982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10.52</c:v>
                </c:pt>
                <c:pt idx="1">
                  <c:v>12.77</c:v>
                </c:pt>
                <c:pt idx="2">
                  <c:v>5.21</c:v>
                </c:pt>
                <c:pt idx="3">
                  <c:v>12.63</c:v>
                </c:pt>
                <c:pt idx="4">
                  <c:v>11.43</c:v>
                </c:pt>
                <c:pt idx="5">
                  <c:v>14.26</c:v>
                </c:pt>
                <c:pt idx="6">
                  <c:v>11.55</c:v>
                </c:pt>
                <c:pt idx="7">
                  <c:v>9.43</c:v>
                </c:pt>
                <c:pt idx="8">
                  <c:v>13.39</c:v>
                </c:pt>
                <c:pt idx="9">
                  <c:v>8.18</c:v>
                </c:pt>
                <c:pt idx="10">
                  <c:v>11.7</c:v>
                </c:pt>
                <c:pt idx="11">
                  <c:v>4.67</c:v>
                </c:pt>
                <c:pt idx="12">
                  <c:v>7.18</c:v>
                </c:pt>
                <c:pt idx="13">
                  <c:v>6.28</c:v>
                </c:pt>
                <c:pt idx="14">
                  <c:v>6.79</c:v>
                </c:pt>
                <c:pt idx="15">
                  <c:v>4.58</c:v>
                </c:pt>
                <c:pt idx="16">
                  <c:v>6.33</c:v>
                </c:pt>
                <c:pt idx="17">
                  <c:v>3.84</c:v>
                </c:pt>
                <c:pt idx="18">
                  <c:v>0</c:v>
                </c:pt>
                <c:pt idx="19">
                  <c:v>4.01</c:v>
                </c:pt>
                <c:pt idx="20">
                  <c:v>4.0199999999999996</c:v>
                </c:pt>
                <c:pt idx="21">
                  <c:v>4.5199999999999996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6.6</c:v>
                </c:pt>
                <c:pt idx="1">
                  <c:v>10.18</c:v>
                </c:pt>
                <c:pt idx="2">
                  <c:v>5.73</c:v>
                </c:pt>
                <c:pt idx="3">
                  <c:v>0</c:v>
                </c:pt>
                <c:pt idx="4">
                  <c:v>10.29</c:v>
                </c:pt>
                <c:pt idx="5">
                  <c:v>10.86</c:v>
                </c:pt>
                <c:pt idx="6">
                  <c:v>11.53</c:v>
                </c:pt>
                <c:pt idx="7">
                  <c:v>9.3800000000000008</c:v>
                </c:pt>
                <c:pt idx="8">
                  <c:v>8</c:v>
                </c:pt>
                <c:pt idx="9">
                  <c:v>0</c:v>
                </c:pt>
                <c:pt idx="10">
                  <c:v>8.9700000000000006</c:v>
                </c:pt>
                <c:pt idx="11">
                  <c:v>5.35</c:v>
                </c:pt>
                <c:pt idx="12">
                  <c:v>7.03</c:v>
                </c:pt>
                <c:pt idx="13">
                  <c:v>6.96</c:v>
                </c:pt>
                <c:pt idx="14">
                  <c:v>7.38</c:v>
                </c:pt>
                <c:pt idx="15">
                  <c:v>5.8</c:v>
                </c:pt>
                <c:pt idx="16">
                  <c:v>7.86</c:v>
                </c:pt>
                <c:pt idx="17">
                  <c:v>2.36</c:v>
                </c:pt>
                <c:pt idx="18">
                  <c:v>3.54</c:v>
                </c:pt>
                <c:pt idx="19">
                  <c:v>4.3</c:v>
                </c:pt>
                <c:pt idx="20">
                  <c:v>6.28</c:v>
                </c:pt>
                <c:pt idx="21">
                  <c:v>5.17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9128192"/>
        <c:axId val="179129728"/>
      </c:barChart>
      <c:catAx>
        <c:axId val="179128192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129728"/>
        <c:crosses val="autoZero"/>
        <c:auto val="1"/>
        <c:lblAlgn val="ctr"/>
        <c:lblOffset val="100"/>
        <c:noMultiLvlLbl val="0"/>
      </c:catAx>
      <c:valAx>
        <c:axId val="179129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91281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47.417000000000002</c:v>
                </c:pt>
                <c:pt idx="1">
                  <c:v>51.014000000000003</c:v>
                </c:pt>
                <c:pt idx="2">
                  <c:v>45.317</c:v>
                </c:pt>
                <c:pt idx="3">
                  <c:v>38.831000000000003</c:v>
                </c:pt>
                <c:pt idx="4">
                  <c:v>47.055999999999997</c:v>
                </c:pt>
                <c:pt idx="5">
                  <c:v>33.167999999999999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80.561999999999998</c:v>
                </c:pt>
                <c:pt idx="1">
                  <c:v>104.88500000000001</c:v>
                </c:pt>
                <c:pt idx="2">
                  <c:v>134.94200000000001</c:v>
                </c:pt>
                <c:pt idx="3">
                  <c:v>136.261</c:v>
                </c:pt>
                <c:pt idx="4">
                  <c:v>63.215000000000003</c:v>
                </c:pt>
                <c:pt idx="5">
                  <c:v>80.111000000000004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127.979</c:v>
                </c:pt>
                <c:pt idx="1">
                  <c:v>155.899</c:v>
                </c:pt>
                <c:pt idx="2">
                  <c:v>180.25900000000001</c:v>
                </c:pt>
                <c:pt idx="3">
                  <c:v>175.09199999999998</c:v>
                </c:pt>
                <c:pt idx="4">
                  <c:v>110.271</c:v>
                </c:pt>
                <c:pt idx="5">
                  <c:v>113.279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37600"/>
        <c:axId val="178539520"/>
      </c:lineChart>
      <c:catAx>
        <c:axId val="17853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8539520"/>
        <c:crosses val="autoZero"/>
        <c:auto val="1"/>
        <c:lblAlgn val="ctr"/>
        <c:lblOffset val="100"/>
        <c:noMultiLvlLbl val="0"/>
      </c:catAx>
      <c:valAx>
        <c:axId val="178539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8537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47.417000000000002</c:v>
                </c:pt>
                <c:pt idx="1">
                  <c:v>51.014000000000003</c:v>
                </c:pt>
                <c:pt idx="2">
                  <c:v>45.317</c:v>
                </c:pt>
                <c:pt idx="3">
                  <c:v>38.831000000000003</c:v>
                </c:pt>
                <c:pt idx="4">
                  <c:v>47.055999999999997</c:v>
                </c:pt>
                <c:pt idx="5">
                  <c:v>33.167999999999999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80.561999999999998</c:v>
                </c:pt>
                <c:pt idx="1">
                  <c:v>104.88500000000001</c:v>
                </c:pt>
                <c:pt idx="2">
                  <c:v>134.94200000000001</c:v>
                </c:pt>
                <c:pt idx="3">
                  <c:v>136.261</c:v>
                </c:pt>
                <c:pt idx="4">
                  <c:v>63.215000000000003</c:v>
                </c:pt>
                <c:pt idx="5">
                  <c:v>80.111000000000004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127.979</c:v>
                </c:pt>
                <c:pt idx="1">
                  <c:v>155.899</c:v>
                </c:pt>
                <c:pt idx="2">
                  <c:v>180.25900000000001</c:v>
                </c:pt>
                <c:pt idx="3">
                  <c:v>175.09199999999998</c:v>
                </c:pt>
                <c:pt idx="4">
                  <c:v>110.271</c:v>
                </c:pt>
                <c:pt idx="5">
                  <c:v>113.279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64384"/>
        <c:axId val="179666304"/>
      </c:lineChart>
      <c:catAx>
        <c:axId val="17966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666304"/>
        <c:crosses val="autoZero"/>
        <c:auto val="1"/>
        <c:lblAlgn val="ctr"/>
        <c:lblOffset val="100"/>
        <c:noMultiLvlLbl val="0"/>
      </c:catAx>
      <c:valAx>
        <c:axId val="179666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664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47.417000000000002</c:v>
                </c:pt>
                <c:pt idx="1">
                  <c:v>51.014000000000003</c:v>
                </c:pt>
                <c:pt idx="2">
                  <c:v>45.317</c:v>
                </c:pt>
                <c:pt idx="3">
                  <c:v>38.831000000000003</c:v>
                </c:pt>
                <c:pt idx="4">
                  <c:v>47.055999999999997</c:v>
                </c:pt>
                <c:pt idx="5">
                  <c:v>33.167999999999999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14.396429399999999</c:v>
                  </c:pt>
                  <c:pt idx="1">
                    <c:v>23.127142500000001</c:v>
                  </c:pt>
                  <c:pt idx="2">
                    <c:v>40.172233400000003</c:v>
                  </c:pt>
                  <c:pt idx="3">
                    <c:v>30.576968400000002</c:v>
                  </c:pt>
                  <c:pt idx="4">
                    <c:v>13.034933000000001</c:v>
                  </c:pt>
                  <c:pt idx="5">
                    <c:v>32.028377800000001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14.396429399999999</c:v>
                  </c:pt>
                  <c:pt idx="1">
                    <c:v>23.127142500000001</c:v>
                  </c:pt>
                  <c:pt idx="2">
                    <c:v>40.172233400000003</c:v>
                  </c:pt>
                  <c:pt idx="3">
                    <c:v>30.576968400000002</c:v>
                  </c:pt>
                  <c:pt idx="4">
                    <c:v>13.034933000000001</c:v>
                  </c:pt>
                  <c:pt idx="5">
                    <c:v>32.028377800000001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80.561999999999998</c:v>
                </c:pt>
                <c:pt idx="1">
                  <c:v>104.88500000000001</c:v>
                </c:pt>
                <c:pt idx="2">
                  <c:v>134.94200000000001</c:v>
                </c:pt>
                <c:pt idx="3">
                  <c:v>136.261</c:v>
                </c:pt>
                <c:pt idx="4">
                  <c:v>63.215000000000003</c:v>
                </c:pt>
                <c:pt idx="5">
                  <c:v>80.111000000000004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713152"/>
        <c:axId val="179715072"/>
      </c:barChart>
      <c:catAx>
        <c:axId val="17971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715072"/>
        <c:crosses val="autoZero"/>
        <c:auto val="1"/>
        <c:lblAlgn val="ctr"/>
        <c:lblOffset val="100"/>
        <c:noMultiLvlLbl val="0"/>
      </c:catAx>
      <c:valAx>
        <c:axId val="179715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713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29124.219684457672</c:v>
                </c:pt>
                <c:pt idx="1">
                  <c:v>11457.163226722447</c:v>
                </c:pt>
                <c:pt idx="2">
                  <c:v>680.30961218704795</c:v>
                </c:pt>
                <c:pt idx="3">
                  <c:v>496.49484077294949</c:v>
                </c:pt>
                <c:pt idx="4">
                  <c:v>539.21453968657363</c:v>
                </c:pt>
                <c:pt idx="5">
                  <c:v>885.58064426886699</c:v>
                </c:pt>
                <c:pt idx="6">
                  <c:v>3571.9023282970002</c:v>
                </c:pt>
                <c:pt idx="7">
                  <c:v>56.99853097295</c:v>
                </c:pt>
                <c:pt idx="8">
                  <c:v>0</c:v>
                </c:pt>
                <c:pt idx="9">
                  <c:v>73.594677395700032</c:v>
                </c:pt>
                <c:pt idx="10">
                  <c:v>2060.3925891242343</c:v>
                </c:pt>
                <c:pt idx="11">
                  <c:v>99.588092810993516</c:v>
                </c:pt>
                <c:pt idx="12">
                  <c:v>0</c:v>
                </c:pt>
                <c:pt idx="13">
                  <c:v>0</c:v>
                </c:pt>
                <c:pt idx="14">
                  <c:v>4.3945854335999996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5724.9297670296637</c:v>
                </c:pt>
                <c:pt idx="1">
                  <c:v>507.02346500693676</c:v>
                </c:pt>
                <c:pt idx="2">
                  <c:v>13.6393424513001</c:v>
                </c:pt>
                <c:pt idx="3">
                  <c:v>43.115576793775006</c:v>
                </c:pt>
                <c:pt idx="4">
                  <c:v>221.4516062836083</c:v>
                </c:pt>
                <c:pt idx="5">
                  <c:v>210.1453217344876</c:v>
                </c:pt>
                <c:pt idx="6">
                  <c:v>499.82592866420094</c:v>
                </c:pt>
                <c:pt idx="7">
                  <c:v>1.7024303237</c:v>
                </c:pt>
                <c:pt idx="8">
                  <c:v>0</c:v>
                </c:pt>
                <c:pt idx="9">
                  <c:v>70.378333616774626</c:v>
                </c:pt>
                <c:pt idx="10">
                  <c:v>125.96107838796662</c:v>
                </c:pt>
                <c:pt idx="11">
                  <c:v>15.13142120200005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12267648"/>
        <c:axId val="112269184"/>
      </c:barChart>
      <c:catAx>
        <c:axId val="11226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26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2691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2676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47.417000000000002</c:v>
                </c:pt>
                <c:pt idx="1">
                  <c:v>51.014000000000003</c:v>
                </c:pt>
                <c:pt idx="2">
                  <c:v>45.317</c:v>
                </c:pt>
                <c:pt idx="3">
                  <c:v>38.831000000000003</c:v>
                </c:pt>
                <c:pt idx="4">
                  <c:v>47.055999999999997</c:v>
                </c:pt>
                <c:pt idx="5">
                  <c:v>33.167999999999999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14.396429399999999</c:v>
                  </c:pt>
                  <c:pt idx="1">
                    <c:v>23.127142500000001</c:v>
                  </c:pt>
                  <c:pt idx="2">
                    <c:v>40.172233400000003</c:v>
                  </c:pt>
                  <c:pt idx="3">
                    <c:v>30.576968400000002</c:v>
                  </c:pt>
                  <c:pt idx="4">
                    <c:v>13.034933000000001</c:v>
                  </c:pt>
                  <c:pt idx="5">
                    <c:v>32.028377800000001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14.396429399999999</c:v>
                  </c:pt>
                  <c:pt idx="1">
                    <c:v>23.127142500000001</c:v>
                  </c:pt>
                  <c:pt idx="2">
                    <c:v>40.172233400000003</c:v>
                  </c:pt>
                  <c:pt idx="3">
                    <c:v>30.576968400000002</c:v>
                  </c:pt>
                  <c:pt idx="4">
                    <c:v>13.034933000000001</c:v>
                  </c:pt>
                  <c:pt idx="5">
                    <c:v>32.028377800000001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80.561999999999998</c:v>
                </c:pt>
                <c:pt idx="1">
                  <c:v>104.88500000000001</c:v>
                </c:pt>
                <c:pt idx="2">
                  <c:v>134.94200000000001</c:v>
                </c:pt>
                <c:pt idx="3">
                  <c:v>136.261</c:v>
                </c:pt>
                <c:pt idx="4">
                  <c:v>63.215000000000003</c:v>
                </c:pt>
                <c:pt idx="5">
                  <c:v>80.111000000000004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799168"/>
        <c:axId val="179801088"/>
      </c:barChart>
      <c:catAx>
        <c:axId val="17979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801088"/>
        <c:crosses val="autoZero"/>
        <c:auto val="1"/>
        <c:lblAlgn val="ctr"/>
        <c:lblOffset val="100"/>
        <c:noMultiLvlLbl val="0"/>
      </c:catAx>
      <c:valAx>
        <c:axId val="179801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79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1119.9770000000001</c:v>
                </c:pt>
                <c:pt idx="1">
                  <c:v>1115.874</c:v>
                </c:pt>
                <c:pt idx="2">
                  <c:v>1085.665</c:v>
                </c:pt>
                <c:pt idx="3">
                  <c:v>1073.452</c:v>
                </c:pt>
                <c:pt idx="4">
                  <c:v>1039.46</c:v>
                </c:pt>
                <c:pt idx="5">
                  <c:v>1023.662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293.34112499999998</c:v>
                  </c:pt>
                  <c:pt idx="1">
                    <c:v>289.19073600000002</c:v>
                  </c:pt>
                  <c:pt idx="2">
                    <c:v>258.58010790000003</c:v>
                  </c:pt>
                  <c:pt idx="3">
                    <c:v>249.17702</c:v>
                  </c:pt>
                  <c:pt idx="4">
                    <c:v>248.05760069999999</c:v>
                  </c:pt>
                  <c:pt idx="5">
                    <c:v>222.41854530000001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293.34112499999998</c:v>
                  </c:pt>
                  <c:pt idx="1">
                    <c:v>289.19073600000002</c:v>
                  </c:pt>
                  <c:pt idx="2">
                    <c:v>258.58010790000003</c:v>
                  </c:pt>
                  <c:pt idx="3">
                    <c:v>249.17702</c:v>
                  </c:pt>
                  <c:pt idx="4">
                    <c:v>248.05760069999999</c:v>
                  </c:pt>
                  <c:pt idx="5">
                    <c:v>222.41854530000001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2346.7289999999998</c:v>
                </c:pt>
                <c:pt idx="1">
                  <c:v>2231.41</c:v>
                </c:pt>
                <c:pt idx="2">
                  <c:v>1848.3209999999999</c:v>
                </c:pt>
                <c:pt idx="3">
                  <c:v>1487.624</c:v>
                </c:pt>
                <c:pt idx="4">
                  <c:v>1307.6310000000001</c:v>
                </c:pt>
                <c:pt idx="5">
                  <c:v>1183.7070000000001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811648"/>
        <c:axId val="180289536"/>
      </c:barChart>
      <c:catAx>
        <c:axId val="18081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289536"/>
        <c:crosses val="autoZero"/>
        <c:auto val="1"/>
        <c:lblAlgn val="ctr"/>
        <c:lblOffset val="100"/>
        <c:noMultiLvlLbl val="0"/>
      </c:catAx>
      <c:valAx>
        <c:axId val="180289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811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1119.9770000000001</c:v>
                </c:pt>
                <c:pt idx="1">
                  <c:v>1115.874</c:v>
                </c:pt>
                <c:pt idx="2">
                  <c:v>1085.665</c:v>
                </c:pt>
                <c:pt idx="3">
                  <c:v>1073.452</c:v>
                </c:pt>
                <c:pt idx="4">
                  <c:v>1039.46</c:v>
                </c:pt>
                <c:pt idx="5">
                  <c:v>1023.662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293.34112499999998</c:v>
                  </c:pt>
                  <c:pt idx="1">
                    <c:v>289.19073600000002</c:v>
                  </c:pt>
                  <c:pt idx="2">
                    <c:v>258.58010790000003</c:v>
                  </c:pt>
                  <c:pt idx="3">
                    <c:v>249.17702</c:v>
                  </c:pt>
                  <c:pt idx="4">
                    <c:v>248.05760069999999</c:v>
                  </c:pt>
                  <c:pt idx="5">
                    <c:v>222.41854530000001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293.34112499999998</c:v>
                  </c:pt>
                  <c:pt idx="1">
                    <c:v>289.19073600000002</c:v>
                  </c:pt>
                  <c:pt idx="2">
                    <c:v>258.58010790000003</c:v>
                  </c:pt>
                  <c:pt idx="3">
                    <c:v>249.17702</c:v>
                  </c:pt>
                  <c:pt idx="4">
                    <c:v>248.05760069999999</c:v>
                  </c:pt>
                  <c:pt idx="5">
                    <c:v>222.41854530000001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2346.7289999999998</c:v>
                </c:pt>
                <c:pt idx="1">
                  <c:v>2231.41</c:v>
                </c:pt>
                <c:pt idx="2">
                  <c:v>1848.3209999999999</c:v>
                </c:pt>
                <c:pt idx="3">
                  <c:v>1487.624</c:v>
                </c:pt>
                <c:pt idx="4">
                  <c:v>1307.6310000000001</c:v>
                </c:pt>
                <c:pt idx="5">
                  <c:v>1183.7070000000001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381568"/>
        <c:axId val="180396032"/>
      </c:barChart>
      <c:catAx>
        <c:axId val="18038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396032"/>
        <c:crosses val="autoZero"/>
        <c:auto val="1"/>
        <c:lblAlgn val="ctr"/>
        <c:lblOffset val="100"/>
        <c:noMultiLvlLbl val="0"/>
      </c:catAx>
      <c:valAx>
        <c:axId val="180396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381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48.161999999999999</c:v>
                </c:pt>
                <c:pt idx="1">
                  <c:v>46.451000000000001</c:v>
                </c:pt>
                <c:pt idx="2">
                  <c:v>41.353999999999999</c:v>
                </c:pt>
                <c:pt idx="3">
                  <c:v>39.072000000000003</c:v>
                </c:pt>
                <c:pt idx="4">
                  <c:v>36.56</c:v>
                </c:pt>
                <c:pt idx="5">
                  <c:v>35.758000000000003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8.2869631999999989</c:v>
                  </c:pt>
                  <c:pt idx="1">
                    <c:v>8.1156272000000005</c:v>
                  </c:pt>
                  <c:pt idx="2">
                    <c:v>7.3294920000000001</c:v>
                  </c:pt>
                  <c:pt idx="3">
                    <c:v>7.6667432</c:v>
                  </c:pt>
                  <c:pt idx="4">
                    <c:v>7.6805263999999998</c:v>
                  </c:pt>
                  <c:pt idx="5">
                    <c:v>7.4817699999999991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8.2869631999999989</c:v>
                  </c:pt>
                  <c:pt idx="1">
                    <c:v>8.1156272000000005</c:v>
                  </c:pt>
                  <c:pt idx="2">
                    <c:v>7.3294920000000001</c:v>
                  </c:pt>
                  <c:pt idx="3">
                    <c:v>7.6667432</c:v>
                  </c:pt>
                  <c:pt idx="4">
                    <c:v>7.6805263999999998</c:v>
                  </c:pt>
                  <c:pt idx="5">
                    <c:v>7.4817699999999991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76.447999999999993</c:v>
                </c:pt>
                <c:pt idx="1">
                  <c:v>69.128</c:v>
                </c:pt>
                <c:pt idx="2">
                  <c:v>55.78</c:v>
                </c:pt>
                <c:pt idx="3">
                  <c:v>48.616</c:v>
                </c:pt>
                <c:pt idx="4">
                  <c:v>46.351999999999997</c:v>
                </c:pt>
                <c:pt idx="5">
                  <c:v>51.244999999999997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828992"/>
        <c:axId val="180330880"/>
      </c:barChart>
      <c:catAx>
        <c:axId val="17982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330880"/>
        <c:crosses val="autoZero"/>
        <c:auto val="1"/>
        <c:lblAlgn val="ctr"/>
        <c:lblOffset val="100"/>
        <c:noMultiLvlLbl val="0"/>
      </c:catAx>
      <c:valAx>
        <c:axId val="180330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828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48.161999999999999</c:v>
                </c:pt>
                <c:pt idx="1">
                  <c:v>46.451000000000001</c:v>
                </c:pt>
                <c:pt idx="2">
                  <c:v>41.353999999999999</c:v>
                </c:pt>
                <c:pt idx="3">
                  <c:v>39.072000000000003</c:v>
                </c:pt>
                <c:pt idx="4">
                  <c:v>36.56</c:v>
                </c:pt>
                <c:pt idx="5">
                  <c:v>35.758000000000003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8.2869631999999989</c:v>
                  </c:pt>
                  <c:pt idx="1">
                    <c:v>8.1156272000000005</c:v>
                  </c:pt>
                  <c:pt idx="2">
                    <c:v>7.3294920000000001</c:v>
                  </c:pt>
                  <c:pt idx="3">
                    <c:v>7.6667432</c:v>
                  </c:pt>
                  <c:pt idx="4">
                    <c:v>7.6805263999999998</c:v>
                  </c:pt>
                  <c:pt idx="5">
                    <c:v>7.4817699999999991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8.2869631999999989</c:v>
                  </c:pt>
                  <c:pt idx="1">
                    <c:v>8.1156272000000005</c:v>
                  </c:pt>
                  <c:pt idx="2">
                    <c:v>7.3294920000000001</c:v>
                  </c:pt>
                  <c:pt idx="3">
                    <c:v>7.6667432</c:v>
                  </c:pt>
                  <c:pt idx="4">
                    <c:v>7.6805263999999998</c:v>
                  </c:pt>
                  <c:pt idx="5">
                    <c:v>7.4817699999999991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76.447999999999993</c:v>
                </c:pt>
                <c:pt idx="1">
                  <c:v>69.128</c:v>
                </c:pt>
                <c:pt idx="2">
                  <c:v>55.78</c:v>
                </c:pt>
                <c:pt idx="3">
                  <c:v>48.616</c:v>
                </c:pt>
                <c:pt idx="4">
                  <c:v>46.351999999999997</c:v>
                </c:pt>
                <c:pt idx="5">
                  <c:v>51.244999999999997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435776"/>
        <c:axId val="179442048"/>
      </c:barChart>
      <c:catAx>
        <c:axId val="17943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442048"/>
        <c:crosses val="autoZero"/>
        <c:auto val="1"/>
        <c:lblAlgn val="ctr"/>
        <c:lblOffset val="100"/>
        <c:noMultiLvlLbl val="0"/>
      </c:catAx>
      <c:valAx>
        <c:axId val="17944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435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1088.232</c:v>
                </c:pt>
                <c:pt idx="1">
                  <c:v>1102.7570000000001</c:v>
                </c:pt>
                <c:pt idx="2">
                  <c:v>1073.789</c:v>
                </c:pt>
                <c:pt idx="3">
                  <c:v>1053.972</c:v>
                </c:pt>
                <c:pt idx="4">
                  <c:v>1055.1769999999999</c:v>
                </c:pt>
                <c:pt idx="5">
                  <c:v>1002.698</c:v>
                </c:pt>
                <c:pt idx="7">
                  <c:v>2369.2190000000001</c:v>
                </c:pt>
                <c:pt idx="8">
                  <c:v>2352.7620000000002</c:v>
                </c:pt>
                <c:pt idx="9">
                  <c:v>2173.9780000000001</c:v>
                </c:pt>
                <c:pt idx="10">
                  <c:v>1778.172</c:v>
                </c:pt>
                <c:pt idx="11">
                  <c:v>1339.95</c:v>
                </c:pt>
                <c:pt idx="12">
                  <c:v>1255.634</c:v>
                </c:pt>
                <c:pt idx="14">
                  <c:v>3457.451</c:v>
                </c:pt>
                <c:pt idx="15">
                  <c:v>3455.5190000000002</c:v>
                </c:pt>
                <c:pt idx="16">
                  <c:v>3247.7669999999998</c:v>
                </c:pt>
                <c:pt idx="17">
                  <c:v>2832.1440000000002</c:v>
                </c:pt>
                <c:pt idx="18">
                  <c:v>2395.127</c:v>
                </c:pt>
                <c:pt idx="19">
                  <c:v>2258.3319999999999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199424"/>
        <c:axId val="18020134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192.648</c:v>
                </c:pt>
                <c:pt idx="1">
                  <c:v>232.255</c:v>
                </c:pt>
                <c:pt idx="2">
                  <c:v>206.76999999999998</c:v>
                </c:pt>
                <c:pt idx="3">
                  <c:v>195.36</c:v>
                </c:pt>
                <c:pt idx="4">
                  <c:v>182.8</c:v>
                </c:pt>
                <c:pt idx="5">
                  <c:v>178.79000000000002</c:v>
                </c:pt>
                <c:pt idx="7">
                  <c:v>305.79199999999997</c:v>
                </c:pt>
                <c:pt idx="8">
                  <c:v>345.64</c:v>
                </c:pt>
                <c:pt idx="9">
                  <c:v>278.89999999999998</c:v>
                </c:pt>
                <c:pt idx="10">
                  <c:v>243.07999999999998</c:v>
                </c:pt>
                <c:pt idx="11">
                  <c:v>231.76</c:v>
                </c:pt>
                <c:pt idx="12">
                  <c:v>256.22499999999997</c:v>
                </c:pt>
                <c:pt idx="14">
                  <c:v>498.43999999999994</c:v>
                </c:pt>
                <c:pt idx="15">
                  <c:v>577.89499999999998</c:v>
                </c:pt>
                <c:pt idx="16">
                  <c:v>485.67</c:v>
                </c:pt>
                <c:pt idx="17">
                  <c:v>438.44</c:v>
                </c:pt>
                <c:pt idx="18">
                  <c:v>414.56000000000006</c:v>
                </c:pt>
                <c:pt idx="19">
                  <c:v>435.01499999999999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0202880"/>
        <c:axId val="180208768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189.66800000000001</c:v>
                </c:pt>
                <c:pt idx="1">
                  <c:v>255.07000000000002</c:v>
                </c:pt>
                <c:pt idx="2">
                  <c:v>226.58500000000001</c:v>
                </c:pt>
                <c:pt idx="3">
                  <c:v>194.15500000000003</c:v>
                </c:pt>
                <c:pt idx="4">
                  <c:v>235.27999999999997</c:v>
                </c:pt>
                <c:pt idx="5">
                  <c:v>165.84</c:v>
                </c:pt>
                <c:pt idx="7">
                  <c:v>322.24799999999999</c:v>
                </c:pt>
                <c:pt idx="8">
                  <c:v>524.42500000000007</c:v>
                </c:pt>
                <c:pt idx="9">
                  <c:v>674.71</c:v>
                </c:pt>
                <c:pt idx="10">
                  <c:v>681.30499999999995</c:v>
                </c:pt>
                <c:pt idx="11">
                  <c:v>316.07500000000005</c:v>
                </c:pt>
                <c:pt idx="12">
                  <c:v>400.55500000000001</c:v>
                </c:pt>
                <c:pt idx="14">
                  <c:v>511.916</c:v>
                </c:pt>
                <c:pt idx="15">
                  <c:v>779.495</c:v>
                </c:pt>
                <c:pt idx="16">
                  <c:v>901.29500000000007</c:v>
                </c:pt>
                <c:pt idx="17">
                  <c:v>875.45999999999992</c:v>
                </c:pt>
                <c:pt idx="18">
                  <c:v>551.35500000000002</c:v>
                </c:pt>
                <c:pt idx="19">
                  <c:v>566.39499999999998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02880"/>
        <c:axId val="180208768"/>
      </c:lineChart>
      <c:catAx>
        <c:axId val="18019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0201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2013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199424"/>
        <c:crosses val="autoZero"/>
        <c:crossBetween val="between"/>
      </c:valAx>
      <c:catAx>
        <c:axId val="180202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0208768"/>
        <c:crosses val="autoZero"/>
        <c:auto val="0"/>
        <c:lblAlgn val="ctr"/>
        <c:lblOffset val="100"/>
        <c:noMultiLvlLbl val="0"/>
      </c:catAx>
      <c:valAx>
        <c:axId val="180208768"/>
        <c:scaling>
          <c:orientation val="minMax"/>
          <c:max val="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20288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1088.232</c:v>
                </c:pt>
                <c:pt idx="1">
                  <c:v>1102.7570000000001</c:v>
                </c:pt>
                <c:pt idx="2">
                  <c:v>1073.789</c:v>
                </c:pt>
                <c:pt idx="3">
                  <c:v>1053.972</c:v>
                </c:pt>
                <c:pt idx="4">
                  <c:v>1055.1769999999999</c:v>
                </c:pt>
                <c:pt idx="5">
                  <c:v>1002.698</c:v>
                </c:pt>
                <c:pt idx="7">
                  <c:v>2369.2190000000001</c:v>
                </c:pt>
                <c:pt idx="8">
                  <c:v>2352.7620000000002</c:v>
                </c:pt>
                <c:pt idx="9">
                  <c:v>2173.9780000000001</c:v>
                </c:pt>
                <c:pt idx="10">
                  <c:v>1778.172</c:v>
                </c:pt>
                <c:pt idx="11">
                  <c:v>1339.95</c:v>
                </c:pt>
                <c:pt idx="12">
                  <c:v>1255.634</c:v>
                </c:pt>
                <c:pt idx="14">
                  <c:v>3457.451</c:v>
                </c:pt>
                <c:pt idx="15">
                  <c:v>3455.5190000000002</c:v>
                </c:pt>
                <c:pt idx="16">
                  <c:v>3247.7669999999998</c:v>
                </c:pt>
                <c:pt idx="17">
                  <c:v>2832.1440000000002</c:v>
                </c:pt>
                <c:pt idx="18">
                  <c:v>2395.127</c:v>
                </c:pt>
                <c:pt idx="19">
                  <c:v>2258.3319999999999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171712"/>
        <c:axId val="18117363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192.648</c:v>
                </c:pt>
                <c:pt idx="1">
                  <c:v>232.255</c:v>
                </c:pt>
                <c:pt idx="2">
                  <c:v>206.76999999999998</c:v>
                </c:pt>
                <c:pt idx="3">
                  <c:v>195.36</c:v>
                </c:pt>
                <c:pt idx="4">
                  <c:v>182.8</c:v>
                </c:pt>
                <c:pt idx="5">
                  <c:v>178.79000000000002</c:v>
                </c:pt>
                <c:pt idx="7">
                  <c:v>305.79199999999997</c:v>
                </c:pt>
                <c:pt idx="8">
                  <c:v>345.64</c:v>
                </c:pt>
                <c:pt idx="9">
                  <c:v>278.89999999999998</c:v>
                </c:pt>
                <c:pt idx="10">
                  <c:v>243.07999999999998</c:v>
                </c:pt>
                <c:pt idx="11">
                  <c:v>231.76</c:v>
                </c:pt>
                <c:pt idx="12">
                  <c:v>256.22499999999997</c:v>
                </c:pt>
                <c:pt idx="14">
                  <c:v>498.43999999999994</c:v>
                </c:pt>
                <c:pt idx="15">
                  <c:v>577.89499999999998</c:v>
                </c:pt>
                <c:pt idx="16">
                  <c:v>485.67</c:v>
                </c:pt>
                <c:pt idx="17">
                  <c:v>438.44</c:v>
                </c:pt>
                <c:pt idx="18">
                  <c:v>414.56000000000006</c:v>
                </c:pt>
                <c:pt idx="19">
                  <c:v>435.01499999999999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179520"/>
        <c:axId val="181181056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189.66800000000001</c:v>
                </c:pt>
                <c:pt idx="1">
                  <c:v>255.07000000000002</c:v>
                </c:pt>
                <c:pt idx="2">
                  <c:v>226.58500000000001</c:v>
                </c:pt>
                <c:pt idx="3">
                  <c:v>194.15500000000003</c:v>
                </c:pt>
                <c:pt idx="4">
                  <c:v>235.27999999999997</c:v>
                </c:pt>
                <c:pt idx="5">
                  <c:v>165.84</c:v>
                </c:pt>
                <c:pt idx="7">
                  <c:v>322.24799999999999</c:v>
                </c:pt>
                <c:pt idx="8">
                  <c:v>524.42500000000007</c:v>
                </c:pt>
                <c:pt idx="9">
                  <c:v>674.71</c:v>
                </c:pt>
                <c:pt idx="10">
                  <c:v>681.30499999999995</c:v>
                </c:pt>
                <c:pt idx="11">
                  <c:v>316.07500000000005</c:v>
                </c:pt>
                <c:pt idx="12">
                  <c:v>400.55500000000001</c:v>
                </c:pt>
                <c:pt idx="14">
                  <c:v>511.916</c:v>
                </c:pt>
                <c:pt idx="15">
                  <c:v>779.495</c:v>
                </c:pt>
                <c:pt idx="16">
                  <c:v>901.29500000000007</c:v>
                </c:pt>
                <c:pt idx="17">
                  <c:v>875.45999999999992</c:v>
                </c:pt>
                <c:pt idx="18">
                  <c:v>551.35500000000002</c:v>
                </c:pt>
                <c:pt idx="19">
                  <c:v>566.39499999999998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79520"/>
        <c:axId val="181181056"/>
      </c:lineChart>
      <c:catAx>
        <c:axId val="18117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117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17363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171712"/>
        <c:crosses val="autoZero"/>
        <c:crossBetween val="between"/>
      </c:valAx>
      <c:catAx>
        <c:axId val="181179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1181056"/>
        <c:crosses val="autoZero"/>
        <c:auto val="0"/>
        <c:lblAlgn val="ctr"/>
        <c:lblOffset val="100"/>
        <c:noMultiLvlLbl val="0"/>
      </c:catAx>
      <c:valAx>
        <c:axId val="181181056"/>
        <c:scaling>
          <c:orientation val="minMax"/>
          <c:max val="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179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47.417000000000002</c:v>
                </c:pt>
                <c:pt idx="1">
                  <c:v>51.014000000000003</c:v>
                </c:pt>
                <c:pt idx="2">
                  <c:v>45.317</c:v>
                </c:pt>
                <c:pt idx="3">
                  <c:v>38.831000000000003</c:v>
                </c:pt>
                <c:pt idx="4">
                  <c:v>47.055999999999997</c:v>
                </c:pt>
                <c:pt idx="5">
                  <c:v>33.167999999999999</c:v>
                </c:pt>
                <c:pt idx="6">
                  <c:v>34.295999999999999</c:v>
                </c:pt>
                <c:pt idx="7">
                  <c:v>27.609000000000002</c:v>
                </c:pt>
                <c:pt idx="8">
                  <c:v>43.662999999999997</c:v>
                </c:pt>
                <c:pt idx="9">
                  <c:v>33.423000000000002</c:v>
                </c:pt>
                <c:pt idx="10">
                  <c:v>31.556000000000001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80.561999999999998</c:v>
                </c:pt>
                <c:pt idx="1">
                  <c:v>104.88500000000001</c:v>
                </c:pt>
                <c:pt idx="2">
                  <c:v>134.94200000000001</c:v>
                </c:pt>
                <c:pt idx="3">
                  <c:v>136.261</c:v>
                </c:pt>
                <c:pt idx="4">
                  <c:v>63.215000000000003</c:v>
                </c:pt>
                <c:pt idx="5">
                  <c:v>80.111000000000004</c:v>
                </c:pt>
                <c:pt idx="6">
                  <c:v>83.795000000000002</c:v>
                </c:pt>
                <c:pt idx="7">
                  <c:v>53.311999999999998</c:v>
                </c:pt>
                <c:pt idx="8">
                  <c:v>45.841000000000001</c:v>
                </c:pt>
                <c:pt idx="9">
                  <c:v>78.244</c:v>
                </c:pt>
                <c:pt idx="10">
                  <c:v>54.173999999999999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127.979</c:v>
                </c:pt>
                <c:pt idx="1">
                  <c:v>155.899</c:v>
                </c:pt>
                <c:pt idx="2">
                  <c:v>180.25900000000001</c:v>
                </c:pt>
                <c:pt idx="3">
                  <c:v>175.09199999999998</c:v>
                </c:pt>
                <c:pt idx="4">
                  <c:v>110.271</c:v>
                </c:pt>
                <c:pt idx="5">
                  <c:v>113.279</c:v>
                </c:pt>
                <c:pt idx="6">
                  <c:v>118.09100000000001</c:v>
                </c:pt>
                <c:pt idx="7">
                  <c:v>80.920999999999992</c:v>
                </c:pt>
                <c:pt idx="8">
                  <c:v>89.503999999999991</c:v>
                </c:pt>
                <c:pt idx="9">
                  <c:v>111.667</c:v>
                </c:pt>
                <c:pt idx="10">
                  <c:v>85.73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78528"/>
        <c:axId val="181480448"/>
      </c:lineChart>
      <c:catAx>
        <c:axId val="18147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480448"/>
        <c:crosses val="autoZero"/>
        <c:auto val="1"/>
        <c:lblAlgn val="ctr"/>
        <c:lblOffset val="100"/>
        <c:noMultiLvlLbl val="0"/>
      </c:catAx>
      <c:valAx>
        <c:axId val="181480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478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47.417000000000002</c:v>
                </c:pt>
                <c:pt idx="1">
                  <c:v>51.014000000000003</c:v>
                </c:pt>
                <c:pt idx="2">
                  <c:v>45.317</c:v>
                </c:pt>
                <c:pt idx="3">
                  <c:v>38.831000000000003</c:v>
                </c:pt>
                <c:pt idx="4">
                  <c:v>47.055999999999997</c:v>
                </c:pt>
                <c:pt idx="5">
                  <c:v>33.167999999999999</c:v>
                </c:pt>
                <c:pt idx="6">
                  <c:v>34.295999999999999</c:v>
                </c:pt>
                <c:pt idx="7">
                  <c:v>27.609000000000002</c:v>
                </c:pt>
                <c:pt idx="8">
                  <c:v>43.662999999999997</c:v>
                </c:pt>
                <c:pt idx="9">
                  <c:v>33.423000000000002</c:v>
                </c:pt>
                <c:pt idx="10">
                  <c:v>31.556000000000001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80.561999999999998</c:v>
                </c:pt>
                <c:pt idx="1">
                  <c:v>104.88500000000001</c:v>
                </c:pt>
                <c:pt idx="2">
                  <c:v>134.94200000000001</c:v>
                </c:pt>
                <c:pt idx="3">
                  <c:v>136.261</c:v>
                </c:pt>
                <c:pt idx="4">
                  <c:v>63.215000000000003</c:v>
                </c:pt>
                <c:pt idx="5">
                  <c:v>80.111000000000004</c:v>
                </c:pt>
                <c:pt idx="6">
                  <c:v>83.795000000000002</c:v>
                </c:pt>
                <c:pt idx="7">
                  <c:v>53.311999999999998</c:v>
                </c:pt>
                <c:pt idx="8">
                  <c:v>45.841000000000001</c:v>
                </c:pt>
                <c:pt idx="9">
                  <c:v>78.244</c:v>
                </c:pt>
                <c:pt idx="10">
                  <c:v>54.173999999999999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127.979</c:v>
                </c:pt>
                <c:pt idx="1">
                  <c:v>155.899</c:v>
                </c:pt>
                <c:pt idx="2">
                  <c:v>180.25900000000001</c:v>
                </c:pt>
                <c:pt idx="3">
                  <c:v>175.09199999999998</c:v>
                </c:pt>
                <c:pt idx="4">
                  <c:v>110.271</c:v>
                </c:pt>
                <c:pt idx="5">
                  <c:v>113.279</c:v>
                </c:pt>
                <c:pt idx="6">
                  <c:v>118.09100000000001</c:v>
                </c:pt>
                <c:pt idx="7">
                  <c:v>80.920999999999992</c:v>
                </c:pt>
                <c:pt idx="8">
                  <c:v>89.503999999999991</c:v>
                </c:pt>
                <c:pt idx="9">
                  <c:v>111.667</c:v>
                </c:pt>
                <c:pt idx="10">
                  <c:v>85.73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63392"/>
        <c:axId val="179965312"/>
      </c:lineChart>
      <c:catAx>
        <c:axId val="17996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965312"/>
        <c:crosses val="autoZero"/>
        <c:auto val="1"/>
        <c:lblAlgn val="ctr"/>
        <c:lblOffset val="100"/>
        <c:noMultiLvlLbl val="0"/>
      </c:catAx>
      <c:valAx>
        <c:axId val="179965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963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47.417000000000002</c:v>
                </c:pt>
                <c:pt idx="1">
                  <c:v>51.014000000000003</c:v>
                </c:pt>
                <c:pt idx="2">
                  <c:v>45.317</c:v>
                </c:pt>
                <c:pt idx="3">
                  <c:v>38.831000000000003</c:v>
                </c:pt>
                <c:pt idx="4">
                  <c:v>47.055999999999997</c:v>
                </c:pt>
                <c:pt idx="5">
                  <c:v>33.167999999999999</c:v>
                </c:pt>
                <c:pt idx="6">
                  <c:v>34.295999999999999</c:v>
                </c:pt>
                <c:pt idx="7">
                  <c:v>27.609000000000002</c:v>
                </c:pt>
                <c:pt idx="8">
                  <c:v>43.662999999999997</c:v>
                </c:pt>
                <c:pt idx="9">
                  <c:v>33.423000000000002</c:v>
                </c:pt>
                <c:pt idx="10">
                  <c:v>31.556000000000001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14.396429399999999</c:v>
                  </c:pt>
                  <c:pt idx="1">
                    <c:v>23.127142500000001</c:v>
                  </c:pt>
                  <c:pt idx="2">
                    <c:v>40.172233400000003</c:v>
                  </c:pt>
                  <c:pt idx="3">
                    <c:v>30.576968400000002</c:v>
                  </c:pt>
                  <c:pt idx="4">
                    <c:v>13.034933000000001</c:v>
                  </c:pt>
                  <c:pt idx="5">
                    <c:v>32.028377800000001</c:v>
                  </c:pt>
                  <c:pt idx="6">
                    <c:v>28.557335999999999</c:v>
                  </c:pt>
                  <c:pt idx="7">
                    <c:v>12.997465599999998</c:v>
                  </c:pt>
                  <c:pt idx="8">
                    <c:v>6.8073884999999992</c:v>
                  </c:pt>
                  <c:pt idx="9">
                    <c:v>30.045696</c:v>
                  </c:pt>
                  <c:pt idx="10">
                    <c:v>10.347234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14.396429399999999</c:v>
                  </c:pt>
                  <c:pt idx="1">
                    <c:v>23.127142500000001</c:v>
                  </c:pt>
                  <c:pt idx="2">
                    <c:v>40.172233400000003</c:v>
                  </c:pt>
                  <c:pt idx="3">
                    <c:v>30.576968400000002</c:v>
                  </c:pt>
                  <c:pt idx="4">
                    <c:v>13.034933000000001</c:v>
                  </c:pt>
                  <c:pt idx="5">
                    <c:v>32.028377800000001</c:v>
                  </c:pt>
                  <c:pt idx="6">
                    <c:v>28.557335999999999</c:v>
                  </c:pt>
                  <c:pt idx="7">
                    <c:v>12.997465599999998</c:v>
                  </c:pt>
                  <c:pt idx="8">
                    <c:v>6.8073884999999992</c:v>
                  </c:pt>
                  <c:pt idx="9">
                    <c:v>30.045696</c:v>
                  </c:pt>
                  <c:pt idx="10">
                    <c:v>10.347234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80.561999999999998</c:v>
                </c:pt>
                <c:pt idx="1">
                  <c:v>104.88500000000001</c:v>
                </c:pt>
                <c:pt idx="2">
                  <c:v>134.94200000000001</c:v>
                </c:pt>
                <c:pt idx="3">
                  <c:v>136.261</c:v>
                </c:pt>
                <c:pt idx="4">
                  <c:v>63.215000000000003</c:v>
                </c:pt>
                <c:pt idx="5">
                  <c:v>80.111000000000004</c:v>
                </c:pt>
                <c:pt idx="6">
                  <c:v>83.795000000000002</c:v>
                </c:pt>
                <c:pt idx="7">
                  <c:v>53.311999999999998</c:v>
                </c:pt>
                <c:pt idx="8">
                  <c:v>45.841000000000001</c:v>
                </c:pt>
                <c:pt idx="9">
                  <c:v>78.244</c:v>
                </c:pt>
                <c:pt idx="10">
                  <c:v>54.173999999999999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036736"/>
        <c:axId val="180038656"/>
      </c:barChart>
      <c:catAx>
        <c:axId val="18003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038656"/>
        <c:crosses val="autoZero"/>
        <c:auto val="1"/>
        <c:lblAlgn val="ctr"/>
        <c:lblOffset val="100"/>
        <c:noMultiLvlLbl val="0"/>
      </c:catAx>
      <c:valAx>
        <c:axId val="180038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03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29124.219684457672</c:v>
                </c:pt>
                <c:pt idx="1">
                  <c:v>11457.163226722447</c:v>
                </c:pt>
                <c:pt idx="2">
                  <c:v>680.30961218704795</c:v>
                </c:pt>
                <c:pt idx="3">
                  <c:v>496.49484077294949</c:v>
                </c:pt>
                <c:pt idx="4">
                  <c:v>539.21453968657363</c:v>
                </c:pt>
                <c:pt idx="5">
                  <c:v>885.58064426886699</c:v>
                </c:pt>
                <c:pt idx="6">
                  <c:v>3571.9023282970002</c:v>
                </c:pt>
                <c:pt idx="7">
                  <c:v>56.99853097295</c:v>
                </c:pt>
                <c:pt idx="8">
                  <c:v>0</c:v>
                </c:pt>
                <c:pt idx="9">
                  <c:v>73.594677395700032</c:v>
                </c:pt>
                <c:pt idx="10">
                  <c:v>2060.3925891242343</c:v>
                </c:pt>
                <c:pt idx="11">
                  <c:v>99.588092810993516</c:v>
                </c:pt>
                <c:pt idx="12">
                  <c:v>0</c:v>
                </c:pt>
                <c:pt idx="13">
                  <c:v>0</c:v>
                </c:pt>
                <c:pt idx="14">
                  <c:v>4.3945854335999996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5724.9297670296637</c:v>
                </c:pt>
                <c:pt idx="1">
                  <c:v>507.02346500693676</c:v>
                </c:pt>
                <c:pt idx="2">
                  <c:v>13.6393424513001</c:v>
                </c:pt>
                <c:pt idx="3">
                  <c:v>43.115576793775006</c:v>
                </c:pt>
                <c:pt idx="4">
                  <c:v>221.4516062836083</c:v>
                </c:pt>
                <c:pt idx="5">
                  <c:v>210.1453217344876</c:v>
                </c:pt>
                <c:pt idx="6">
                  <c:v>499.82592866420094</c:v>
                </c:pt>
                <c:pt idx="7">
                  <c:v>1.7024303237</c:v>
                </c:pt>
                <c:pt idx="8">
                  <c:v>0</c:v>
                </c:pt>
                <c:pt idx="9">
                  <c:v>70.378333616774626</c:v>
                </c:pt>
                <c:pt idx="10">
                  <c:v>125.96107838796662</c:v>
                </c:pt>
                <c:pt idx="11">
                  <c:v>15.13142120200005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30372736"/>
        <c:axId val="130374272"/>
      </c:barChart>
      <c:catAx>
        <c:axId val="1303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03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3742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303727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47.417000000000002</c:v>
                </c:pt>
                <c:pt idx="1">
                  <c:v>51.014000000000003</c:v>
                </c:pt>
                <c:pt idx="2">
                  <c:v>45.317</c:v>
                </c:pt>
                <c:pt idx="3">
                  <c:v>38.831000000000003</c:v>
                </c:pt>
                <c:pt idx="4">
                  <c:v>47.055999999999997</c:v>
                </c:pt>
                <c:pt idx="5">
                  <c:v>33.167999999999999</c:v>
                </c:pt>
                <c:pt idx="6">
                  <c:v>34.295999999999999</c:v>
                </c:pt>
                <c:pt idx="7">
                  <c:v>27.609000000000002</c:v>
                </c:pt>
                <c:pt idx="8">
                  <c:v>43.662999999999997</c:v>
                </c:pt>
                <c:pt idx="9">
                  <c:v>33.423000000000002</c:v>
                </c:pt>
                <c:pt idx="10">
                  <c:v>31.556000000000001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14.396429399999999</c:v>
                  </c:pt>
                  <c:pt idx="1">
                    <c:v>23.127142500000001</c:v>
                  </c:pt>
                  <c:pt idx="2">
                    <c:v>40.172233400000003</c:v>
                  </c:pt>
                  <c:pt idx="3">
                    <c:v>30.576968400000002</c:v>
                  </c:pt>
                  <c:pt idx="4">
                    <c:v>13.034933000000001</c:v>
                  </c:pt>
                  <c:pt idx="5">
                    <c:v>32.028377800000001</c:v>
                  </c:pt>
                  <c:pt idx="6">
                    <c:v>28.557335999999999</c:v>
                  </c:pt>
                  <c:pt idx="7">
                    <c:v>12.997465599999998</c:v>
                  </c:pt>
                  <c:pt idx="8">
                    <c:v>6.8073884999999992</c:v>
                  </c:pt>
                  <c:pt idx="9">
                    <c:v>30.045696</c:v>
                  </c:pt>
                  <c:pt idx="10">
                    <c:v>10.347234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14.396429399999999</c:v>
                  </c:pt>
                  <c:pt idx="1">
                    <c:v>23.127142500000001</c:v>
                  </c:pt>
                  <c:pt idx="2">
                    <c:v>40.172233400000003</c:v>
                  </c:pt>
                  <c:pt idx="3">
                    <c:v>30.576968400000002</c:v>
                  </c:pt>
                  <c:pt idx="4">
                    <c:v>13.034933000000001</c:v>
                  </c:pt>
                  <c:pt idx="5">
                    <c:v>32.028377800000001</c:v>
                  </c:pt>
                  <c:pt idx="6">
                    <c:v>28.557335999999999</c:v>
                  </c:pt>
                  <c:pt idx="7">
                    <c:v>12.997465599999998</c:v>
                  </c:pt>
                  <c:pt idx="8">
                    <c:v>6.8073884999999992</c:v>
                  </c:pt>
                  <c:pt idx="9">
                    <c:v>30.045696</c:v>
                  </c:pt>
                  <c:pt idx="10">
                    <c:v>10.347234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80.561999999999998</c:v>
                </c:pt>
                <c:pt idx="1">
                  <c:v>104.88500000000001</c:v>
                </c:pt>
                <c:pt idx="2">
                  <c:v>134.94200000000001</c:v>
                </c:pt>
                <c:pt idx="3">
                  <c:v>136.261</c:v>
                </c:pt>
                <c:pt idx="4">
                  <c:v>63.215000000000003</c:v>
                </c:pt>
                <c:pt idx="5">
                  <c:v>80.111000000000004</c:v>
                </c:pt>
                <c:pt idx="6">
                  <c:v>83.795000000000002</c:v>
                </c:pt>
                <c:pt idx="7">
                  <c:v>53.311999999999998</c:v>
                </c:pt>
                <c:pt idx="8">
                  <c:v>45.841000000000001</c:v>
                </c:pt>
                <c:pt idx="9">
                  <c:v>78.244</c:v>
                </c:pt>
                <c:pt idx="10">
                  <c:v>54.173999999999999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019776"/>
        <c:axId val="181021696"/>
      </c:barChart>
      <c:catAx>
        <c:axId val="18101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021696"/>
        <c:crosses val="autoZero"/>
        <c:auto val="1"/>
        <c:lblAlgn val="ctr"/>
        <c:lblOffset val="100"/>
        <c:noMultiLvlLbl val="0"/>
      </c:catAx>
      <c:valAx>
        <c:axId val="181021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019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1119.9770000000001</c:v>
                </c:pt>
                <c:pt idx="1">
                  <c:v>1115.874</c:v>
                </c:pt>
                <c:pt idx="2">
                  <c:v>1085.665</c:v>
                </c:pt>
                <c:pt idx="3">
                  <c:v>1073.452</c:v>
                </c:pt>
                <c:pt idx="4">
                  <c:v>1039.46</c:v>
                </c:pt>
                <c:pt idx="5">
                  <c:v>1023.662</c:v>
                </c:pt>
                <c:pt idx="6">
                  <c:v>1034.6969999999999</c:v>
                </c:pt>
                <c:pt idx="7">
                  <c:v>1066.578</c:v>
                </c:pt>
                <c:pt idx="8">
                  <c:v>1082.5129999999999</c:v>
                </c:pt>
                <c:pt idx="9">
                  <c:v>1095.3779999999999</c:v>
                </c:pt>
                <c:pt idx="10">
                  <c:v>1142.2940000000001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293.34112499999998</c:v>
                  </c:pt>
                  <c:pt idx="1">
                    <c:v>289.19073600000002</c:v>
                  </c:pt>
                  <c:pt idx="2">
                    <c:v>258.58010790000003</c:v>
                  </c:pt>
                  <c:pt idx="3">
                    <c:v>249.17702</c:v>
                  </c:pt>
                  <c:pt idx="4">
                    <c:v>248.05760069999999</c:v>
                  </c:pt>
                  <c:pt idx="5">
                    <c:v>222.41854530000001</c:v>
                  </c:pt>
                  <c:pt idx="6">
                    <c:v>199.44502839999998</c:v>
                  </c:pt>
                  <c:pt idx="7">
                    <c:v>186.97376499999999</c:v>
                  </c:pt>
                  <c:pt idx="8">
                    <c:v>195.67609080000003</c:v>
                  </c:pt>
                  <c:pt idx="9">
                    <c:v>176.0133696</c:v>
                  </c:pt>
                  <c:pt idx="10">
                    <c:v>168.54961200000002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293.34112499999998</c:v>
                  </c:pt>
                  <c:pt idx="1">
                    <c:v>289.19073600000002</c:v>
                  </c:pt>
                  <c:pt idx="2">
                    <c:v>258.58010790000003</c:v>
                  </c:pt>
                  <c:pt idx="3">
                    <c:v>249.17702</c:v>
                  </c:pt>
                  <c:pt idx="4">
                    <c:v>248.05760069999999</c:v>
                  </c:pt>
                  <c:pt idx="5">
                    <c:v>222.41854530000001</c:v>
                  </c:pt>
                  <c:pt idx="6">
                    <c:v>199.44502839999998</c:v>
                  </c:pt>
                  <c:pt idx="7">
                    <c:v>186.97376499999999</c:v>
                  </c:pt>
                  <c:pt idx="8">
                    <c:v>195.67609080000003</c:v>
                  </c:pt>
                  <c:pt idx="9">
                    <c:v>176.0133696</c:v>
                  </c:pt>
                  <c:pt idx="10">
                    <c:v>168.54961200000002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2346.7289999999998</c:v>
                </c:pt>
                <c:pt idx="1">
                  <c:v>2231.41</c:v>
                </c:pt>
                <c:pt idx="2">
                  <c:v>1848.3209999999999</c:v>
                </c:pt>
                <c:pt idx="3">
                  <c:v>1487.624</c:v>
                </c:pt>
                <c:pt idx="4">
                  <c:v>1307.6310000000001</c:v>
                </c:pt>
                <c:pt idx="5">
                  <c:v>1183.7070000000001</c:v>
                </c:pt>
                <c:pt idx="6">
                  <c:v>1076.9169999999999</c:v>
                </c:pt>
                <c:pt idx="7">
                  <c:v>1010.669</c:v>
                </c:pt>
                <c:pt idx="8">
                  <c:v>1110.5340000000001</c:v>
                </c:pt>
                <c:pt idx="9">
                  <c:v>1195.7429999999999</c:v>
                </c:pt>
                <c:pt idx="10">
                  <c:v>1221.374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242112"/>
        <c:axId val="181256576"/>
      </c:barChart>
      <c:catAx>
        <c:axId val="18124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256576"/>
        <c:crosses val="autoZero"/>
        <c:auto val="1"/>
        <c:lblAlgn val="ctr"/>
        <c:lblOffset val="100"/>
        <c:noMultiLvlLbl val="0"/>
      </c:catAx>
      <c:valAx>
        <c:axId val="181256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242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1119.9770000000001</c:v>
                </c:pt>
                <c:pt idx="1">
                  <c:v>1115.874</c:v>
                </c:pt>
                <c:pt idx="2">
                  <c:v>1085.665</c:v>
                </c:pt>
                <c:pt idx="3">
                  <c:v>1073.452</c:v>
                </c:pt>
                <c:pt idx="4">
                  <c:v>1039.46</c:v>
                </c:pt>
                <c:pt idx="5">
                  <c:v>1023.662</c:v>
                </c:pt>
                <c:pt idx="6">
                  <c:v>1034.6969999999999</c:v>
                </c:pt>
                <c:pt idx="7">
                  <c:v>1066.578</c:v>
                </c:pt>
                <c:pt idx="8">
                  <c:v>1082.5129999999999</c:v>
                </c:pt>
                <c:pt idx="9">
                  <c:v>1095.3779999999999</c:v>
                </c:pt>
                <c:pt idx="10">
                  <c:v>1142.2940000000001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293.34112499999998</c:v>
                  </c:pt>
                  <c:pt idx="1">
                    <c:v>289.19073600000002</c:v>
                  </c:pt>
                  <c:pt idx="2">
                    <c:v>258.58010790000003</c:v>
                  </c:pt>
                  <c:pt idx="3">
                    <c:v>249.17702</c:v>
                  </c:pt>
                  <c:pt idx="4">
                    <c:v>248.05760069999999</c:v>
                  </c:pt>
                  <c:pt idx="5">
                    <c:v>222.41854530000001</c:v>
                  </c:pt>
                  <c:pt idx="6">
                    <c:v>199.44502839999998</c:v>
                  </c:pt>
                  <c:pt idx="7">
                    <c:v>186.97376499999999</c:v>
                  </c:pt>
                  <c:pt idx="8">
                    <c:v>195.67609080000003</c:v>
                  </c:pt>
                  <c:pt idx="9">
                    <c:v>176.0133696</c:v>
                  </c:pt>
                  <c:pt idx="10">
                    <c:v>168.54961200000002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293.34112499999998</c:v>
                  </c:pt>
                  <c:pt idx="1">
                    <c:v>289.19073600000002</c:v>
                  </c:pt>
                  <c:pt idx="2">
                    <c:v>258.58010790000003</c:v>
                  </c:pt>
                  <c:pt idx="3">
                    <c:v>249.17702</c:v>
                  </c:pt>
                  <c:pt idx="4">
                    <c:v>248.05760069999999</c:v>
                  </c:pt>
                  <c:pt idx="5">
                    <c:v>222.41854530000001</c:v>
                  </c:pt>
                  <c:pt idx="6">
                    <c:v>199.44502839999998</c:v>
                  </c:pt>
                  <c:pt idx="7">
                    <c:v>186.97376499999999</c:v>
                  </c:pt>
                  <c:pt idx="8">
                    <c:v>195.67609080000003</c:v>
                  </c:pt>
                  <c:pt idx="9">
                    <c:v>176.0133696</c:v>
                  </c:pt>
                  <c:pt idx="10">
                    <c:v>168.54961200000002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2346.7289999999998</c:v>
                </c:pt>
                <c:pt idx="1">
                  <c:v>2231.41</c:v>
                </c:pt>
                <c:pt idx="2">
                  <c:v>1848.3209999999999</c:v>
                </c:pt>
                <c:pt idx="3">
                  <c:v>1487.624</c:v>
                </c:pt>
                <c:pt idx="4">
                  <c:v>1307.6310000000001</c:v>
                </c:pt>
                <c:pt idx="5">
                  <c:v>1183.7070000000001</c:v>
                </c:pt>
                <c:pt idx="6">
                  <c:v>1076.9169999999999</c:v>
                </c:pt>
                <c:pt idx="7">
                  <c:v>1010.669</c:v>
                </c:pt>
                <c:pt idx="8">
                  <c:v>1110.5340000000001</c:v>
                </c:pt>
                <c:pt idx="9">
                  <c:v>1195.7429999999999</c:v>
                </c:pt>
                <c:pt idx="10">
                  <c:v>1221.374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315840"/>
        <c:axId val="181322112"/>
      </c:barChart>
      <c:catAx>
        <c:axId val="18131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322112"/>
        <c:crosses val="autoZero"/>
        <c:auto val="1"/>
        <c:lblAlgn val="ctr"/>
        <c:lblOffset val="100"/>
        <c:noMultiLvlLbl val="0"/>
      </c:catAx>
      <c:valAx>
        <c:axId val="181322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315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48.161999999999999</c:v>
                </c:pt>
                <c:pt idx="1">
                  <c:v>46.451000000000001</c:v>
                </c:pt>
                <c:pt idx="2">
                  <c:v>41.353999999999999</c:v>
                </c:pt>
                <c:pt idx="3">
                  <c:v>39.072000000000003</c:v>
                </c:pt>
                <c:pt idx="4">
                  <c:v>36.56</c:v>
                </c:pt>
                <c:pt idx="5">
                  <c:v>35.758000000000003</c:v>
                </c:pt>
                <c:pt idx="6">
                  <c:v>36.64</c:v>
                </c:pt>
                <c:pt idx="7">
                  <c:v>38.792999999999999</c:v>
                </c:pt>
                <c:pt idx="8">
                  <c:v>40.569000000000003</c:v>
                </c:pt>
                <c:pt idx="9">
                  <c:v>41.765000000000001</c:v>
                </c:pt>
                <c:pt idx="10">
                  <c:v>43.104999999999997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8.2869631999999989</c:v>
                  </c:pt>
                  <c:pt idx="1">
                    <c:v>8.1156272000000005</c:v>
                  </c:pt>
                  <c:pt idx="2">
                    <c:v>7.3294920000000001</c:v>
                  </c:pt>
                  <c:pt idx="3">
                    <c:v>7.6667432</c:v>
                  </c:pt>
                  <c:pt idx="4">
                    <c:v>7.6805263999999998</c:v>
                  </c:pt>
                  <c:pt idx="5">
                    <c:v>7.4817699999999991</c:v>
                  </c:pt>
                  <c:pt idx="6">
                    <c:v>8.1727555000000009</c:v>
                  </c:pt>
                  <c:pt idx="7">
                    <c:v>9.1661543999999999</c:v>
                  </c:pt>
                  <c:pt idx="8">
                    <c:v>9.7464981999999996</c:v>
                  </c:pt>
                  <c:pt idx="9">
                    <c:v>9.5762382000000006</c:v>
                  </c:pt>
                  <c:pt idx="10">
                    <c:v>9.1978977999999998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8.2869631999999989</c:v>
                  </c:pt>
                  <c:pt idx="1">
                    <c:v>8.1156272000000005</c:v>
                  </c:pt>
                  <c:pt idx="2">
                    <c:v>7.3294920000000001</c:v>
                  </c:pt>
                  <c:pt idx="3">
                    <c:v>7.6667432</c:v>
                  </c:pt>
                  <c:pt idx="4">
                    <c:v>7.6805263999999998</c:v>
                  </c:pt>
                  <c:pt idx="5">
                    <c:v>7.4817699999999991</c:v>
                  </c:pt>
                  <c:pt idx="6">
                    <c:v>8.1727555000000009</c:v>
                  </c:pt>
                  <c:pt idx="7">
                    <c:v>9.1661543999999999</c:v>
                  </c:pt>
                  <c:pt idx="8">
                    <c:v>9.7464981999999996</c:v>
                  </c:pt>
                  <c:pt idx="9">
                    <c:v>9.5762382000000006</c:v>
                  </c:pt>
                  <c:pt idx="10">
                    <c:v>9.1978977999999998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76.447999999999993</c:v>
                </c:pt>
                <c:pt idx="1">
                  <c:v>69.128</c:v>
                </c:pt>
                <c:pt idx="2">
                  <c:v>55.78</c:v>
                </c:pt>
                <c:pt idx="3">
                  <c:v>48.616</c:v>
                </c:pt>
                <c:pt idx="4">
                  <c:v>46.351999999999997</c:v>
                </c:pt>
                <c:pt idx="5">
                  <c:v>51.244999999999997</c:v>
                </c:pt>
                <c:pt idx="6">
                  <c:v>56.953000000000003</c:v>
                </c:pt>
                <c:pt idx="7">
                  <c:v>62.868000000000002</c:v>
                </c:pt>
                <c:pt idx="8">
                  <c:v>71.983000000000004</c:v>
                </c:pt>
                <c:pt idx="9">
                  <c:v>80.203000000000003</c:v>
                </c:pt>
                <c:pt idx="10">
                  <c:v>82.271000000000001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414144"/>
        <c:axId val="181416320"/>
      </c:barChart>
      <c:catAx>
        <c:axId val="18141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416320"/>
        <c:crosses val="autoZero"/>
        <c:auto val="1"/>
        <c:lblAlgn val="ctr"/>
        <c:lblOffset val="100"/>
        <c:noMultiLvlLbl val="0"/>
      </c:catAx>
      <c:valAx>
        <c:axId val="181416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414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48.161999999999999</c:v>
                </c:pt>
                <c:pt idx="1">
                  <c:v>46.451000000000001</c:v>
                </c:pt>
                <c:pt idx="2">
                  <c:v>41.353999999999999</c:v>
                </c:pt>
                <c:pt idx="3">
                  <c:v>39.072000000000003</c:v>
                </c:pt>
                <c:pt idx="4">
                  <c:v>36.56</c:v>
                </c:pt>
                <c:pt idx="5">
                  <c:v>35.758000000000003</c:v>
                </c:pt>
                <c:pt idx="6">
                  <c:v>36.64</c:v>
                </c:pt>
                <c:pt idx="7">
                  <c:v>38.792999999999999</c:v>
                </c:pt>
                <c:pt idx="8">
                  <c:v>40.569000000000003</c:v>
                </c:pt>
                <c:pt idx="9">
                  <c:v>41.765000000000001</c:v>
                </c:pt>
                <c:pt idx="10">
                  <c:v>43.104999999999997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8.2869631999999989</c:v>
                  </c:pt>
                  <c:pt idx="1">
                    <c:v>8.1156272000000005</c:v>
                  </c:pt>
                  <c:pt idx="2">
                    <c:v>7.3294920000000001</c:v>
                  </c:pt>
                  <c:pt idx="3">
                    <c:v>7.6667432</c:v>
                  </c:pt>
                  <c:pt idx="4">
                    <c:v>7.6805263999999998</c:v>
                  </c:pt>
                  <c:pt idx="5">
                    <c:v>7.4817699999999991</c:v>
                  </c:pt>
                  <c:pt idx="6">
                    <c:v>8.1727555000000009</c:v>
                  </c:pt>
                  <c:pt idx="7">
                    <c:v>9.1661543999999999</c:v>
                  </c:pt>
                  <c:pt idx="8">
                    <c:v>9.7464981999999996</c:v>
                  </c:pt>
                  <c:pt idx="9">
                    <c:v>9.5762382000000006</c:v>
                  </c:pt>
                  <c:pt idx="10">
                    <c:v>9.1978977999999998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8.2869631999999989</c:v>
                  </c:pt>
                  <c:pt idx="1">
                    <c:v>8.1156272000000005</c:v>
                  </c:pt>
                  <c:pt idx="2">
                    <c:v>7.3294920000000001</c:v>
                  </c:pt>
                  <c:pt idx="3">
                    <c:v>7.6667432</c:v>
                  </c:pt>
                  <c:pt idx="4">
                    <c:v>7.6805263999999998</c:v>
                  </c:pt>
                  <c:pt idx="5">
                    <c:v>7.4817699999999991</c:v>
                  </c:pt>
                  <c:pt idx="6">
                    <c:v>8.1727555000000009</c:v>
                  </c:pt>
                  <c:pt idx="7">
                    <c:v>9.1661543999999999</c:v>
                  </c:pt>
                  <c:pt idx="8">
                    <c:v>9.7464981999999996</c:v>
                  </c:pt>
                  <c:pt idx="9">
                    <c:v>9.5762382000000006</c:v>
                  </c:pt>
                  <c:pt idx="10">
                    <c:v>9.1978977999999998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76.447999999999993</c:v>
                </c:pt>
                <c:pt idx="1">
                  <c:v>69.128</c:v>
                </c:pt>
                <c:pt idx="2">
                  <c:v>55.78</c:v>
                </c:pt>
                <c:pt idx="3">
                  <c:v>48.616</c:v>
                </c:pt>
                <c:pt idx="4">
                  <c:v>46.351999999999997</c:v>
                </c:pt>
                <c:pt idx="5">
                  <c:v>51.244999999999997</c:v>
                </c:pt>
                <c:pt idx="6">
                  <c:v>56.953000000000003</c:v>
                </c:pt>
                <c:pt idx="7">
                  <c:v>62.868000000000002</c:v>
                </c:pt>
                <c:pt idx="8">
                  <c:v>71.983000000000004</c:v>
                </c:pt>
                <c:pt idx="9">
                  <c:v>80.203000000000003</c:v>
                </c:pt>
                <c:pt idx="10">
                  <c:v>82.271000000000001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467392"/>
        <c:axId val="180826496"/>
      </c:barChart>
      <c:catAx>
        <c:axId val="18146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826496"/>
        <c:crosses val="autoZero"/>
        <c:auto val="1"/>
        <c:lblAlgn val="ctr"/>
        <c:lblOffset val="100"/>
        <c:noMultiLvlLbl val="0"/>
      </c:catAx>
      <c:valAx>
        <c:axId val="180826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467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1088.232</c:v>
                </c:pt>
                <c:pt idx="1">
                  <c:v>1102.7570000000001</c:v>
                </c:pt>
                <c:pt idx="2">
                  <c:v>1073.789</c:v>
                </c:pt>
                <c:pt idx="3">
                  <c:v>1053.972</c:v>
                </c:pt>
                <c:pt idx="4">
                  <c:v>1055.1769999999999</c:v>
                </c:pt>
                <c:pt idx="5">
                  <c:v>1002.698</c:v>
                </c:pt>
                <c:pt idx="6">
                  <c:v>1015.647</c:v>
                </c:pt>
                <c:pt idx="7">
                  <c:v>1027.367</c:v>
                </c:pt>
                <c:pt idx="8">
                  <c:v>1083.288</c:v>
                </c:pt>
                <c:pt idx="9">
                  <c:v>1067.818</c:v>
                </c:pt>
                <c:pt idx="10">
                  <c:v>1109.527</c:v>
                </c:pt>
                <c:pt idx="12">
                  <c:v>2369.2190000000001</c:v>
                </c:pt>
                <c:pt idx="13">
                  <c:v>2352.7620000000002</c:v>
                </c:pt>
                <c:pt idx="14">
                  <c:v>2173.9780000000001</c:v>
                </c:pt>
                <c:pt idx="15">
                  <c:v>1778.172</c:v>
                </c:pt>
                <c:pt idx="16">
                  <c:v>1339.95</c:v>
                </c:pt>
                <c:pt idx="17">
                  <c:v>1255.634</c:v>
                </c:pt>
                <c:pt idx="18">
                  <c:v>1111.3030000000001</c:v>
                </c:pt>
                <c:pt idx="19">
                  <c:v>977.09299999999996</c:v>
                </c:pt>
                <c:pt idx="20">
                  <c:v>1024.876</c:v>
                </c:pt>
                <c:pt idx="21">
                  <c:v>1155.588</c:v>
                </c:pt>
                <c:pt idx="22">
                  <c:v>1165.384</c:v>
                </c:pt>
                <c:pt idx="24">
                  <c:v>3457.451</c:v>
                </c:pt>
                <c:pt idx="25">
                  <c:v>3455.5190000000002</c:v>
                </c:pt>
                <c:pt idx="26">
                  <c:v>3247.7669999999998</c:v>
                </c:pt>
                <c:pt idx="27">
                  <c:v>2832.1440000000002</c:v>
                </c:pt>
                <c:pt idx="28">
                  <c:v>2395.127</c:v>
                </c:pt>
                <c:pt idx="29">
                  <c:v>2258.3319999999999</c:v>
                </c:pt>
                <c:pt idx="30">
                  <c:v>2126.9500000000003</c:v>
                </c:pt>
                <c:pt idx="31">
                  <c:v>2004.46</c:v>
                </c:pt>
                <c:pt idx="32">
                  <c:v>2108.1639999999998</c:v>
                </c:pt>
                <c:pt idx="33">
                  <c:v>2223.4059999999999</c:v>
                </c:pt>
                <c:pt idx="34">
                  <c:v>2274.9110000000001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920320"/>
        <c:axId val="18092224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192.648</c:v>
                </c:pt>
                <c:pt idx="1">
                  <c:v>232.255</c:v>
                </c:pt>
                <c:pt idx="2">
                  <c:v>206.76999999999998</c:v>
                </c:pt>
                <c:pt idx="3">
                  <c:v>195.36</c:v>
                </c:pt>
                <c:pt idx="4">
                  <c:v>182.8</c:v>
                </c:pt>
                <c:pt idx="5">
                  <c:v>178.79000000000002</c:v>
                </c:pt>
                <c:pt idx="6">
                  <c:v>183.2</c:v>
                </c:pt>
                <c:pt idx="7">
                  <c:v>193.965</c:v>
                </c:pt>
                <c:pt idx="8">
                  <c:v>202.84500000000003</c:v>
                </c:pt>
                <c:pt idx="9">
                  <c:v>208.82499999999999</c:v>
                </c:pt>
                <c:pt idx="10">
                  <c:v>215.52499999999998</c:v>
                </c:pt>
                <c:pt idx="12">
                  <c:v>305.79199999999997</c:v>
                </c:pt>
                <c:pt idx="13">
                  <c:v>345.64</c:v>
                </c:pt>
                <c:pt idx="14">
                  <c:v>278.89999999999998</c:v>
                </c:pt>
                <c:pt idx="15">
                  <c:v>243.07999999999998</c:v>
                </c:pt>
                <c:pt idx="16">
                  <c:v>231.76</c:v>
                </c:pt>
                <c:pt idx="17">
                  <c:v>256.22499999999997</c:v>
                </c:pt>
                <c:pt idx="18">
                  <c:v>284.76499999999999</c:v>
                </c:pt>
                <c:pt idx="19">
                  <c:v>314.34000000000003</c:v>
                </c:pt>
                <c:pt idx="20">
                  <c:v>359.91500000000002</c:v>
                </c:pt>
                <c:pt idx="21">
                  <c:v>401.01499999999999</c:v>
                </c:pt>
                <c:pt idx="22">
                  <c:v>411.35500000000002</c:v>
                </c:pt>
                <c:pt idx="24">
                  <c:v>498.43999999999994</c:v>
                </c:pt>
                <c:pt idx="25">
                  <c:v>577.89499999999998</c:v>
                </c:pt>
                <c:pt idx="26">
                  <c:v>485.67</c:v>
                </c:pt>
                <c:pt idx="27">
                  <c:v>438.44</c:v>
                </c:pt>
                <c:pt idx="28">
                  <c:v>414.56000000000006</c:v>
                </c:pt>
                <c:pt idx="29">
                  <c:v>435.01499999999999</c:v>
                </c:pt>
                <c:pt idx="30">
                  <c:v>467.96500000000003</c:v>
                </c:pt>
                <c:pt idx="31">
                  <c:v>508.30500000000001</c:v>
                </c:pt>
                <c:pt idx="32">
                  <c:v>562.76</c:v>
                </c:pt>
                <c:pt idx="33">
                  <c:v>609.84</c:v>
                </c:pt>
                <c:pt idx="34">
                  <c:v>626.88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0923776"/>
        <c:axId val="180929664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45.283234999999998</c:v>
                </c:pt>
                <c:pt idx="1">
                  <c:v>142.635144</c:v>
                </c:pt>
                <c:pt idx="2">
                  <c:v>84.334936999999996</c:v>
                </c:pt>
                <c:pt idx="3">
                  <c:v>182.466869</c:v>
                </c:pt>
                <c:pt idx="4">
                  <c:v>276.17166399999996</c:v>
                </c:pt>
                <c:pt idx="5">
                  <c:v>148.62580800000001</c:v>
                </c:pt>
                <c:pt idx="6">
                  <c:v>299.81563200000005</c:v>
                </c:pt>
                <c:pt idx="7">
                  <c:v>132.964944</c:v>
                </c:pt>
                <c:pt idx="8">
                  <c:v>384.45271499999996</c:v>
                </c:pt>
                <c:pt idx="9">
                  <c:v>169.32091800000001</c:v>
                </c:pt>
                <c:pt idx="10">
                  <c:v>171.285968</c:v>
                </c:pt>
                <c:pt idx="12">
                  <c:v>322.24799999999999</c:v>
                </c:pt>
                <c:pt idx="13">
                  <c:v>524.42500000000007</c:v>
                </c:pt>
                <c:pt idx="14">
                  <c:v>674.71</c:v>
                </c:pt>
                <c:pt idx="15">
                  <c:v>681.30499999999995</c:v>
                </c:pt>
                <c:pt idx="16">
                  <c:v>316.07500000000005</c:v>
                </c:pt>
                <c:pt idx="17">
                  <c:v>400.55500000000001</c:v>
                </c:pt>
                <c:pt idx="18">
                  <c:v>418.97500000000002</c:v>
                </c:pt>
                <c:pt idx="19">
                  <c:v>266.56</c:v>
                </c:pt>
                <c:pt idx="20">
                  <c:v>229.20500000000001</c:v>
                </c:pt>
                <c:pt idx="21">
                  <c:v>391.22</c:v>
                </c:pt>
                <c:pt idx="22">
                  <c:v>270.87</c:v>
                </c:pt>
                <c:pt idx="24">
                  <c:v>511.916</c:v>
                </c:pt>
                <c:pt idx="25">
                  <c:v>779.495</c:v>
                </c:pt>
                <c:pt idx="26">
                  <c:v>901.29500000000007</c:v>
                </c:pt>
                <c:pt idx="27">
                  <c:v>875.45999999999992</c:v>
                </c:pt>
                <c:pt idx="28">
                  <c:v>551.35500000000002</c:v>
                </c:pt>
                <c:pt idx="29">
                  <c:v>566.39499999999998</c:v>
                </c:pt>
                <c:pt idx="30">
                  <c:v>590.45500000000004</c:v>
                </c:pt>
                <c:pt idx="31">
                  <c:v>404.60499999999996</c:v>
                </c:pt>
                <c:pt idx="32">
                  <c:v>447.52</c:v>
                </c:pt>
                <c:pt idx="33">
                  <c:v>558.33500000000004</c:v>
                </c:pt>
                <c:pt idx="34">
                  <c:v>428.65000000000003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23776"/>
        <c:axId val="180929664"/>
      </c:lineChart>
      <c:catAx>
        <c:axId val="18092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80922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9222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920320"/>
        <c:crosses val="autoZero"/>
        <c:crossBetween val="between"/>
      </c:valAx>
      <c:catAx>
        <c:axId val="180923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0929664"/>
        <c:crosses val="autoZero"/>
        <c:auto val="0"/>
        <c:lblAlgn val="ctr"/>
        <c:lblOffset val="100"/>
        <c:noMultiLvlLbl val="0"/>
      </c:catAx>
      <c:valAx>
        <c:axId val="180929664"/>
        <c:scaling>
          <c:orientation val="minMax"/>
          <c:max val="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923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1088.232</c:v>
                </c:pt>
                <c:pt idx="1">
                  <c:v>1102.7570000000001</c:v>
                </c:pt>
                <c:pt idx="2">
                  <c:v>1073.789</c:v>
                </c:pt>
                <c:pt idx="3">
                  <c:v>1053.972</c:v>
                </c:pt>
                <c:pt idx="4">
                  <c:v>1055.1769999999999</c:v>
                </c:pt>
                <c:pt idx="5">
                  <c:v>1002.698</c:v>
                </c:pt>
                <c:pt idx="6">
                  <c:v>1015.647</c:v>
                </c:pt>
                <c:pt idx="7">
                  <c:v>1027.367</c:v>
                </c:pt>
                <c:pt idx="8">
                  <c:v>1083.288</c:v>
                </c:pt>
                <c:pt idx="9">
                  <c:v>1067.818</c:v>
                </c:pt>
                <c:pt idx="10">
                  <c:v>1109.527</c:v>
                </c:pt>
                <c:pt idx="12">
                  <c:v>2369.2190000000001</c:v>
                </c:pt>
                <c:pt idx="13">
                  <c:v>2352.7620000000002</c:v>
                </c:pt>
                <c:pt idx="14">
                  <c:v>2173.9780000000001</c:v>
                </c:pt>
                <c:pt idx="15">
                  <c:v>1778.172</c:v>
                </c:pt>
                <c:pt idx="16">
                  <c:v>1339.95</c:v>
                </c:pt>
                <c:pt idx="17">
                  <c:v>1255.634</c:v>
                </c:pt>
                <c:pt idx="18">
                  <c:v>1111.3030000000001</c:v>
                </c:pt>
                <c:pt idx="19">
                  <c:v>977.09299999999996</c:v>
                </c:pt>
                <c:pt idx="20">
                  <c:v>1024.876</c:v>
                </c:pt>
                <c:pt idx="21">
                  <c:v>1155.588</c:v>
                </c:pt>
                <c:pt idx="22">
                  <c:v>1165.384</c:v>
                </c:pt>
                <c:pt idx="24">
                  <c:v>3457.451</c:v>
                </c:pt>
                <c:pt idx="25">
                  <c:v>3455.5190000000002</c:v>
                </c:pt>
                <c:pt idx="26">
                  <c:v>3247.7669999999998</c:v>
                </c:pt>
                <c:pt idx="27">
                  <c:v>2832.1440000000002</c:v>
                </c:pt>
                <c:pt idx="28">
                  <c:v>2395.127</c:v>
                </c:pt>
                <c:pt idx="29">
                  <c:v>2258.3319999999999</c:v>
                </c:pt>
                <c:pt idx="30">
                  <c:v>2126.9500000000003</c:v>
                </c:pt>
                <c:pt idx="31">
                  <c:v>2004.46</c:v>
                </c:pt>
                <c:pt idx="32">
                  <c:v>2108.1639999999998</c:v>
                </c:pt>
                <c:pt idx="33">
                  <c:v>2223.4059999999999</c:v>
                </c:pt>
                <c:pt idx="34">
                  <c:v>2274.9110000000001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761152"/>
        <c:axId val="18176307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192.648</c:v>
                </c:pt>
                <c:pt idx="1">
                  <c:v>232.255</c:v>
                </c:pt>
                <c:pt idx="2">
                  <c:v>206.76999999999998</c:v>
                </c:pt>
                <c:pt idx="3">
                  <c:v>195.36</c:v>
                </c:pt>
                <c:pt idx="4">
                  <c:v>182.8</c:v>
                </c:pt>
                <c:pt idx="5">
                  <c:v>178.79000000000002</c:v>
                </c:pt>
                <c:pt idx="6">
                  <c:v>183.2</c:v>
                </c:pt>
                <c:pt idx="7">
                  <c:v>193.965</c:v>
                </c:pt>
                <c:pt idx="8">
                  <c:v>202.84500000000003</c:v>
                </c:pt>
                <c:pt idx="9">
                  <c:v>208.82499999999999</c:v>
                </c:pt>
                <c:pt idx="10">
                  <c:v>215.52499999999998</c:v>
                </c:pt>
                <c:pt idx="12">
                  <c:v>305.79199999999997</c:v>
                </c:pt>
                <c:pt idx="13">
                  <c:v>345.64</c:v>
                </c:pt>
                <c:pt idx="14">
                  <c:v>278.89999999999998</c:v>
                </c:pt>
                <c:pt idx="15">
                  <c:v>243.07999999999998</c:v>
                </c:pt>
                <c:pt idx="16">
                  <c:v>231.76</c:v>
                </c:pt>
                <c:pt idx="17">
                  <c:v>256.22499999999997</c:v>
                </c:pt>
                <c:pt idx="18">
                  <c:v>284.76499999999999</c:v>
                </c:pt>
                <c:pt idx="19">
                  <c:v>314.34000000000003</c:v>
                </c:pt>
                <c:pt idx="20">
                  <c:v>359.91500000000002</c:v>
                </c:pt>
                <c:pt idx="21">
                  <c:v>401.01499999999999</c:v>
                </c:pt>
                <c:pt idx="22">
                  <c:v>411.35500000000002</c:v>
                </c:pt>
                <c:pt idx="24">
                  <c:v>498.43999999999994</c:v>
                </c:pt>
                <c:pt idx="25">
                  <c:v>577.89499999999998</c:v>
                </c:pt>
                <c:pt idx="26">
                  <c:v>485.67</c:v>
                </c:pt>
                <c:pt idx="27">
                  <c:v>438.44</c:v>
                </c:pt>
                <c:pt idx="28">
                  <c:v>414.56000000000006</c:v>
                </c:pt>
                <c:pt idx="29">
                  <c:v>435.01499999999999</c:v>
                </c:pt>
                <c:pt idx="30">
                  <c:v>467.96500000000003</c:v>
                </c:pt>
                <c:pt idx="31">
                  <c:v>508.30500000000001</c:v>
                </c:pt>
                <c:pt idx="32">
                  <c:v>562.76</c:v>
                </c:pt>
                <c:pt idx="33">
                  <c:v>609.84</c:v>
                </c:pt>
                <c:pt idx="34">
                  <c:v>626.88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777152"/>
        <c:axId val="181778688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45.283234999999998</c:v>
                </c:pt>
                <c:pt idx="1">
                  <c:v>142.635144</c:v>
                </c:pt>
                <c:pt idx="2">
                  <c:v>84.334936999999996</c:v>
                </c:pt>
                <c:pt idx="3">
                  <c:v>182.466869</c:v>
                </c:pt>
                <c:pt idx="4">
                  <c:v>276.17166399999996</c:v>
                </c:pt>
                <c:pt idx="5">
                  <c:v>148.62580800000001</c:v>
                </c:pt>
                <c:pt idx="6">
                  <c:v>299.81563200000005</c:v>
                </c:pt>
                <c:pt idx="7">
                  <c:v>132.964944</c:v>
                </c:pt>
                <c:pt idx="8">
                  <c:v>384.45271499999996</c:v>
                </c:pt>
                <c:pt idx="9">
                  <c:v>169.32091800000001</c:v>
                </c:pt>
                <c:pt idx="10">
                  <c:v>171.285968</c:v>
                </c:pt>
                <c:pt idx="12">
                  <c:v>322.24799999999999</c:v>
                </c:pt>
                <c:pt idx="13">
                  <c:v>524.42500000000007</c:v>
                </c:pt>
                <c:pt idx="14">
                  <c:v>674.71</c:v>
                </c:pt>
                <c:pt idx="15">
                  <c:v>681.30499999999995</c:v>
                </c:pt>
                <c:pt idx="16">
                  <c:v>316.07500000000005</c:v>
                </c:pt>
                <c:pt idx="17">
                  <c:v>400.55500000000001</c:v>
                </c:pt>
                <c:pt idx="18">
                  <c:v>418.97500000000002</c:v>
                </c:pt>
                <c:pt idx="19">
                  <c:v>266.56</c:v>
                </c:pt>
                <c:pt idx="20">
                  <c:v>229.20500000000001</c:v>
                </c:pt>
                <c:pt idx="21">
                  <c:v>391.22</c:v>
                </c:pt>
                <c:pt idx="22">
                  <c:v>270.87</c:v>
                </c:pt>
                <c:pt idx="24">
                  <c:v>511.916</c:v>
                </c:pt>
                <c:pt idx="25">
                  <c:v>779.495</c:v>
                </c:pt>
                <c:pt idx="26">
                  <c:v>901.29500000000007</c:v>
                </c:pt>
                <c:pt idx="27">
                  <c:v>875.45999999999992</c:v>
                </c:pt>
                <c:pt idx="28">
                  <c:v>551.35500000000002</c:v>
                </c:pt>
                <c:pt idx="29">
                  <c:v>566.39499999999998</c:v>
                </c:pt>
                <c:pt idx="30">
                  <c:v>590.45500000000004</c:v>
                </c:pt>
                <c:pt idx="31">
                  <c:v>404.60499999999996</c:v>
                </c:pt>
                <c:pt idx="32">
                  <c:v>447.52</c:v>
                </c:pt>
                <c:pt idx="33">
                  <c:v>558.33500000000004</c:v>
                </c:pt>
                <c:pt idx="34">
                  <c:v>428.65000000000003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77152"/>
        <c:axId val="181778688"/>
      </c:lineChart>
      <c:catAx>
        <c:axId val="181761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1763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76307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761152"/>
        <c:crosses val="autoZero"/>
        <c:crossBetween val="between"/>
      </c:valAx>
      <c:catAx>
        <c:axId val="181777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1778688"/>
        <c:crosses val="autoZero"/>
        <c:auto val="0"/>
        <c:lblAlgn val="ctr"/>
        <c:lblOffset val="100"/>
        <c:noMultiLvlLbl val="0"/>
      </c:catAx>
      <c:valAx>
        <c:axId val="181778688"/>
        <c:scaling>
          <c:orientation val="minMax"/>
          <c:max val="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777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0.95499999999999996</c:v>
                </c:pt>
                <c:pt idx="1">
                  <c:v>2.7959999999999998</c:v>
                </c:pt>
                <c:pt idx="2">
                  <c:v>1.861</c:v>
                </c:pt>
                <c:pt idx="3">
                  <c:v>4.6989999999999998</c:v>
                </c:pt>
                <c:pt idx="4">
                  <c:v>5.8689999999999998</c:v>
                </c:pt>
                <c:pt idx="5">
                  <c:v>4.4809999999999999</c:v>
                </c:pt>
                <c:pt idx="6">
                  <c:v>8.7420000000000009</c:v>
                </c:pt>
                <c:pt idx="7">
                  <c:v>4.8159999999999998</c:v>
                </c:pt>
                <c:pt idx="8">
                  <c:v>8.8049999999999997</c:v>
                </c:pt>
                <c:pt idx="9">
                  <c:v>5.0659999999999998</c:v>
                </c:pt>
                <c:pt idx="10">
                  <c:v>5.4279999999999999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147.863</c:v>
                </c:pt>
                <c:pt idx="1">
                  <c:v>109.11799999999999</c:v>
                </c:pt>
                <c:pt idx="2">
                  <c:v>76.44</c:v>
                </c:pt>
                <c:pt idx="3">
                  <c:v>76.94</c:v>
                </c:pt>
                <c:pt idx="4">
                  <c:v>58.609000000000002</c:v>
                </c:pt>
                <c:pt idx="5">
                  <c:v>29.579000000000001</c:v>
                </c:pt>
                <c:pt idx="6">
                  <c:v>53.497999999999998</c:v>
                </c:pt>
                <c:pt idx="7">
                  <c:v>66.314999999999998</c:v>
                </c:pt>
                <c:pt idx="8">
                  <c:v>46.466000000000001</c:v>
                </c:pt>
                <c:pt idx="9">
                  <c:v>58.829000000000001</c:v>
                </c:pt>
                <c:pt idx="10">
                  <c:v>63.308999999999997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148.81800000000001</c:v>
                </c:pt>
                <c:pt idx="1">
                  <c:v>111.914</c:v>
                </c:pt>
                <c:pt idx="2">
                  <c:v>78.301000000000002</c:v>
                </c:pt>
                <c:pt idx="3">
                  <c:v>81.638999999999996</c:v>
                </c:pt>
                <c:pt idx="4">
                  <c:v>64.478000000000009</c:v>
                </c:pt>
                <c:pt idx="5">
                  <c:v>34.06</c:v>
                </c:pt>
                <c:pt idx="6">
                  <c:v>62.239999999999995</c:v>
                </c:pt>
                <c:pt idx="7">
                  <c:v>71.131</c:v>
                </c:pt>
                <c:pt idx="8">
                  <c:v>55.271000000000001</c:v>
                </c:pt>
                <c:pt idx="9">
                  <c:v>63.895000000000003</c:v>
                </c:pt>
                <c:pt idx="10">
                  <c:v>68.736999999999995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76096"/>
        <c:axId val="162278016"/>
      </c:lineChart>
      <c:catAx>
        <c:axId val="16227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278016"/>
        <c:crosses val="autoZero"/>
        <c:auto val="1"/>
        <c:lblAlgn val="ctr"/>
        <c:lblOffset val="100"/>
        <c:noMultiLvlLbl val="0"/>
      </c:catAx>
      <c:valAx>
        <c:axId val="162278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27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0.95499999999999996</c:v>
                </c:pt>
                <c:pt idx="1">
                  <c:v>2.7959999999999998</c:v>
                </c:pt>
                <c:pt idx="2">
                  <c:v>1.861</c:v>
                </c:pt>
                <c:pt idx="3">
                  <c:v>4.6989999999999998</c:v>
                </c:pt>
                <c:pt idx="4">
                  <c:v>5.8689999999999998</c:v>
                </c:pt>
                <c:pt idx="5">
                  <c:v>4.4809999999999999</c:v>
                </c:pt>
                <c:pt idx="6">
                  <c:v>8.7420000000000009</c:v>
                </c:pt>
                <c:pt idx="7">
                  <c:v>4.8159999999999998</c:v>
                </c:pt>
                <c:pt idx="8">
                  <c:v>8.8049999999999997</c:v>
                </c:pt>
                <c:pt idx="9">
                  <c:v>5.0659999999999998</c:v>
                </c:pt>
                <c:pt idx="10">
                  <c:v>5.4279999999999999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147.863</c:v>
                </c:pt>
                <c:pt idx="1">
                  <c:v>109.11799999999999</c:v>
                </c:pt>
                <c:pt idx="2">
                  <c:v>76.44</c:v>
                </c:pt>
                <c:pt idx="3">
                  <c:v>76.94</c:v>
                </c:pt>
                <c:pt idx="4">
                  <c:v>58.609000000000002</c:v>
                </c:pt>
                <c:pt idx="5">
                  <c:v>29.579000000000001</c:v>
                </c:pt>
                <c:pt idx="6">
                  <c:v>53.497999999999998</c:v>
                </c:pt>
                <c:pt idx="7">
                  <c:v>66.314999999999998</c:v>
                </c:pt>
                <c:pt idx="8">
                  <c:v>46.466000000000001</c:v>
                </c:pt>
                <c:pt idx="9">
                  <c:v>58.829000000000001</c:v>
                </c:pt>
                <c:pt idx="10">
                  <c:v>63.308999999999997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148.81800000000001</c:v>
                </c:pt>
                <c:pt idx="1">
                  <c:v>111.914</c:v>
                </c:pt>
                <c:pt idx="2">
                  <c:v>78.301000000000002</c:v>
                </c:pt>
                <c:pt idx="3">
                  <c:v>81.638999999999996</c:v>
                </c:pt>
                <c:pt idx="4">
                  <c:v>64.478000000000009</c:v>
                </c:pt>
                <c:pt idx="5">
                  <c:v>34.06</c:v>
                </c:pt>
                <c:pt idx="6">
                  <c:v>62.239999999999995</c:v>
                </c:pt>
                <c:pt idx="7">
                  <c:v>71.131</c:v>
                </c:pt>
                <c:pt idx="8">
                  <c:v>55.271000000000001</c:v>
                </c:pt>
                <c:pt idx="9">
                  <c:v>63.895000000000003</c:v>
                </c:pt>
                <c:pt idx="10">
                  <c:v>68.736999999999995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9728"/>
        <c:axId val="162331648"/>
      </c:lineChart>
      <c:catAx>
        <c:axId val="16232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331648"/>
        <c:crosses val="autoZero"/>
        <c:auto val="1"/>
        <c:lblAlgn val="ctr"/>
        <c:lblOffset val="100"/>
        <c:noMultiLvlLbl val="0"/>
      </c:catAx>
      <c:valAx>
        <c:axId val="162331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329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0.95499999999999996</c:v>
                </c:pt>
                <c:pt idx="1">
                  <c:v>2.7959999999999998</c:v>
                </c:pt>
                <c:pt idx="2">
                  <c:v>1.861</c:v>
                </c:pt>
                <c:pt idx="3">
                  <c:v>4.6989999999999998</c:v>
                </c:pt>
                <c:pt idx="4">
                  <c:v>5.8689999999999998</c:v>
                </c:pt>
                <c:pt idx="5">
                  <c:v>4.4809999999999999</c:v>
                </c:pt>
                <c:pt idx="6">
                  <c:v>8.7420000000000009</c:v>
                </c:pt>
                <c:pt idx="7">
                  <c:v>4.8159999999999998</c:v>
                </c:pt>
                <c:pt idx="8">
                  <c:v>8.8049999999999997</c:v>
                </c:pt>
                <c:pt idx="9">
                  <c:v>5.0659999999999998</c:v>
                </c:pt>
                <c:pt idx="10">
                  <c:v>5.4279999999999999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43.323858999999999</c:v>
                  </c:pt>
                  <c:pt idx="1">
                    <c:v>22.478308000000002</c:v>
                  </c:pt>
                  <c:pt idx="2">
                    <c:v>22.695036000000002</c:v>
                  </c:pt>
                  <c:pt idx="3">
                    <c:v>25.167074</c:v>
                  </c:pt>
                  <c:pt idx="4">
                    <c:v>20.085304300000004</c:v>
                  </c:pt>
                  <c:pt idx="5">
                    <c:v>4.9396930000000001</c:v>
                  </c:pt>
                  <c:pt idx="6">
                    <c:v>8.6292273999999978</c:v>
                  </c:pt>
                  <c:pt idx="7">
                    <c:v>23.574982499999997</c:v>
                  </c:pt>
                  <c:pt idx="8">
                    <c:v>11.0635546</c:v>
                  </c:pt>
                  <c:pt idx="9">
                    <c:v>12.907082600000001</c:v>
                  </c:pt>
                  <c:pt idx="10">
                    <c:v>11.8830993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43.323858999999999</c:v>
                  </c:pt>
                  <c:pt idx="1">
                    <c:v>22.478308000000002</c:v>
                  </c:pt>
                  <c:pt idx="2">
                    <c:v>22.695036000000002</c:v>
                  </c:pt>
                  <c:pt idx="3">
                    <c:v>25.167074</c:v>
                  </c:pt>
                  <c:pt idx="4">
                    <c:v>20.085304300000004</c:v>
                  </c:pt>
                  <c:pt idx="5">
                    <c:v>4.9396930000000001</c:v>
                  </c:pt>
                  <c:pt idx="6">
                    <c:v>8.6292273999999978</c:v>
                  </c:pt>
                  <c:pt idx="7">
                    <c:v>23.574982499999997</c:v>
                  </c:pt>
                  <c:pt idx="8">
                    <c:v>11.0635546</c:v>
                  </c:pt>
                  <c:pt idx="9">
                    <c:v>12.907082600000001</c:v>
                  </c:pt>
                  <c:pt idx="10">
                    <c:v>11.8830993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147.863</c:v>
                </c:pt>
                <c:pt idx="1">
                  <c:v>109.11799999999999</c:v>
                </c:pt>
                <c:pt idx="2">
                  <c:v>76.44</c:v>
                </c:pt>
                <c:pt idx="3">
                  <c:v>76.94</c:v>
                </c:pt>
                <c:pt idx="4">
                  <c:v>58.609000000000002</c:v>
                </c:pt>
                <c:pt idx="5">
                  <c:v>29.579000000000001</c:v>
                </c:pt>
                <c:pt idx="6">
                  <c:v>53.497999999999998</c:v>
                </c:pt>
                <c:pt idx="7">
                  <c:v>66.314999999999998</c:v>
                </c:pt>
                <c:pt idx="8">
                  <c:v>46.466000000000001</c:v>
                </c:pt>
                <c:pt idx="9">
                  <c:v>58.829000000000001</c:v>
                </c:pt>
                <c:pt idx="10">
                  <c:v>63.308999999999997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411264"/>
        <c:axId val="162413184"/>
      </c:barChart>
      <c:catAx>
        <c:axId val="16241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413184"/>
        <c:crosses val="autoZero"/>
        <c:auto val="1"/>
        <c:lblAlgn val="ctr"/>
        <c:lblOffset val="100"/>
        <c:noMultiLvlLbl val="0"/>
      </c:catAx>
      <c:valAx>
        <c:axId val="16241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411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5.7157745353368782E-2"/>
                  <c:y val="-0.2170126652218375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1674.4533924448006</c:v>
                </c:pt>
                <c:pt idx="1">
                  <c:v>5097.9049989128471</c:v>
                </c:pt>
                <c:pt idx="2">
                  <c:v>410.76175403681867</c:v>
                </c:pt>
                <c:pt idx="3">
                  <c:v>124.6428478190401</c:v>
                </c:pt>
                <c:pt idx="4">
                  <c:v>60.857929196685205</c:v>
                </c:pt>
                <c:pt idx="5">
                  <c:v>92.079412580156912</c:v>
                </c:pt>
                <c:pt idx="6">
                  <c:v>600.3761344320518</c:v>
                </c:pt>
                <c:pt idx="7">
                  <c:v>0</c:v>
                </c:pt>
                <c:pt idx="8">
                  <c:v>0</c:v>
                </c:pt>
                <c:pt idx="9">
                  <c:v>1.9876814822000002</c:v>
                </c:pt>
                <c:pt idx="10">
                  <c:v>179.10660292063</c:v>
                </c:pt>
                <c:pt idx="11">
                  <c:v>16.47003436584524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33174.696059042522</c:v>
                </c:pt>
                <c:pt idx="1">
                  <c:v>6866.2816928165394</c:v>
                </c:pt>
                <c:pt idx="2">
                  <c:v>283.18720060152941</c:v>
                </c:pt>
                <c:pt idx="3">
                  <c:v>413.99204401568437</c:v>
                </c:pt>
                <c:pt idx="4">
                  <c:v>700.78374250549678</c:v>
                </c:pt>
                <c:pt idx="5">
                  <c:v>1003.6465534231975</c:v>
                </c:pt>
                <c:pt idx="6">
                  <c:v>3477.9815138000995</c:v>
                </c:pt>
                <c:pt idx="7">
                  <c:v>58.70096129665</c:v>
                </c:pt>
                <c:pt idx="8">
                  <c:v>0</c:v>
                </c:pt>
                <c:pt idx="9">
                  <c:v>137.74161812942504</c:v>
                </c:pt>
                <c:pt idx="10">
                  <c:v>2009.1634240926705</c:v>
                </c:pt>
                <c:pt idx="11">
                  <c:v>93.947440275948324</c:v>
                </c:pt>
                <c:pt idx="12">
                  <c:v>0</c:v>
                </c:pt>
                <c:pt idx="13">
                  <c:v>0</c:v>
                </c:pt>
                <c:pt idx="14">
                  <c:v>4.3945854335999996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0.95499999999999996</c:v>
                </c:pt>
                <c:pt idx="1">
                  <c:v>2.7959999999999998</c:v>
                </c:pt>
                <c:pt idx="2">
                  <c:v>1.861</c:v>
                </c:pt>
                <c:pt idx="3">
                  <c:v>4.6989999999999998</c:v>
                </c:pt>
                <c:pt idx="4">
                  <c:v>5.8689999999999998</c:v>
                </c:pt>
                <c:pt idx="5">
                  <c:v>4.4809999999999999</c:v>
                </c:pt>
                <c:pt idx="6">
                  <c:v>8.7420000000000009</c:v>
                </c:pt>
                <c:pt idx="7">
                  <c:v>4.8159999999999998</c:v>
                </c:pt>
                <c:pt idx="8">
                  <c:v>8.8049999999999997</c:v>
                </c:pt>
                <c:pt idx="9">
                  <c:v>5.0659999999999998</c:v>
                </c:pt>
                <c:pt idx="10">
                  <c:v>5.4279999999999999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43.323858999999999</c:v>
                  </c:pt>
                  <c:pt idx="1">
                    <c:v>22.478308000000002</c:v>
                  </c:pt>
                  <c:pt idx="2">
                    <c:v>22.695036000000002</c:v>
                  </c:pt>
                  <c:pt idx="3">
                    <c:v>25.167074</c:v>
                  </c:pt>
                  <c:pt idx="4">
                    <c:v>20.085304300000004</c:v>
                  </c:pt>
                  <c:pt idx="5">
                    <c:v>4.9396930000000001</c:v>
                  </c:pt>
                  <c:pt idx="6">
                    <c:v>8.6292273999999978</c:v>
                  </c:pt>
                  <c:pt idx="7">
                    <c:v>23.574982499999997</c:v>
                  </c:pt>
                  <c:pt idx="8">
                    <c:v>11.0635546</c:v>
                  </c:pt>
                  <c:pt idx="9">
                    <c:v>12.907082600000001</c:v>
                  </c:pt>
                  <c:pt idx="10">
                    <c:v>11.8830993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43.323858999999999</c:v>
                  </c:pt>
                  <c:pt idx="1">
                    <c:v>22.478308000000002</c:v>
                  </c:pt>
                  <c:pt idx="2">
                    <c:v>22.695036000000002</c:v>
                  </c:pt>
                  <c:pt idx="3">
                    <c:v>25.167074</c:v>
                  </c:pt>
                  <c:pt idx="4">
                    <c:v>20.085304300000004</c:v>
                  </c:pt>
                  <c:pt idx="5">
                    <c:v>4.9396930000000001</c:v>
                  </c:pt>
                  <c:pt idx="6">
                    <c:v>8.6292273999999978</c:v>
                  </c:pt>
                  <c:pt idx="7">
                    <c:v>23.574982499999997</c:v>
                  </c:pt>
                  <c:pt idx="8">
                    <c:v>11.0635546</c:v>
                  </c:pt>
                  <c:pt idx="9">
                    <c:v>12.907082600000001</c:v>
                  </c:pt>
                  <c:pt idx="10">
                    <c:v>11.8830993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147.863</c:v>
                </c:pt>
                <c:pt idx="1">
                  <c:v>109.11799999999999</c:v>
                </c:pt>
                <c:pt idx="2">
                  <c:v>76.44</c:v>
                </c:pt>
                <c:pt idx="3">
                  <c:v>76.94</c:v>
                </c:pt>
                <c:pt idx="4">
                  <c:v>58.609000000000002</c:v>
                </c:pt>
                <c:pt idx="5">
                  <c:v>29.579000000000001</c:v>
                </c:pt>
                <c:pt idx="6">
                  <c:v>53.497999999999998</c:v>
                </c:pt>
                <c:pt idx="7">
                  <c:v>66.314999999999998</c:v>
                </c:pt>
                <c:pt idx="8">
                  <c:v>46.466000000000001</c:v>
                </c:pt>
                <c:pt idx="9">
                  <c:v>58.829000000000001</c:v>
                </c:pt>
                <c:pt idx="10">
                  <c:v>63.308999999999997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333440"/>
        <c:axId val="162335360"/>
      </c:barChart>
      <c:catAx>
        <c:axId val="16233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335360"/>
        <c:crosses val="autoZero"/>
        <c:auto val="1"/>
        <c:lblAlgn val="ctr"/>
        <c:lblOffset val="100"/>
        <c:noMultiLvlLbl val="0"/>
      </c:catAx>
      <c:valAx>
        <c:axId val="162335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333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236.536</c:v>
                </c:pt>
                <c:pt idx="1">
                  <c:v>263.45</c:v>
                </c:pt>
                <c:pt idx="2">
                  <c:v>285.98500000000001</c:v>
                </c:pt>
                <c:pt idx="3">
                  <c:v>311.49099999999999</c:v>
                </c:pt>
                <c:pt idx="4">
                  <c:v>322.48599999999999</c:v>
                </c:pt>
                <c:pt idx="5">
                  <c:v>342.41399999999999</c:v>
                </c:pt>
                <c:pt idx="6">
                  <c:v>349.279</c:v>
                </c:pt>
                <c:pt idx="7">
                  <c:v>357.49799999999999</c:v>
                </c:pt>
                <c:pt idx="8">
                  <c:v>363.41899999999998</c:v>
                </c:pt>
                <c:pt idx="9">
                  <c:v>369.71499999999997</c:v>
                </c:pt>
                <c:pt idx="10">
                  <c:v>381.24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542.98129000000006</c:v>
                  </c:pt>
                  <c:pt idx="1">
                    <c:v>553.4521585</c:v>
                  </c:pt>
                  <c:pt idx="2">
                    <c:v>580.42830160000005</c:v>
                  </c:pt>
                  <c:pt idx="3">
                    <c:v>614.61720839999998</c:v>
                  </c:pt>
                  <c:pt idx="4">
                    <c:v>646.03380240000001</c:v>
                  </c:pt>
                  <c:pt idx="5">
                    <c:v>669.34764840000003</c:v>
                  </c:pt>
                  <c:pt idx="6">
                    <c:v>688.80966650000005</c:v>
                  </c:pt>
                  <c:pt idx="7">
                    <c:v>707.31257060000007</c:v>
                  </c:pt>
                  <c:pt idx="8">
                    <c:v>721.46351500000003</c:v>
                  </c:pt>
                  <c:pt idx="9">
                    <c:v>741.76258800000005</c:v>
                  </c:pt>
                  <c:pt idx="10">
                    <c:v>764.14163599999995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542.98129000000006</c:v>
                  </c:pt>
                  <c:pt idx="1">
                    <c:v>553.4521585</c:v>
                  </c:pt>
                  <c:pt idx="2">
                    <c:v>580.42830160000005</c:v>
                  </c:pt>
                  <c:pt idx="3">
                    <c:v>614.61720839999998</c:v>
                  </c:pt>
                  <c:pt idx="4">
                    <c:v>646.03380240000001</c:v>
                  </c:pt>
                  <c:pt idx="5">
                    <c:v>669.34764840000003</c:v>
                  </c:pt>
                  <c:pt idx="6">
                    <c:v>688.80966650000005</c:v>
                  </c:pt>
                  <c:pt idx="7">
                    <c:v>707.31257060000007</c:v>
                  </c:pt>
                  <c:pt idx="8">
                    <c:v>721.46351500000003</c:v>
                  </c:pt>
                  <c:pt idx="9">
                    <c:v>741.76258800000005</c:v>
                  </c:pt>
                  <c:pt idx="10">
                    <c:v>764.14163599999995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5870.0680000000002</c:v>
                </c:pt>
                <c:pt idx="1">
                  <c:v>6183.8230000000003</c:v>
                </c:pt>
                <c:pt idx="2">
                  <c:v>6686.9620000000004</c:v>
                </c:pt>
                <c:pt idx="3">
                  <c:v>7213.817</c:v>
                </c:pt>
                <c:pt idx="4">
                  <c:v>7859.2920000000004</c:v>
                </c:pt>
                <c:pt idx="5">
                  <c:v>8592.3960000000006</c:v>
                </c:pt>
                <c:pt idx="6">
                  <c:v>9270.6550000000007</c:v>
                </c:pt>
                <c:pt idx="7">
                  <c:v>9796.5730000000003</c:v>
                </c:pt>
                <c:pt idx="8">
                  <c:v>10380.77</c:v>
                </c:pt>
                <c:pt idx="9">
                  <c:v>10860.36</c:v>
                </c:pt>
                <c:pt idx="10">
                  <c:v>11237.377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170560"/>
        <c:axId val="163172736"/>
      </c:barChart>
      <c:catAx>
        <c:axId val="16317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172736"/>
        <c:crosses val="autoZero"/>
        <c:auto val="1"/>
        <c:lblAlgn val="ctr"/>
        <c:lblOffset val="100"/>
        <c:noMultiLvlLbl val="0"/>
      </c:catAx>
      <c:valAx>
        <c:axId val="163172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170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236.536</c:v>
                </c:pt>
                <c:pt idx="1">
                  <c:v>263.45</c:v>
                </c:pt>
                <c:pt idx="2">
                  <c:v>285.98500000000001</c:v>
                </c:pt>
                <c:pt idx="3">
                  <c:v>311.49099999999999</c:v>
                </c:pt>
                <c:pt idx="4">
                  <c:v>322.48599999999999</c:v>
                </c:pt>
                <c:pt idx="5">
                  <c:v>342.41399999999999</c:v>
                </c:pt>
                <c:pt idx="6">
                  <c:v>349.279</c:v>
                </c:pt>
                <c:pt idx="7">
                  <c:v>357.49799999999999</c:v>
                </c:pt>
                <c:pt idx="8">
                  <c:v>363.41899999999998</c:v>
                </c:pt>
                <c:pt idx="9">
                  <c:v>369.71499999999997</c:v>
                </c:pt>
                <c:pt idx="10">
                  <c:v>381.24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542.98129000000006</c:v>
                  </c:pt>
                  <c:pt idx="1">
                    <c:v>553.4521585</c:v>
                  </c:pt>
                  <c:pt idx="2">
                    <c:v>580.42830160000005</c:v>
                  </c:pt>
                  <c:pt idx="3">
                    <c:v>614.61720839999998</c:v>
                  </c:pt>
                  <c:pt idx="4">
                    <c:v>646.03380240000001</c:v>
                  </c:pt>
                  <c:pt idx="5">
                    <c:v>669.34764840000003</c:v>
                  </c:pt>
                  <c:pt idx="6">
                    <c:v>688.80966650000005</c:v>
                  </c:pt>
                  <c:pt idx="7">
                    <c:v>707.31257060000007</c:v>
                  </c:pt>
                  <c:pt idx="8">
                    <c:v>721.46351500000003</c:v>
                  </c:pt>
                  <c:pt idx="9">
                    <c:v>741.76258800000005</c:v>
                  </c:pt>
                  <c:pt idx="10">
                    <c:v>764.14163599999995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542.98129000000006</c:v>
                  </c:pt>
                  <c:pt idx="1">
                    <c:v>553.4521585</c:v>
                  </c:pt>
                  <c:pt idx="2">
                    <c:v>580.42830160000005</c:v>
                  </c:pt>
                  <c:pt idx="3">
                    <c:v>614.61720839999998</c:v>
                  </c:pt>
                  <c:pt idx="4">
                    <c:v>646.03380240000001</c:v>
                  </c:pt>
                  <c:pt idx="5">
                    <c:v>669.34764840000003</c:v>
                  </c:pt>
                  <c:pt idx="6">
                    <c:v>688.80966650000005</c:v>
                  </c:pt>
                  <c:pt idx="7">
                    <c:v>707.31257060000007</c:v>
                  </c:pt>
                  <c:pt idx="8">
                    <c:v>721.46351500000003</c:v>
                  </c:pt>
                  <c:pt idx="9">
                    <c:v>741.76258800000005</c:v>
                  </c:pt>
                  <c:pt idx="10">
                    <c:v>764.14163599999995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5870.0680000000002</c:v>
                </c:pt>
                <c:pt idx="1">
                  <c:v>6183.8230000000003</c:v>
                </c:pt>
                <c:pt idx="2">
                  <c:v>6686.9620000000004</c:v>
                </c:pt>
                <c:pt idx="3">
                  <c:v>7213.817</c:v>
                </c:pt>
                <c:pt idx="4">
                  <c:v>7859.2920000000004</c:v>
                </c:pt>
                <c:pt idx="5">
                  <c:v>8592.3960000000006</c:v>
                </c:pt>
                <c:pt idx="6">
                  <c:v>9270.6550000000007</c:v>
                </c:pt>
                <c:pt idx="7">
                  <c:v>9796.5730000000003</c:v>
                </c:pt>
                <c:pt idx="8">
                  <c:v>10380.77</c:v>
                </c:pt>
                <c:pt idx="9">
                  <c:v>10860.36</c:v>
                </c:pt>
                <c:pt idx="10">
                  <c:v>11237.377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449088"/>
        <c:axId val="163451264"/>
      </c:barChart>
      <c:catAx>
        <c:axId val="16344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451264"/>
        <c:crosses val="autoZero"/>
        <c:auto val="1"/>
        <c:lblAlgn val="ctr"/>
        <c:lblOffset val="100"/>
        <c:noMultiLvlLbl val="0"/>
      </c:catAx>
      <c:valAx>
        <c:axId val="163451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449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7.3860000000000001</c:v>
                </c:pt>
                <c:pt idx="1">
                  <c:v>7.2960000000000003</c:v>
                </c:pt>
                <c:pt idx="2">
                  <c:v>7.6020000000000003</c:v>
                </c:pt>
                <c:pt idx="3">
                  <c:v>8.02</c:v>
                </c:pt>
                <c:pt idx="4">
                  <c:v>8.1890000000000001</c:v>
                </c:pt>
                <c:pt idx="5">
                  <c:v>8.3119999999999994</c:v>
                </c:pt>
                <c:pt idx="6">
                  <c:v>8.3219999999999992</c:v>
                </c:pt>
                <c:pt idx="7">
                  <c:v>8.4109999999999996</c:v>
                </c:pt>
                <c:pt idx="8">
                  <c:v>8.1319999999999997</c:v>
                </c:pt>
                <c:pt idx="9">
                  <c:v>7.7889999999999997</c:v>
                </c:pt>
                <c:pt idx="10">
                  <c:v>7.6109999999999998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10.444508999999998</c:v>
                  </c:pt>
                  <c:pt idx="1">
                    <c:v>9.9857184000000014</c:v>
                  </c:pt>
                  <c:pt idx="2">
                    <c:v>10.092625</c:v>
                  </c:pt>
                  <c:pt idx="3">
                    <c:v>9.7541515000000008</c:v>
                  </c:pt>
                  <c:pt idx="4">
                    <c:v>9.2847120000000007</c:v>
                  </c:pt>
                  <c:pt idx="5">
                    <c:v>8.9427830999999998</c:v>
                  </c:pt>
                  <c:pt idx="6">
                    <c:v>8.7219017999999995</c:v>
                  </c:pt>
                  <c:pt idx="7">
                    <c:v>8.4019125000000017</c:v>
                  </c:pt>
                  <c:pt idx="8">
                    <c:v>7.8842111999999993</c:v>
                  </c:pt>
                  <c:pt idx="9">
                    <c:v>7.4255884000000005</c:v>
                  </c:pt>
                  <c:pt idx="10">
                    <c:v>6.9425151999999999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10.444508999999998</c:v>
                  </c:pt>
                  <c:pt idx="1">
                    <c:v>9.9857184000000014</c:v>
                  </c:pt>
                  <c:pt idx="2">
                    <c:v>10.092625</c:v>
                  </c:pt>
                  <c:pt idx="3">
                    <c:v>9.7541515000000008</c:v>
                  </c:pt>
                  <c:pt idx="4">
                    <c:v>9.2847120000000007</c:v>
                  </c:pt>
                  <c:pt idx="5">
                    <c:v>8.9427830999999998</c:v>
                  </c:pt>
                  <c:pt idx="6">
                    <c:v>8.7219017999999995</c:v>
                  </c:pt>
                  <c:pt idx="7">
                    <c:v>8.4019125000000017</c:v>
                  </c:pt>
                  <c:pt idx="8">
                    <c:v>7.8842111999999993</c:v>
                  </c:pt>
                  <c:pt idx="9">
                    <c:v>7.4255884000000005</c:v>
                  </c:pt>
                  <c:pt idx="10">
                    <c:v>6.9425151999999999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169.005</c:v>
                </c:pt>
                <c:pt idx="1">
                  <c:v>183.56100000000001</c:v>
                </c:pt>
                <c:pt idx="2">
                  <c:v>191.875</c:v>
                </c:pt>
                <c:pt idx="3">
                  <c:v>189.40100000000001</c:v>
                </c:pt>
                <c:pt idx="4">
                  <c:v>186.44</c:v>
                </c:pt>
                <c:pt idx="5">
                  <c:v>182.87899999999999</c:v>
                </c:pt>
                <c:pt idx="6">
                  <c:v>178.36199999999999</c:v>
                </c:pt>
                <c:pt idx="7">
                  <c:v>168.375</c:v>
                </c:pt>
                <c:pt idx="8">
                  <c:v>157.05600000000001</c:v>
                </c:pt>
                <c:pt idx="9">
                  <c:v>146.173</c:v>
                </c:pt>
                <c:pt idx="10">
                  <c:v>135.596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5943808"/>
        <c:axId val="195950080"/>
      </c:barChart>
      <c:catAx>
        <c:axId val="19594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5950080"/>
        <c:crosses val="autoZero"/>
        <c:auto val="1"/>
        <c:lblAlgn val="ctr"/>
        <c:lblOffset val="100"/>
        <c:noMultiLvlLbl val="0"/>
      </c:catAx>
      <c:valAx>
        <c:axId val="195950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5943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7.3860000000000001</c:v>
                </c:pt>
                <c:pt idx="1">
                  <c:v>7.2960000000000003</c:v>
                </c:pt>
                <c:pt idx="2">
                  <c:v>7.6020000000000003</c:v>
                </c:pt>
                <c:pt idx="3">
                  <c:v>8.02</c:v>
                </c:pt>
                <c:pt idx="4">
                  <c:v>8.1890000000000001</c:v>
                </c:pt>
                <c:pt idx="5">
                  <c:v>8.3119999999999994</c:v>
                </c:pt>
                <c:pt idx="6">
                  <c:v>8.3219999999999992</c:v>
                </c:pt>
                <c:pt idx="7">
                  <c:v>8.4109999999999996</c:v>
                </c:pt>
                <c:pt idx="8">
                  <c:v>8.1319999999999997</c:v>
                </c:pt>
                <c:pt idx="9">
                  <c:v>7.7889999999999997</c:v>
                </c:pt>
                <c:pt idx="10">
                  <c:v>7.6109999999999998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10.444508999999998</c:v>
                  </c:pt>
                  <c:pt idx="1">
                    <c:v>9.9857184000000014</c:v>
                  </c:pt>
                  <c:pt idx="2">
                    <c:v>10.092625</c:v>
                  </c:pt>
                  <c:pt idx="3">
                    <c:v>9.7541515000000008</c:v>
                  </c:pt>
                  <c:pt idx="4">
                    <c:v>9.2847120000000007</c:v>
                  </c:pt>
                  <c:pt idx="5">
                    <c:v>8.9427830999999998</c:v>
                  </c:pt>
                  <c:pt idx="6">
                    <c:v>8.7219017999999995</c:v>
                  </c:pt>
                  <c:pt idx="7">
                    <c:v>8.4019125000000017</c:v>
                  </c:pt>
                  <c:pt idx="8">
                    <c:v>7.8842111999999993</c:v>
                  </c:pt>
                  <c:pt idx="9">
                    <c:v>7.4255884000000005</c:v>
                  </c:pt>
                  <c:pt idx="10">
                    <c:v>6.9425151999999999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10.444508999999998</c:v>
                  </c:pt>
                  <c:pt idx="1">
                    <c:v>9.9857184000000014</c:v>
                  </c:pt>
                  <c:pt idx="2">
                    <c:v>10.092625</c:v>
                  </c:pt>
                  <c:pt idx="3">
                    <c:v>9.7541515000000008</c:v>
                  </c:pt>
                  <c:pt idx="4">
                    <c:v>9.2847120000000007</c:v>
                  </c:pt>
                  <c:pt idx="5">
                    <c:v>8.9427830999999998</c:v>
                  </c:pt>
                  <c:pt idx="6">
                    <c:v>8.7219017999999995</c:v>
                  </c:pt>
                  <c:pt idx="7">
                    <c:v>8.4019125000000017</c:v>
                  </c:pt>
                  <c:pt idx="8">
                    <c:v>7.8842111999999993</c:v>
                  </c:pt>
                  <c:pt idx="9">
                    <c:v>7.4255884000000005</c:v>
                  </c:pt>
                  <c:pt idx="10">
                    <c:v>6.9425151999999999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169.005</c:v>
                </c:pt>
                <c:pt idx="1">
                  <c:v>183.56100000000001</c:v>
                </c:pt>
                <c:pt idx="2">
                  <c:v>191.875</c:v>
                </c:pt>
                <c:pt idx="3">
                  <c:v>189.40100000000001</c:v>
                </c:pt>
                <c:pt idx="4">
                  <c:v>186.44</c:v>
                </c:pt>
                <c:pt idx="5">
                  <c:v>182.87899999999999</c:v>
                </c:pt>
                <c:pt idx="6">
                  <c:v>178.36199999999999</c:v>
                </c:pt>
                <c:pt idx="7">
                  <c:v>168.375</c:v>
                </c:pt>
                <c:pt idx="8">
                  <c:v>157.05600000000001</c:v>
                </c:pt>
                <c:pt idx="9">
                  <c:v>146.173</c:v>
                </c:pt>
                <c:pt idx="10">
                  <c:v>135.596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597696"/>
        <c:axId val="163636736"/>
      </c:barChart>
      <c:catAx>
        <c:axId val="16359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636736"/>
        <c:crosses val="autoZero"/>
        <c:auto val="1"/>
        <c:lblAlgn val="ctr"/>
        <c:lblOffset val="100"/>
        <c:noMultiLvlLbl val="0"/>
      </c:catAx>
      <c:valAx>
        <c:axId val="163636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597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220.55799999999999</c:v>
                </c:pt>
                <c:pt idx="1">
                  <c:v>246.40199999999999</c:v>
                </c:pt>
                <c:pt idx="2">
                  <c:v>268.79000000000002</c:v>
                </c:pt>
                <c:pt idx="3">
                  <c:v>297.49799999999999</c:v>
                </c:pt>
                <c:pt idx="4">
                  <c:v>314.09800000000001</c:v>
                </c:pt>
                <c:pt idx="5">
                  <c:v>325.68099999999998</c:v>
                </c:pt>
                <c:pt idx="6">
                  <c:v>344.83499999999998</c:v>
                </c:pt>
                <c:pt idx="7">
                  <c:v>342.73599999999999</c:v>
                </c:pt>
                <c:pt idx="8">
                  <c:v>360.71</c:v>
                </c:pt>
                <c:pt idx="9">
                  <c:v>357.34699999999998</c:v>
                </c:pt>
                <c:pt idx="10">
                  <c:v>370.96300000000002</c:v>
                </c:pt>
                <c:pt idx="12">
                  <c:v>5889.0820000000003</c:v>
                </c:pt>
                <c:pt idx="13">
                  <c:v>5973.65</c:v>
                </c:pt>
                <c:pt idx="14">
                  <c:v>6345.8649999999998</c:v>
                </c:pt>
                <c:pt idx="15">
                  <c:v>6923.0389999999998</c:v>
                </c:pt>
                <c:pt idx="16">
                  <c:v>7485.3419999999996</c:v>
                </c:pt>
                <c:pt idx="17">
                  <c:v>8124.4989999999998</c:v>
                </c:pt>
                <c:pt idx="18">
                  <c:v>8891</c:v>
                </c:pt>
                <c:pt idx="19">
                  <c:v>9515.3240000000005</c:v>
                </c:pt>
                <c:pt idx="20">
                  <c:v>10025.625</c:v>
                </c:pt>
                <c:pt idx="21">
                  <c:v>10578.575000000001</c:v>
                </c:pt>
                <c:pt idx="22">
                  <c:v>11015.295</c:v>
                </c:pt>
                <c:pt idx="24">
                  <c:v>6109.64</c:v>
                </c:pt>
                <c:pt idx="25">
                  <c:v>6220.0519999999997</c:v>
                </c:pt>
                <c:pt idx="26">
                  <c:v>6614.6549999999997</c:v>
                </c:pt>
                <c:pt idx="27">
                  <c:v>7220.5369999999994</c:v>
                </c:pt>
                <c:pt idx="28">
                  <c:v>7799.44</c:v>
                </c:pt>
                <c:pt idx="29">
                  <c:v>8450.18</c:v>
                </c:pt>
                <c:pt idx="30">
                  <c:v>9235.8349999999991</c:v>
                </c:pt>
                <c:pt idx="31">
                  <c:v>9858.0600000000013</c:v>
                </c:pt>
                <c:pt idx="32">
                  <c:v>10386.334999999999</c:v>
                </c:pt>
                <c:pt idx="33">
                  <c:v>10935.922</c:v>
                </c:pt>
                <c:pt idx="34">
                  <c:v>11386.258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949952"/>
        <c:axId val="16196032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29.544</c:v>
                </c:pt>
                <c:pt idx="1">
                  <c:v>36.480000000000004</c:v>
                </c:pt>
                <c:pt idx="2">
                  <c:v>38.010000000000005</c:v>
                </c:pt>
                <c:pt idx="3">
                  <c:v>40.099999999999994</c:v>
                </c:pt>
                <c:pt idx="4">
                  <c:v>40.945</c:v>
                </c:pt>
                <c:pt idx="5">
                  <c:v>41.559999999999995</c:v>
                </c:pt>
                <c:pt idx="6">
                  <c:v>41.61</c:v>
                </c:pt>
                <c:pt idx="7">
                  <c:v>42.055</c:v>
                </c:pt>
                <c:pt idx="8">
                  <c:v>40.659999999999997</c:v>
                </c:pt>
                <c:pt idx="9">
                  <c:v>38.945</c:v>
                </c:pt>
                <c:pt idx="10">
                  <c:v>38.055</c:v>
                </c:pt>
                <c:pt idx="12">
                  <c:v>676.02</c:v>
                </c:pt>
                <c:pt idx="13">
                  <c:v>917.80500000000006</c:v>
                </c:pt>
                <c:pt idx="14">
                  <c:v>959.375</c:v>
                </c:pt>
                <c:pt idx="15">
                  <c:v>947.00500000000011</c:v>
                </c:pt>
                <c:pt idx="16">
                  <c:v>932.2</c:v>
                </c:pt>
                <c:pt idx="17">
                  <c:v>914.39499999999998</c:v>
                </c:pt>
                <c:pt idx="18">
                  <c:v>891.81</c:v>
                </c:pt>
                <c:pt idx="19">
                  <c:v>841.875</c:v>
                </c:pt>
                <c:pt idx="20">
                  <c:v>785.28000000000009</c:v>
                </c:pt>
                <c:pt idx="21">
                  <c:v>730.86500000000001</c:v>
                </c:pt>
                <c:pt idx="22">
                  <c:v>677.98</c:v>
                </c:pt>
                <c:pt idx="24">
                  <c:v>705.56399999999996</c:v>
                </c:pt>
                <c:pt idx="25">
                  <c:v>954.28499999999997</c:v>
                </c:pt>
                <c:pt idx="26">
                  <c:v>997.38499999999999</c:v>
                </c:pt>
                <c:pt idx="27">
                  <c:v>987.10500000000013</c:v>
                </c:pt>
                <c:pt idx="28">
                  <c:v>973.14499999999998</c:v>
                </c:pt>
                <c:pt idx="29">
                  <c:v>955.95500000000004</c:v>
                </c:pt>
                <c:pt idx="30">
                  <c:v>933.42</c:v>
                </c:pt>
                <c:pt idx="31">
                  <c:v>883.93000000000006</c:v>
                </c:pt>
                <c:pt idx="32">
                  <c:v>825.94</c:v>
                </c:pt>
                <c:pt idx="33">
                  <c:v>769.81</c:v>
                </c:pt>
                <c:pt idx="34">
                  <c:v>716.03499999999997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961856"/>
        <c:axId val="161963392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3.82</c:v>
                </c:pt>
                <c:pt idx="1">
                  <c:v>13.979999999999999</c:v>
                </c:pt>
                <c:pt idx="2">
                  <c:v>9.3049999999999997</c:v>
                </c:pt>
                <c:pt idx="3">
                  <c:v>23.494999999999997</c:v>
                </c:pt>
                <c:pt idx="4">
                  <c:v>29.344999999999999</c:v>
                </c:pt>
                <c:pt idx="5">
                  <c:v>22.405000000000001</c:v>
                </c:pt>
                <c:pt idx="6">
                  <c:v>43.710000000000008</c:v>
                </c:pt>
                <c:pt idx="7">
                  <c:v>24.08</c:v>
                </c:pt>
                <c:pt idx="8">
                  <c:v>44.024999999999999</c:v>
                </c:pt>
                <c:pt idx="9">
                  <c:v>25.33</c:v>
                </c:pt>
                <c:pt idx="10">
                  <c:v>27.14</c:v>
                </c:pt>
                <c:pt idx="12">
                  <c:v>591.452</c:v>
                </c:pt>
                <c:pt idx="13">
                  <c:v>545.58999999999992</c:v>
                </c:pt>
                <c:pt idx="14">
                  <c:v>382.2</c:v>
                </c:pt>
                <c:pt idx="15">
                  <c:v>384.7</c:v>
                </c:pt>
                <c:pt idx="16">
                  <c:v>293.04500000000002</c:v>
                </c:pt>
                <c:pt idx="17">
                  <c:v>147.89500000000001</c:v>
                </c:pt>
                <c:pt idx="18">
                  <c:v>267.49</c:v>
                </c:pt>
                <c:pt idx="19">
                  <c:v>331.57499999999999</c:v>
                </c:pt>
                <c:pt idx="20">
                  <c:v>232.33</c:v>
                </c:pt>
                <c:pt idx="21">
                  <c:v>294.14499999999998</c:v>
                </c:pt>
                <c:pt idx="22">
                  <c:v>316.54499999999996</c:v>
                </c:pt>
                <c:pt idx="24">
                  <c:v>595.27200000000005</c:v>
                </c:pt>
                <c:pt idx="25">
                  <c:v>559.57000000000005</c:v>
                </c:pt>
                <c:pt idx="26">
                  <c:v>391.505</c:v>
                </c:pt>
                <c:pt idx="27">
                  <c:v>408.19499999999999</c:v>
                </c:pt>
                <c:pt idx="28">
                  <c:v>322.39000000000004</c:v>
                </c:pt>
                <c:pt idx="29">
                  <c:v>170.3</c:v>
                </c:pt>
                <c:pt idx="30">
                  <c:v>311.2</c:v>
                </c:pt>
                <c:pt idx="31">
                  <c:v>355.65499999999997</c:v>
                </c:pt>
                <c:pt idx="32">
                  <c:v>276.35500000000002</c:v>
                </c:pt>
                <c:pt idx="33">
                  <c:v>319.47500000000002</c:v>
                </c:pt>
                <c:pt idx="34">
                  <c:v>343.68499999999995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61856"/>
        <c:axId val="161963392"/>
      </c:lineChart>
      <c:catAx>
        <c:axId val="16194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196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96032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1949952"/>
        <c:crosses val="autoZero"/>
        <c:crossBetween val="between"/>
      </c:valAx>
      <c:catAx>
        <c:axId val="161961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1963392"/>
        <c:crosses val="autoZero"/>
        <c:auto val="0"/>
        <c:lblAlgn val="ctr"/>
        <c:lblOffset val="100"/>
        <c:noMultiLvlLbl val="0"/>
      </c:catAx>
      <c:valAx>
        <c:axId val="161963392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19618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220.55799999999999</c:v>
                </c:pt>
                <c:pt idx="1">
                  <c:v>246.40199999999999</c:v>
                </c:pt>
                <c:pt idx="2">
                  <c:v>268.79000000000002</c:v>
                </c:pt>
                <c:pt idx="3">
                  <c:v>297.49799999999999</c:v>
                </c:pt>
                <c:pt idx="4">
                  <c:v>314.09800000000001</c:v>
                </c:pt>
                <c:pt idx="5">
                  <c:v>325.68099999999998</c:v>
                </c:pt>
                <c:pt idx="6">
                  <c:v>344.83499999999998</c:v>
                </c:pt>
                <c:pt idx="7">
                  <c:v>342.73599999999999</c:v>
                </c:pt>
                <c:pt idx="8">
                  <c:v>360.71</c:v>
                </c:pt>
                <c:pt idx="9">
                  <c:v>357.34699999999998</c:v>
                </c:pt>
                <c:pt idx="10">
                  <c:v>370.96300000000002</c:v>
                </c:pt>
                <c:pt idx="12">
                  <c:v>5889.0820000000003</c:v>
                </c:pt>
                <c:pt idx="13">
                  <c:v>5973.65</c:v>
                </c:pt>
                <c:pt idx="14">
                  <c:v>6345.8649999999998</c:v>
                </c:pt>
                <c:pt idx="15">
                  <c:v>6923.0389999999998</c:v>
                </c:pt>
                <c:pt idx="16">
                  <c:v>7485.3419999999996</c:v>
                </c:pt>
                <c:pt idx="17">
                  <c:v>8124.4989999999998</c:v>
                </c:pt>
                <c:pt idx="18">
                  <c:v>8891</c:v>
                </c:pt>
                <c:pt idx="19">
                  <c:v>9515.3240000000005</c:v>
                </c:pt>
                <c:pt idx="20">
                  <c:v>10025.625</c:v>
                </c:pt>
                <c:pt idx="21">
                  <c:v>10578.575000000001</c:v>
                </c:pt>
                <c:pt idx="22">
                  <c:v>11015.295</c:v>
                </c:pt>
                <c:pt idx="24">
                  <c:v>6109.64</c:v>
                </c:pt>
                <c:pt idx="25">
                  <c:v>6220.0519999999997</c:v>
                </c:pt>
                <c:pt idx="26">
                  <c:v>6614.6549999999997</c:v>
                </c:pt>
                <c:pt idx="27">
                  <c:v>7220.5369999999994</c:v>
                </c:pt>
                <c:pt idx="28">
                  <c:v>7799.44</c:v>
                </c:pt>
                <c:pt idx="29">
                  <c:v>8450.18</c:v>
                </c:pt>
                <c:pt idx="30">
                  <c:v>9235.8349999999991</c:v>
                </c:pt>
                <c:pt idx="31">
                  <c:v>9858.0600000000013</c:v>
                </c:pt>
                <c:pt idx="32">
                  <c:v>10386.334999999999</c:v>
                </c:pt>
                <c:pt idx="33">
                  <c:v>10935.922</c:v>
                </c:pt>
                <c:pt idx="34">
                  <c:v>11386.258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691904"/>
        <c:axId val="16371865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29.544</c:v>
                </c:pt>
                <c:pt idx="1">
                  <c:v>36.480000000000004</c:v>
                </c:pt>
                <c:pt idx="2">
                  <c:v>38.010000000000005</c:v>
                </c:pt>
                <c:pt idx="3">
                  <c:v>40.099999999999994</c:v>
                </c:pt>
                <c:pt idx="4">
                  <c:v>40.945</c:v>
                </c:pt>
                <c:pt idx="5">
                  <c:v>41.559999999999995</c:v>
                </c:pt>
                <c:pt idx="6">
                  <c:v>41.61</c:v>
                </c:pt>
                <c:pt idx="7">
                  <c:v>42.055</c:v>
                </c:pt>
                <c:pt idx="8">
                  <c:v>40.659999999999997</c:v>
                </c:pt>
                <c:pt idx="9">
                  <c:v>38.945</c:v>
                </c:pt>
                <c:pt idx="10">
                  <c:v>38.055</c:v>
                </c:pt>
                <c:pt idx="12">
                  <c:v>676.02</c:v>
                </c:pt>
                <c:pt idx="13">
                  <c:v>917.80500000000006</c:v>
                </c:pt>
                <c:pt idx="14">
                  <c:v>959.375</c:v>
                </c:pt>
                <c:pt idx="15">
                  <c:v>947.00500000000011</c:v>
                </c:pt>
                <c:pt idx="16">
                  <c:v>932.2</c:v>
                </c:pt>
                <c:pt idx="17">
                  <c:v>914.39499999999998</c:v>
                </c:pt>
                <c:pt idx="18">
                  <c:v>891.81</c:v>
                </c:pt>
                <c:pt idx="19">
                  <c:v>841.875</c:v>
                </c:pt>
                <c:pt idx="20">
                  <c:v>785.28000000000009</c:v>
                </c:pt>
                <c:pt idx="21">
                  <c:v>730.86500000000001</c:v>
                </c:pt>
                <c:pt idx="22">
                  <c:v>677.98</c:v>
                </c:pt>
                <c:pt idx="24">
                  <c:v>705.56399999999996</c:v>
                </c:pt>
                <c:pt idx="25">
                  <c:v>954.28499999999997</c:v>
                </c:pt>
                <c:pt idx="26">
                  <c:v>997.38499999999999</c:v>
                </c:pt>
                <c:pt idx="27">
                  <c:v>987.10500000000013</c:v>
                </c:pt>
                <c:pt idx="28">
                  <c:v>973.14499999999998</c:v>
                </c:pt>
                <c:pt idx="29">
                  <c:v>955.95500000000004</c:v>
                </c:pt>
                <c:pt idx="30">
                  <c:v>933.42</c:v>
                </c:pt>
                <c:pt idx="31">
                  <c:v>883.93000000000006</c:v>
                </c:pt>
                <c:pt idx="32">
                  <c:v>825.94</c:v>
                </c:pt>
                <c:pt idx="33">
                  <c:v>769.81</c:v>
                </c:pt>
                <c:pt idx="34">
                  <c:v>716.03499999999997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720192"/>
        <c:axId val="162669312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3.82</c:v>
                </c:pt>
                <c:pt idx="1">
                  <c:v>13.979999999999999</c:v>
                </c:pt>
                <c:pt idx="2">
                  <c:v>9.3049999999999997</c:v>
                </c:pt>
                <c:pt idx="3">
                  <c:v>23.494999999999997</c:v>
                </c:pt>
                <c:pt idx="4">
                  <c:v>29.344999999999999</c:v>
                </c:pt>
                <c:pt idx="5">
                  <c:v>22.405000000000001</c:v>
                </c:pt>
                <c:pt idx="6">
                  <c:v>43.710000000000008</c:v>
                </c:pt>
                <c:pt idx="7">
                  <c:v>24.08</c:v>
                </c:pt>
                <c:pt idx="8">
                  <c:v>44.024999999999999</c:v>
                </c:pt>
                <c:pt idx="9">
                  <c:v>25.33</c:v>
                </c:pt>
                <c:pt idx="10">
                  <c:v>27.14</c:v>
                </c:pt>
                <c:pt idx="12">
                  <c:v>591.452</c:v>
                </c:pt>
                <c:pt idx="13">
                  <c:v>545.58999999999992</c:v>
                </c:pt>
                <c:pt idx="14">
                  <c:v>382.2</c:v>
                </c:pt>
                <c:pt idx="15">
                  <c:v>384.7</c:v>
                </c:pt>
                <c:pt idx="16">
                  <c:v>293.04500000000002</c:v>
                </c:pt>
                <c:pt idx="17">
                  <c:v>147.89500000000001</c:v>
                </c:pt>
                <c:pt idx="18">
                  <c:v>267.49</c:v>
                </c:pt>
                <c:pt idx="19">
                  <c:v>331.57499999999999</c:v>
                </c:pt>
                <c:pt idx="20">
                  <c:v>232.33</c:v>
                </c:pt>
                <c:pt idx="21">
                  <c:v>294.14499999999998</c:v>
                </c:pt>
                <c:pt idx="22">
                  <c:v>316.54499999999996</c:v>
                </c:pt>
                <c:pt idx="24">
                  <c:v>595.27200000000005</c:v>
                </c:pt>
                <c:pt idx="25">
                  <c:v>559.57000000000005</c:v>
                </c:pt>
                <c:pt idx="26">
                  <c:v>391.505</c:v>
                </c:pt>
                <c:pt idx="27">
                  <c:v>408.19499999999999</c:v>
                </c:pt>
                <c:pt idx="28">
                  <c:v>322.39000000000004</c:v>
                </c:pt>
                <c:pt idx="29">
                  <c:v>170.3</c:v>
                </c:pt>
                <c:pt idx="30">
                  <c:v>311.2</c:v>
                </c:pt>
                <c:pt idx="31">
                  <c:v>355.65499999999997</c:v>
                </c:pt>
                <c:pt idx="32">
                  <c:v>276.35500000000002</c:v>
                </c:pt>
                <c:pt idx="33">
                  <c:v>319.47500000000002</c:v>
                </c:pt>
                <c:pt idx="34">
                  <c:v>343.68499999999995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20192"/>
        <c:axId val="162669312"/>
      </c:lineChart>
      <c:catAx>
        <c:axId val="16369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3718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71865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691904"/>
        <c:crosses val="autoZero"/>
        <c:crossBetween val="between"/>
      </c:valAx>
      <c:catAx>
        <c:axId val="16372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62669312"/>
        <c:crosses val="autoZero"/>
        <c:auto val="0"/>
        <c:lblAlgn val="ctr"/>
        <c:lblOffset val="100"/>
        <c:noMultiLvlLbl val="0"/>
      </c:catAx>
      <c:valAx>
        <c:axId val="162669312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7201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2.3949999999999999E-2</c:v>
                </c:pt>
                <c:pt idx="1">
                  <c:v>9.1900000000000003E-3</c:v>
                </c:pt>
                <c:pt idx="2">
                  <c:v>2.5600000000000002E-3</c:v>
                </c:pt>
                <c:pt idx="3">
                  <c:v>1.8600000000000002E-2</c:v>
                </c:pt>
                <c:pt idx="4">
                  <c:v>6.7040000000000002E-2</c:v>
                </c:pt>
                <c:pt idx="5">
                  <c:v>5.9800000000000001E-3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0.247593864</c:v>
                  </c:pt>
                  <c:pt idx="1">
                    <c:v>0.23766684999999999</c:v>
                  </c:pt>
                  <c:pt idx="2">
                    <c:v>0.20197474519620578</c:v>
                  </c:pt>
                  <c:pt idx="3">
                    <c:v>0.4261599502511646</c:v>
                  </c:pt>
                  <c:pt idx="4">
                    <c:v>0.34312005000000001</c:v>
                  </c:pt>
                  <c:pt idx="5">
                    <c:v>0.30172249500000003</c:v>
                  </c:pt>
                  <c:pt idx="6">
                    <c:v>0.121703928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0.247593864</c:v>
                  </c:pt>
                  <c:pt idx="1">
                    <c:v>0.23766684999999999</c:v>
                  </c:pt>
                  <c:pt idx="2">
                    <c:v>0.20197474519620578</c:v>
                  </c:pt>
                  <c:pt idx="3">
                    <c:v>0.4261599502511646</c:v>
                  </c:pt>
                  <c:pt idx="4">
                    <c:v>0.34312005000000001</c:v>
                  </c:pt>
                  <c:pt idx="5">
                    <c:v>0.30172249500000003</c:v>
                  </c:pt>
                  <c:pt idx="6">
                    <c:v>0.121703928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0.66486000000000001</c:v>
                </c:pt>
                <c:pt idx="1">
                  <c:v>0.83274999999999999</c:v>
                </c:pt>
                <c:pt idx="2">
                  <c:v>0.43858000000000003</c:v>
                </c:pt>
                <c:pt idx="3">
                  <c:v>1.4043899999999998</c:v>
                </c:pt>
                <c:pt idx="4">
                  <c:v>1.0003500000000001</c:v>
                </c:pt>
                <c:pt idx="5">
                  <c:v>0.47181000000000001</c:v>
                </c:pt>
                <c:pt idx="6">
                  <c:v>0.12395999999999999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779136"/>
        <c:axId val="162780672"/>
      </c:barChart>
      <c:catAx>
        <c:axId val="1627791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780672"/>
        <c:crosses val="autoZero"/>
        <c:auto val="1"/>
        <c:lblAlgn val="ctr"/>
        <c:lblOffset val="100"/>
        <c:noMultiLvlLbl val="0"/>
      </c:catAx>
      <c:valAx>
        <c:axId val="1627806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27791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2.3949999999999999E-2</c:v>
                </c:pt>
                <c:pt idx="1">
                  <c:v>9.1900000000000003E-3</c:v>
                </c:pt>
                <c:pt idx="2">
                  <c:v>2.5600000000000002E-3</c:v>
                </c:pt>
                <c:pt idx="3">
                  <c:v>1.8600000000000002E-2</c:v>
                </c:pt>
                <c:pt idx="4">
                  <c:v>6.7040000000000002E-2</c:v>
                </c:pt>
                <c:pt idx="5">
                  <c:v>5.9800000000000001E-3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0.247593864</c:v>
                  </c:pt>
                  <c:pt idx="1">
                    <c:v>0.23766684999999999</c:v>
                  </c:pt>
                  <c:pt idx="2">
                    <c:v>0.20197474519620578</c:v>
                  </c:pt>
                  <c:pt idx="3">
                    <c:v>0.4261599502511646</c:v>
                  </c:pt>
                  <c:pt idx="4">
                    <c:v>0.34312005000000001</c:v>
                  </c:pt>
                  <c:pt idx="5">
                    <c:v>0.30172249500000003</c:v>
                  </c:pt>
                  <c:pt idx="6">
                    <c:v>0.121703928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0.247593864</c:v>
                  </c:pt>
                  <c:pt idx="1">
                    <c:v>0.23766684999999999</c:v>
                  </c:pt>
                  <c:pt idx="2">
                    <c:v>0.20197474519620578</c:v>
                  </c:pt>
                  <c:pt idx="3">
                    <c:v>0.4261599502511646</c:v>
                  </c:pt>
                  <c:pt idx="4">
                    <c:v>0.34312005000000001</c:v>
                  </c:pt>
                  <c:pt idx="5">
                    <c:v>0.30172249500000003</c:v>
                  </c:pt>
                  <c:pt idx="6">
                    <c:v>0.121703928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0.66486000000000001</c:v>
                </c:pt>
                <c:pt idx="1">
                  <c:v>0.83274999999999999</c:v>
                </c:pt>
                <c:pt idx="2">
                  <c:v>0.43858000000000003</c:v>
                </c:pt>
                <c:pt idx="3">
                  <c:v>1.4043899999999998</c:v>
                </c:pt>
                <c:pt idx="4">
                  <c:v>1.0003500000000001</c:v>
                </c:pt>
                <c:pt idx="5">
                  <c:v>0.47181000000000001</c:v>
                </c:pt>
                <c:pt idx="6">
                  <c:v>0.12395999999999999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852224"/>
        <c:axId val="195953792"/>
      </c:barChart>
      <c:catAx>
        <c:axId val="1628522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5953792"/>
        <c:crosses val="autoZero"/>
        <c:auto val="1"/>
        <c:lblAlgn val="ctr"/>
        <c:lblOffset val="100"/>
        <c:noMultiLvlLbl val="0"/>
      </c:catAx>
      <c:valAx>
        <c:axId val="1959537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28522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2.2539999999999998E-2</c:v>
                </c:pt>
                <c:pt idx="1">
                  <c:v>1.06E-2</c:v>
                </c:pt>
                <c:pt idx="2">
                  <c:v>1.6299999999999999E-3</c:v>
                </c:pt>
                <c:pt idx="3">
                  <c:v>2.7499999999999998E-3</c:v>
                </c:pt>
                <c:pt idx="4">
                  <c:v>3.3399999999999999E-2</c:v>
                </c:pt>
                <c:pt idx="5">
                  <c:v>2.0829999999999998E-2</c:v>
                </c:pt>
                <c:pt idx="6">
                  <c:v>2.2460000000000001E-2</c:v>
                </c:pt>
                <c:pt idx="7">
                  <c:v>1.061E-2</c:v>
                </c:pt>
                <c:pt idx="8">
                  <c:v>2.5000000000000001E-3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0.19168765700000001</c:v>
                  </c:pt>
                  <c:pt idx="1">
                    <c:v>0.28592743300000001</c:v>
                  </c:pt>
                  <c:pt idx="2">
                    <c:v>0.363908656</c:v>
                  </c:pt>
                  <c:pt idx="3">
                    <c:v>0.15002167500000002</c:v>
                  </c:pt>
                  <c:pt idx="4">
                    <c:v>0.24963010799999999</c:v>
                  </c:pt>
                  <c:pt idx="5">
                    <c:v>0.155200263</c:v>
                  </c:pt>
                  <c:pt idx="6">
                    <c:v>0.42890301300000006</c:v>
                  </c:pt>
                  <c:pt idx="7">
                    <c:v>0</c:v>
                  </c:pt>
                  <c:pt idx="8">
                    <c:v>0.16986436600000002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0.19168765700000001</c:v>
                  </c:pt>
                  <c:pt idx="1">
                    <c:v>0.28592743300000001</c:v>
                  </c:pt>
                  <c:pt idx="2">
                    <c:v>0.363908656</c:v>
                  </c:pt>
                  <c:pt idx="3">
                    <c:v>0.15002167500000002</c:v>
                  </c:pt>
                  <c:pt idx="4">
                    <c:v>0.24963010799999999</c:v>
                  </c:pt>
                  <c:pt idx="5">
                    <c:v>0.155200263</c:v>
                  </c:pt>
                  <c:pt idx="6">
                    <c:v>0.42890301300000006</c:v>
                  </c:pt>
                  <c:pt idx="7">
                    <c:v>0</c:v>
                  </c:pt>
                  <c:pt idx="8">
                    <c:v>0.16986436600000002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0.57169000000000003</c:v>
                </c:pt>
                <c:pt idx="1">
                  <c:v>0.93838999999999995</c:v>
                </c:pt>
                <c:pt idx="2">
                  <c:v>0.83792</c:v>
                </c:pt>
                <c:pt idx="3">
                  <c:v>0.36475000000000002</c:v>
                </c:pt>
                <c:pt idx="4">
                  <c:v>0.61697999999999997</c:v>
                </c:pt>
                <c:pt idx="5">
                  <c:v>0.26791000000000004</c:v>
                </c:pt>
                <c:pt idx="6">
                  <c:v>1.09219</c:v>
                </c:pt>
                <c:pt idx="7">
                  <c:v>0</c:v>
                </c:pt>
                <c:pt idx="8">
                  <c:v>0.24686000000000002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467200"/>
        <c:axId val="162485376"/>
      </c:barChart>
      <c:catAx>
        <c:axId val="1624672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485376"/>
        <c:crosses val="autoZero"/>
        <c:auto val="1"/>
        <c:lblAlgn val="ctr"/>
        <c:lblOffset val="100"/>
        <c:noMultiLvlLbl val="0"/>
      </c:catAx>
      <c:valAx>
        <c:axId val="1624853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24672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9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0.01034</cdr:x>
      <cdr:y>0.94125</cdr:y>
    </cdr:from>
    <cdr:to>
      <cdr:x>0.33811</cdr:x>
      <cdr:y>0.99217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0" y="5282712"/>
          <a:ext cx="3018692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*Brash Removal / Mulched / Burnt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0.01436</cdr:y>
    </cdr:from>
    <cdr:to>
      <cdr:x>0.04375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80596"/>
          <a:ext cx="333906" cy="3996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0.821</cdr:x>
      <cdr:y>0.11749</cdr:y>
    </cdr:from>
    <cdr:to>
      <cdr:x>0.99682</cdr:x>
      <cdr:y>0.48825</cdr:y>
    </cdr:to>
    <cdr:grpSp>
      <cdr:nvGrpSpPr>
        <cdr:cNvPr id="2" name="Group 1"/>
        <cdr:cNvGrpSpPr/>
      </cdr:nvGrpSpPr>
      <cdr:grpSpPr>
        <a:xfrm xmlns:a="http://schemas.openxmlformats.org/drawingml/2006/main">
          <a:off x="7561362" y="659404"/>
          <a:ext cx="1619292" cy="2080862"/>
          <a:chOff x="7701814" y="629040"/>
          <a:chExt cx="1321627" cy="1898739"/>
        </a:xfrm>
      </cdr:grpSpPr>
      <cdr:sp macro="" textlink="">
        <cdr:nvSpPr>
          <cdr:cNvPr id="12325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38970" y="1987527"/>
            <a:ext cx="1084471" cy="54025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12326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01814" y="1522033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123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38970" y="1442393"/>
            <a:ext cx="1084471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ysClr val="windowText" lastClr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12328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01814" y="761886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12329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38970" y="629040"/>
            <a:ext cx="1084471" cy="9023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ysClr val="windowText" lastClr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12331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01814" y="2033830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0.00557</cdr:x>
      <cdr:y>0.94386</cdr:y>
    </cdr:from>
    <cdr:to>
      <cdr:x>0.28242</cdr:x>
      <cdr:y>0.99478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1288" y="5297365"/>
          <a:ext cx="254977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0.00159</cdr:x>
      <cdr:y>0.93211</cdr:y>
    </cdr:from>
    <cdr:to>
      <cdr:x>0.32936</cdr:x>
      <cdr:y>0.99086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654" y="5231423"/>
          <a:ext cx="3018692" cy="329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*Brash Removal / Mulched / Burnt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0.01193</cdr:x>
      <cdr:y>0.94125</cdr:y>
    </cdr:from>
    <cdr:to>
      <cdr:x>0.30549</cdr:x>
      <cdr:y>0.98695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904" y="5282712"/>
          <a:ext cx="2703634" cy="256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*Brash Removal / Mulched / Burnt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0.0075</cdr:x>
      <cdr:y>0.01436</cdr:y>
    </cdr:from>
    <cdr:to>
      <cdr:x>0.04694</cdr:x>
      <cdr:y>0.67363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80597"/>
          <a:ext cx="363213" cy="37000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0.8385</cdr:x>
      <cdr:y>0.11861</cdr:y>
    </cdr:from>
    <cdr:to>
      <cdr:x>0.99204</cdr:x>
      <cdr:y>0.40601</cdr:y>
    </cdr:to>
    <cdr:grpSp>
      <cdr:nvGrpSpPr>
        <cdr:cNvPr id="2" name="Group 1"/>
        <cdr:cNvGrpSpPr/>
      </cdr:nvGrpSpPr>
      <cdr:grpSpPr>
        <a:xfrm xmlns:a="http://schemas.openxmlformats.org/drawingml/2006/main">
          <a:off x="7722536" y="665689"/>
          <a:ext cx="1414095" cy="1613011"/>
          <a:chOff x="7723826" y="665689"/>
          <a:chExt cx="1324297" cy="161301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63653" y="1782393"/>
            <a:ext cx="1084470" cy="49630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6082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3826" y="1397493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63653" y="1317853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6084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3826" y="827832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63653" y="665689"/>
            <a:ext cx="1084470" cy="68247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6087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3826" y="1828696"/>
            <a:ext cx="152608" cy="142219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0.01034</cdr:x>
      <cdr:y>0.92167</cdr:y>
    </cdr:from>
    <cdr:to>
      <cdr:x>0.34606</cdr:x>
      <cdr:y>0.97781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50" y="5172808"/>
          <a:ext cx="3091962" cy="315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*Brash Removal / Mulched / Burnt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0.01273</cdr:x>
      <cdr:y>0.92428</cdr:y>
    </cdr:from>
    <cdr:to>
      <cdr:x>0.39777</cdr:x>
      <cdr:y>0.98042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231" y="5187462"/>
          <a:ext cx="3546231" cy="315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*Brash Removal / Mulched / Burnt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0.02219</cdr:y>
    </cdr:from>
    <cdr:to>
      <cdr:x>0.058</cdr:x>
      <cdr:y>0.65274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24559"/>
          <a:ext cx="534177" cy="3538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0.84407</cdr:x>
      <cdr:y>0.12253</cdr:y>
    </cdr:from>
    <cdr:to>
      <cdr:x>0.98488</cdr:x>
      <cdr:y>0.42559</cdr:y>
    </cdr:to>
    <cdr:grpSp>
      <cdr:nvGrpSpPr>
        <cdr:cNvPr id="3" name="Group 2"/>
        <cdr:cNvGrpSpPr/>
      </cdr:nvGrpSpPr>
      <cdr:grpSpPr>
        <a:xfrm xmlns:a="http://schemas.openxmlformats.org/drawingml/2006/main">
          <a:off x="7773836" y="687690"/>
          <a:ext cx="1296852" cy="1700901"/>
          <a:chOff x="6192489" y="687690"/>
          <a:chExt cx="1319692" cy="1700901"/>
        </a:xfrm>
      </cdr:grpSpPr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0.01273</cdr:x>
      <cdr:y>0.92689</cdr:y>
    </cdr:from>
    <cdr:to>
      <cdr:x>0.43278</cdr:x>
      <cdr:y>0.99217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17231" y="5202115"/>
          <a:ext cx="3868615" cy="366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*Brash Removal / Mulched / Burnt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0.01114</cdr:x>
      <cdr:y>0.94125</cdr:y>
    </cdr:from>
    <cdr:to>
      <cdr:x>0.50358</cdr:x>
      <cdr:y>0.99869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2577" y="5282712"/>
          <a:ext cx="4535365" cy="322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*Brash Removal / Mulched / Burnt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</cdr:x>
      <cdr:y>0.02219</cdr:y>
    </cdr:from>
    <cdr:to>
      <cdr:x>0.04216</cdr:x>
      <cdr:y>0.68538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24558"/>
          <a:ext cx="388328" cy="3722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0.00796</cdr:x>
      <cdr:y>0.94125</cdr:y>
    </cdr:from>
    <cdr:to>
      <cdr:x>0.47096</cdr:x>
      <cdr:y>0.99217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269" y="5282712"/>
          <a:ext cx="426426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*Brash Removal / Mulched / Burnt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902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2"/>
      <c r="B2" s="296"/>
      <c r="C2" s="297"/>
      <c r="D2" s="278"/>
      <c r="E2" s="279"/>
      <c r="F2" s="273"/>
      <c r="H2" s="296"/>
      <c r="I2" s="297"/>
      <c r="J2" s="279"/>
      <c r="K2" s="279"/>
      <c r="L2" s="279"/>
      <c r="M2" s="279"/>
      <c r="N2" s="273"/>
      <c r="P2" s="296"/>
      <c r="Q2" s="297"/>
      <c r="R2" s="278"/>
      <c r="S2" s="279"/>
    </row>
    <row r="3" spans="1:19" x14ac:dyDescent="0.2">
      <c r="A3" s="272"/>
      <c r="B3" s="778" t="s">
        <v>612</v>
      </c>
      <c r="C3" s="779"/>
      <c r="D3" s="779"/>
      <c r="E3" s="779"/>
      <c r="F3" s="779"/>
      <c r="G3" s="779"/>
      <c r="H3" s="779"/>
      <c r="J3" s="780" t="s">
        <v>743</v>
      </c>
      <c r="K3" s="780" t="s">
        <v>744</v>
      </c>
    </row>
    <row r="4" spans="1:19" x14ac:dyDescent="0.2">
      <c r="A4" s="149"/>
      <c r="B4" s="280"/>
      <c r="C4" s="280" t="s">
        <v>610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487</v>
      </c>
      <c r="I4" s="149"/>
      <c r="J4" s="781"/>
      <c r="K4" s="781"/>
    </row>
    <row r="5" spans="1:19" s="23" customFormat="1" x14ac:dyDescent="0.2">
      <c r="A5" s="427"/>
      <c r="B5" s="435"/>
      <c r="C5" s="425" t="s">
        <v>106</v>
      </c>
      <c r="D5" s="454">
        <v>6.7304899999999996</v>
      </c>
      <c r="E5" s="452">
        <v>44.435970000000005</v>
      </c>
      <c r="F5" s="433">
        <v>1.81</v>
      </c>
      <c r="G5" s="450">
        <f>E5*F5/100</f>
        <v>0.80429105700000003</v>
      </c>
      <c r="H5" s="451">
        <f>SUM(D5,E5)</f>
        <v>51.166460000000001</v>
      </c>
      <c r="I5" s="427"/>
      <c r="J5" s="686"/>
      <c r="K5" s="686"/>
    </row>
    <row r="6" spans="1:19" s="24" customFormat="1" x14ac:dyDescent="0.2">
      <c r="A6" s="429"/>
      <c r="B6" s="436"/>
      <c r="C6" s="425" t="s">
        <v>92</v>
      </c>
      <c r="D6" s="454">
        <v>4.7160200000000003</v>
      </c>
      <c r="E6" s="452">
        <v>7.3907499999999997</v>
      </c>
      <c r="F6" s="433">
        <v>10.36</v>
      </c>
      <c r="G6" s="450">
        <f t="shared" ref="G6:G26" si="0">E6*F6/100</f>
        <v>0.76568169999999991</v>
      </c>
      <c r="H6" s="451">
        <f>SUM(D6,E6)</f>
        <v>12.106770000000001</v>
      </c>
      <c r="I6" s="429"/>
      <c r="J6" s="687"/>
      <c r="K6" s="687"/>
    </row>
    <row r="7" spans="1:19" s="24" customFormat="1" x14ac:dyDescent="0.2">
      <c r="A7" s="429"/>
      <c r="B7" s="436"/>
      <c r="C7" s="425" t="s">
        <v>105</v>
      </c>
      <c r="D7" s="454">
        <v>2.0144700000000002</v>
      </c>
      <c r="E7" s="452">
        <v>37.045209999999997</v>
      </c>
      <c r="F7" s="433">
        <v>2.93</v>
      </c>
      <c r="G7" s="450">
        <f>E7*F7/100</f>
        <v>1.085424653</v>
      </c>
      <c r="H7" s="451">
        <f>SUM(D7,E7)</f>
        <v>39.05968</v>
      </c>
      <c r="I7" s="429"/>
      <c r="J7" s="687"/>
      <c r="K7" s="687"/>
    </row>
    <row r="8" spans="1:19" s="24" customFormat="1" x14ac:dyDescent="0.2">
      <c r="A8" s="429"/>
      <c r="B8" s="436"/>
      <c r="C8" s="425" t="s">
        <v>84</v>
      </c>
      <c r="D8" s="547">
        <v>0.23981</v>
      </c>
      <c r="E8" s="457">
        <v>0</v>
      </c>
      <c r="F8" s="433">
        <v>0</v>
      </c>
      <c r="G8" s="450">
        <f t="shared" si="0"/>
        <v>0</v>
      </c>
      <c r="H8" s="451">
        <f>SUM(D8,E8)</f>
        <v>0.23981</v>
      </c>
      <c r="I8" s="429"/>
      <c r="J8" s="688">
        <f>H8/$H$6</f>
        <v>1.98079256482117E-2</v>
      </c>
      <c r="K8" s="688">
        <f>H8/$H$5</f>
        <v>4.6868593215164773E-3</v>
      </c>
    </row>
    <row r="9" spans="1:19" s="24" customFormat="1" x14ac:dyDescent="0.2">
      <c r="A9" s="429"/>
      <c r="B9" s="436"/>
      <c r="C9" s="425" t="s">
        <v>85</v>
      </c>
      <c r="D9" s="547">
        <v>1.01031</v>
      </c>
      <c r="E9" s="457">
        <v>3.92204</v>
      </c>
      <c r="F9" s="433">
        <v>16.559999999999999</v>
      </c>
      <c r="G9" s="450">
        <f t="shared" si="0"/>
        <v>0.64948982399999988</v>
      </c>
      <c r="H9" s="451">
        <f t="shared" ref="H9:H26" si="1">SUM(D9,E9)</f>
        <v>4.9323499999999996</v>
      </c>
      <c r="I9" s="429"/>
      <c r="J9" s="688">
        <f t="shared" ref="J9:J15" si="2">H9/$H$6</f>
        <v>0.40740428702288051</v>
      </c>
      <c r="K9" s="688">
        <f t="shared" ref="K9:K26" si="3">H9/$H$5</f>
        <v>9.6398109230148021E-2</v>
      </c>
    </row>
    <row r="10" spans="1:19" s="24" customFormat="1" x14ac:dyDescent="0.2">
      <c r="A10" s="429"/>
      <c r="B10" s="436"/>
      <c r="C10" s="425" t="s">
        <v>86</v>
      </c>
      <c r="D10" s="547">
        <v>2.7046600000000001</v>
      </c>
      <c r="E10" s="457">
        <v>1.55247</v>
      </c>
      <c r="F10" s="433">
        <v>34.32</v>
      </c>
      <c r="G10" s="450">
        <f t="shared" si="0"/>
        <v>0.53280770399999999</v>
      </c>
      <c r="H10" s="451">
        <f t="shared" si="1"/>
        <v>4.2571300000000001</v>
      </c>
      <c r="I10" s="429"/>
      <c r="J10" s="688">
        <f t="shared" si="2"/>
        <v>0.35163218595876522</v>
      </c>
      <c r="K10" s="688">
        <f t="shared" si="3"/>
        <v>8.3201573843490445E-2</v>
      </c>
    </row>
    <row r="11" spans="1:19" s="24" customFormat="1" x14ac:dyDescent="0.2">
      <c r="A11" s="429"/>
      <c r="B11" s="436"/>
      <c r="C11" s="425" t="s">
        <v>87</v>
      </c>
      <c r="D11" s="547">
        <v>1.4590000000000001E-2</v>
      </c>
      <c r="E11" s="457">
        <v>0.16972000000000001</v>
      </c>
      <c r="F11" s="433">
        <v>44.03</v>
      </c>
      <c r="G11" s="450">
        <f t="shared" si="0"/>
        <v>7.4727716E-2</v>
      </c>
      <c r="H11" s="451">
        <f t="shared" si="1"/>
        <v>0.18431</v>
      </c>
      <c r="I11" s="429"/>
      <c r="J11" s="688">
        <f t="shared" si="2"/>
        <v>1.5223713674250025E-2</v>
      </c>
      <c r="K11" s="688">
        <f t="shared" si="3"/>
        <v>3.6021643865923108E-3</v>
      </c>
    </row>
    <row r="12" spans="1:19" s="24" customFormat="1" x14ac:dyDescent="0.2">
      <c r="A12" s="429"/>
      <c r="B12" s="436"/>
      <c r="C12" s="425" t="s">
        <v>88</v>
      </c>
      <c r="D12" s="547">
        <v>0.25562000000000001</v>
      </c>
      <c r="E12" s="457">
        <v>1.2879100000000001</v>
      </c>
      <c r="F12" s="433">
        <v>29.7</v>
      </c>
      <c r="G12" s="450">
        <f t="shared" si="0"/>
        <v>0.38250927000000007</v>
      </c>
      <c r="H12" s="451">
        <f t="shared" si="1"/>
        <v>1.5435300000000001</v>
      </c>
      <c r="I12" s="429"/>
      <c r="J12" s="688">
        <f t="shared" si="2"/>
        <v>0.1274931298769201</v>
      </c>
      <c r="K12" s="688">
        <f t="shared" si="3"/>
        <v>3.0166831944207204E-2</v>
      </c>
    </row>
    <row r="13" spans="1:19" s="24" customFormat="1" x14ac:dyDescent="0.2">
      <c r="A13" s="429"/>
      <c r="B13" s="436"/>
      <c r="C13" s="425" t="s">
        <v>89</v>
      </c>
      <c r="D13" s="547">
        <v>4.9520000000000002E-2</v>
      </c>
      <c r="E13" s="457">
        <v>2.3300000000000001E-2</v>
      </c>
      <c r="F13" s="433">
        <v>76.760000000000005</v>
      </c>
      <c r="G13" s="450">
        <f t="shared" si="0"/>
        <v>1.7885080000000001E-2</v>
      </c>
      <c r="H13" s="451">
        <f t="shared" si="1"/>
        <v>7.2819999999999996E-2</v>
      </c>
      <c r="I13" s="429"/>
      <c r="J13" s="688">
        <f t="shared" si="2"/>
        <v>6.0148165034934987E-3</v>
      </c>
      <c r="K13" s="688">
        <f t="shared" si="3"/>
        <v>1.4231979308320332E-3</v>
      </c>
    </row>
    <row r="14" spans="1:19" s="24" customFormat="1" x14ac:dyDescent="0.2">
      <c r="A14" s="429"/>
      <c r="B14" s="436"/>
      <c r="C14" s="425" t="s">
        <v>90</v>
      </c>
      <c r="D14" s="547">
        <v>0.38369999999999999</v>
      </c>
      <c r="E14" s="457">
        <v>0</v>
      </c>
      <c r="F14" s="433">
        <v>0</v>
      </c>
      <c r="G14" s="450">
        <f t="shared" si="0"/>
        <v>0</v>
      </c>
      <c r="H14" s="451">
        <f t="shared" si="1"/>
        <v>0.38369999999999999</v>
      </c>
      <c r="I14" s="429"/>
      <c r="J14" s="688">
        <f t="shared" si="2"/>
        <v>3.1693011430794504E-2</v>
      </c>
      <c r="K14" s="688">
        <f t="shared" si="3"/>
        <v>7.4990530906378899E-3</v>
      </c>
    </row>
    <row r="15" spans="1:19" s="24" customFormat="1" x14ac:dyDescent="0.2">
      <c r="A15" s="429"/>
      <c r="B15" s="436"/>
      <c r="C15" s="425" t="s">
        <v>91</v>
      </c>
      <c r="D15" s="547">
        <v>5.7820000000000003E-2</v>
      </c>
      <c r="E15" s="457">
        <v>0.43531999999999998</v>
      </c>
      <c r="F15" s="433">
        <v>45.98</v>
      </c>
      <c r="G15" s="450">
        <f t="shared" si="0"/>
        <v>0.20016013599999996</v>
      </c>
      <c r="H15" s="451">
        <f t="shared" si="1"/>
        <v>0.49313999999999997</v>
      </c>
      <c r="I15" s="429"/>
      <c r="J15" s="689">
        <f t="shared" si="2"/>
        <v>4.0732581852963252E-2</v>
      </c>
      <c r="K15" s="688">
        <f t="shared" si="3"/>
        <v>9.6379542379910581E-3</v>
      </c>
    </row>
    <row r="16" spans="1:19" s="24" customFormat="1" x14ac:dyDescent="0.2">
      <c r="A16" s="429"/>
      <c r="B16" s="436"/>
      <c r="C16" s="425" t="s">
        <v>94</v>
      </c>
      <c r="D16" s="454">
        <v>0.17448</v>
      </c>
      <c r="E16" s="457">
        <v>7.4666600000000001</v>
      </c>
      <c r="F16" s="433">
        <v>13.32</v>
      </c>
      <c r="G16" s="450">
        <f t="shared" si="0"/>
        <v>0.99455911200000002</v>
      </c>
      <c r="H16" s="451">
        <f t="shared" si="1"/>
        <v>7.64114</v>
      </c>
      <c r="I16" s="429"/>
      <c r="J16" s="688">
        <f>H16/$H$7</f>
        <v>0.1956273067265272</v>
      </c>
      <c r="K16" s="688">
        <f t="shared" si="3"/>
        <v>0.14933884423507118</v>
      </c>
    </row>
    <row r="17" spans="1:11" s="24" customFormat="1" x14ac:dyDescent="0.2">
      <c r="A17" s="429"/>
      <c r="B17" s="436"/>
      <c r="C17" s="425" t="s">
        <v>95</v>
      </c>
      <c r="D17" s="454">
        <v>0.23468</v>
      </c>
      <c r="E17" s="457">
        <v>0.80423999999999995</v>
      </c>
      <c r="F17" s="433">
        <v>36.61</v>
      </c>
      <c r="G17" s="450">
        <f t="shared" si="0"/>
        <v>0.29443226399999994</v>
      </c>
      <c r="H17" s="451">
        <f t="shared" si="1"/>
        <v>1.0389200000000001</v>
      </c>
      <c r="I17" s="429"/>
      <c r="J17" s="688">
        <f t="shared" ref="J17:J26" si="4">H17/$H$7</f>
        <v>2.65982721824654E-2</v>
      </c>
      <c r="K17" s="688">
        <f t="shared" si="3"/>
        <v>2.0304707419665148E-2</v>
      </c>
    </row>
    <row r="18" spans="1:11" s="24" customFormat="1" x14ac:dyDescent="0.2">
      <c r="A18" s="429"/>
      <c r="B18" s="436"/>
      <c r="C18" s="425" t="s">
        <v>96</v>
      </c>
      <c r="D18" s="454">
        <v>0.18521000000000001</v>
      </c>
      <c r="E18" s="457">
        <v>4.6781000000000006</v>
      </c>
      <c r="F18" s="433">
        <v>16.670000000000002</v>
      </c>
      <c r="G18" s="450">
        <f t="shared" si="0"/>
        <v>0.7798392700000002</v>
      </c>
      <c r="H18" s="451">
        <f t="shared" si="1"/>
        <v>4.8633100000000002</v>
      </c>
      <c r="I18" s="429"/>
      <c r="J18" s="688">
        <f t="shared" si="4"/>
        <v>0.12450972460603876</v>
      </c>
      <c r="K18" s="688">
        <f t="shared" si="3"/>
        <v>9.5048787819208128E-2</v>
      </c>
    </row>
    <row r="19" spans="1:11" s="24" customFormat="1" x14ac:dyDescent="0.2">
      <c r="A19" s="429"/>
      <c r="B19" s="436"/>
      <c r="C19" s="425" t="s">
        <v>97</v>
      </c>
      <c r="D19" s="454">
        <v>0.12731999999999999</v>
      </c>
      <c r="E19" s="457">
        <v>4.93668</v>
      </c>
      <c r="F19" s="433">
        <v>14.16</v>
      </c>
      <c r="G19" s="450">
        <f t="shared" si="0"/>
        <v>0.69903388799999999</v>
      </c>
      <c r="H19" s="451">
        <f t="shared" si="1"/>
        <v>5.0640000000000001</v>
      </c>
      <c r="I19" s="429"/>
      <c r="J19" s="688">
        <f t="shared" si="4"/>
        <v>0.12964775953105606</v>
      </c>
      <c r="K19" s="688">
        <f t="shared" si="3"/>
        <v>9.8971083791999676E-2</v>
      </c>
    </row>
    <row r="20" spans="1:11" s="24" customFormat="1" x14ac:dyDescent="0.2">
      <c r="A20" s="429"/>
      <c r="B20" s="436"/>
      <c r="C20" s="425" t="s">
        <v>98</v>
      </c>
      <c r="D20" s="454">
        <v>0.31263000000000002</v>
      </c>
      <c r="E20" s="457">
        <v>4.8701800000000004</v>
      </c>
      <c r="F20" s="433">
        <v>15.88</v>
      </c>
      <c r="G20" s="450">
        <f t="shared" si="0"/>
        <v>0.7733845840000001</v>
      </c>
      <c r="H20" s="451">
        <f t="shared" si="1"/>
        <v>5.1828100000000008</v>
      </c>
      <c r="I20" s="429"/>
      <c r="J20" s="688">
        <f t="shared" si="4"/>
        <v>0.13268951512147567</v>
      </c>
      <c r="K20" s="688">
        <f t="shared" si="3"/>
        <v>0.10129311271485267</v>
      </c>
    </row>
    <row r="21" spans="1:11" s="24" customFormat="1" x14ac:dyDescent="0.2">
      <c r="A21" s="429"/>
      <c r="B21" s="436"/>
      <c r="C21" s="425" t="s">
        <v>99</v>
      </c>
      <c r="D21" s="454">
        <v>5.7709999999999997E-2</v>
      </c>
      <c r="E21" s="457">
        <v>0.96234000000000008</v>
      </c>
      <c r="F21" s="433">
        <v>37.159999999999997</v>
      </c>
      <c r="G21" s="450">
        <f t="shared" si="0"/>
        <v>0.35760554399999994</v>
      </c>
      <c r="H21" s="451">
        <f t="shared" si="1"/>
        <v>1.0200500000000001</v>
      </c>
      <c r="I21" s="429"/>
      <c r="J21" s="688">
        <f t="shared" si="4"/>
        <v>2.6115165306013776E-2</v>
      </c>
      <c r="K21" s="688">
        <f t="shared" si="3"/>
        <v>1.9935911141790934E-2</v>
      </c>
    </row>
    <row r="22" spans="1:11" s="24" customFormat="1" x14ac:dyDescent="0.2">
      <c r="A22" s="429"/>
      <c r="B22" s="436"/>
      <c r="C22" s="425" t="s">
        <v>100</v>
      </c>
      <c r="D22" s="454">
        <v>1.08E-3</v>
      </c>
      <c r="E22" s="457">
        <v>1.02386</v>
      </c>
      <c r="F22" s="433">
        <v>29.7</v>
      </c>
      <c r="G22" s="450">
        <f t="shared" si="0"/>
        <v>0.30408642000000002</v>
      </c>
      <c r="H22" s="451">
        <f t="shared" si="1"/>
        <v>1.02494</v>
      </c>
      <c r="I22" s="429"/>
      <c r="J22" s="688">
        <f t="shared" si="4"/>
        <v>2.6240358343949565E-2</v>
      </c>
      <c r="K22" s="688">
        <f t="shared" si="3"/>
        <v>2.0031481560381547E-2</v>
      </c>
    </row>
    <row r="23" spans="1:11" s="24" customFormat="1" x14ac:dyDescent="0.2">
      <c r="A23" s="429"/>
      <c r="B23" s="436"/>
      <c r="C23" s="425" t="s">
        <v>101</v>
      </c>
      <c r="D23" s="454">
        <v>0</v>
      </c>
      <c r="E23" s="457">
        <v>3.5343200000000001</v>
      </c>
      <c r="F23" s="433">
        <v>19.399999999999999</v>
      </c>
      <c r="G23" s="450">
        <f t="shared" si="0"/>
        <v>0.68565808000000006</v>
      </c>
      <c r="H23" s="451">
        <f t="shared" si="1"/>
        <v>3.5343200000000001</v>
      </c>
      <c r="I23" s="429"/>
      <c r="J23" s="688">
        <f t="shared" si="4"/>
        <v>9.0485124302093614E-2</v>
      </c>
      <c r="K23" s="688">
        <f t="shared" si="3"/>
        <v>6.9074936980201479E-2</v>
      </c>
    </row>
    <row r="24" spans="1:11" s="24" customFormat="1" x14ac:dyDescent="0.2">
      <c r="A24" s="429"/>
      <c r="B24" s="436"/>
      <c r="C24" s="425" t="s">
        <v>102</v>
      </c>
      <c r="D24" s="454">
        <v>9.9100000000000004E-3</v>
      </c>
      <c r="E24" s="457">
        <v>1.5512999999999999</v>
      </c>
      <c r="F24" s="433">
        <v>29.94</v>
      </c>
      <c r="G24" s="450">
        <f t="shared" si="0"/>
        <v>0.46445921999999995</v>
      </c>
      <c r="H24" s="451">
        <f t="shared" si="1"/>
        <v>1.56121</v>
      </c>
      <c r="I24" s="429"/>
      <c r="J24" s="688">
        <f t="shared" si="4"/>
        <v>3.9969861504241713E-2</v>
      </c>
      <c r="K24" s="688">
        <f t="shared" si="3"/>
        <v>3.0512370799152411E-2</v>
      </c>
    </row>
    <row r="25" spans="1:11" s="24" customFormat="1" x14ac:dyDescent="0.2">
      <c r="A25" s="429"/>
      <c r="B25" s="436"/>
      <c r="C25" s="425" t="s">
        <v>103</v>
      </c>
      <c r="D25" s="454">
        <v>2.1800000000000001E-3</v>
      </c>
      <c r="E25" s="457">
        <v>1.3678800000000002</v>
      </c>
      <c r="F25" s="433">
        <v>30.66</v>
      </c>
      <c r="G25" s="450">
        <f t="shared" si="0"/>
        <v>0.41939200800000009</v>
      </c>
      <c r="H25" s="451">
        <f t="shared" si="1"/>
        <v>1.3700600000000003</v>
      </c>
      <c r="I25" s="429"/>
      <c r="J25" s="688">
        <f t="shared" si="4"/>
        <v>3.5076068211516334E-2</v>
      </c>
      <c r="K25" s="688">
        <f t="shared" si="3"/>
        <v>2.6776525090850534E-2</v>
      </c>
    </row>
    <row r="26" spans="1:11" s="24" customFormat="1" ht="13.5" thickBot="1" x14ac:dyDescent="0.25">
      <c r="A26" s="429"/>
      <c r="B26" s="291"/>
      <c r="C26" s="431" t="s">
        <v>104</v>
      </c>
      <c r="D26" s="447">
        <v>0.90925</v>
      </c>
      <c r="E26" s="447">
        <v>5.84964</v>
      </c>
      <c r="F26" s="432">
        <v>13.95</v>
      </c>
      <c r="G26" s="448">
        <f t="shared" si="0"/>
        <v>0.81602477999999989</v>
      </c>
      <c r="H26" s="449">
        <f t="shared" si="1"/>
        <v>6.7588900000000001</v>
      </c>
      <c r="I26" s="429"/>
      <c r="J26" s="690">
        <f t="shared" si="4"/>
        <v>0.17304007610917446</v>
      </c>
      <c r="K26" s="690">
        <f t="shared" si="3"/>
        <v>0.13209610358035323</v>
      </c>
    </row>
    <row r="27" spans="1:11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1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1" s="24" customFormat="1" x14ac:dyDescent="0.2">
      <c r="B29" s="778" t="s">
        <v>612</v>
      </c>
      <c r="C29" s="779"/>
      <c r="D29" s="779"/>
      <c r="E29" s="779"/>
      <c r="F29" s="779"/>
      <c r="G29" s="779"/>
      <c r="H29" s="779"/>
    </row>
    <row r="30" spans="1:11" s="24" customFormat="1" x14ac:dyDescent="0.2">
      <c r="B30" s="280"/>
      <c r="C30" s="280" t="s">
        <v>686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487</v>
      </c>
    </row>
    <row r="31" spans="1:11" s="23" customFormat="1" x14ac:dyDescent="0.2">
      <c r="B31" s="435" t="s">
        <v>92</v>
      </c>
      <c r="C31" s="425" t="s">
        <v>119</v>
      </c>
      <c r="D31" s="454">
        <v>0.25190000000000001</v>
      </c>
      <c r="E31" s="452">
        <v>0.14865</v>
      </c>
      <c r="F31" s="433">
        <v>82.19</v>
      </c>
      <c r="G31" s="450">
        <f>E31*F31/100</f>
        <v>0.122175435</v>
      </c>
      <c r="H31" s="451">
        <f>SUM(D31,E31)</f>
        <v>0.40055000000000002</v>
      </c>
    </row>
    <row r="32" spans="1:11" s="23" customFormat="1" x14ac:dyDescent="0.2">
      <c r="B32" s="435"/>
      <c r="C32" s="425" t="s">
        <v>120</v>
      </c>
      <c r="D32" s="454">
        <v>0.57089000000000001</v>
      </c>
      <c r="E32" s="452">
        <v>0.64207000000000003</v>
      </c>
      <c r="F32" s="433">
        <v>54.24</v>
      </c>
      <c r="G32" s="450">
        <f t="shared" ref="G32:G37" si="5">E32*F32/100</f>
        <v>0.34825876800000005</v>
      </c>
      <c r="H32" s="451">
        <f t="shared" ref="H32:H37" si="6">SUM(D32,E32)</f>
        <v>1.21296</v>
      </c>
    </row>
    <row r="33" spans="2:8" s="23" customFormat="1" x14ac:dyDescent="0.2">
      <c r="B33" s="435"/>
      <c r="C33" s="425" t="s">
        <v>121</v>
      </c>
      <c r="D33" s="454">
        <v>1.1664300000000001</v>
      </c>
      <c r="E33" s="452">
        <v>0.9698</v>
      </c>
      <c r="F33" s="433">
        <v>36.468992609693998</v>
      </c>
      <c r="G33" s="450">
        <f t="shared" si="5"/>
        <v>0.35367629032881243</v>
      </c>
      <c r="H33" s="451">
        <f t="shared" si="6"/>
        <v>2.1362300000000003</v>
      </c>
    </row>
    <row r="34" spans="2:8" s="23" customFormat="1" x14ac:dyDescent="0.2">
      <c r="B34" s="435"/>
      <c r="C34" s="425" t="s">
        <v>122</v>
      </c>
      <c r="D34" s="454">
        <v>1.7404900000000001</v>
      </c>
      <c r="E34" s="452">
        <v>4.0941700000000001</v>
      </c>
      <c r="F34" s="433">
        <v>18.727759358866074</v>
      </c>
      <c r="G34" s="450">
        <f t="shared" si="5"/>
        <v>0.76674630534288712</v>
      </c>
      <c r="H34" s="451">
        <f t="shared" si="6"/>
        <v>5.8346600000000004</v>
      </c>
    </row>
    <row r="35" spans="2:8" s="23" customFormat="1" x14ac:dyDescent="0.2">
      <c r="B35" s="435"/>
      <c r="C35" s="425" t="s">
        <v>123</v>
      </c>
      <c r="D35" s="454">
        <v>0.65842000000000001</v>
      </c>
      <c r="E35" s="452">
        <v>1.12544</v>
      </c>
      <c r="F35" s="433">
        <v>35.85</v>
      </c>
      <c r="G35" s="450">
        <f t="shared" si="5"/>
        <v>0.40347024000000004</v>
      </c>
      <c r="H35" s="451">
        <f t="shared" si="6"/>
        <v>1.78386</v>
      </c>
    </row>
    <row r="36" spans="2:8" s="23" customFormat="1" x14ac:dyDescent="0.2">
      <c r="B36" s="435"/>
      <c r="C36" s="425" t="s">
        <v>124</v>
      </c>
      <c r="D36" s="454">
        <v>0.29819000000000001</v>
      </c>
      <c r="E36" s="452">
        <v>0</v>
      </c>
      <c r="F36" s="433">
        <v>0</v>
      </c>
      <c r="G36" s="450">
        <f t="shared" si="5"/>
        <v>0</v>
      </c>
      <c r="H36" s="451">
        <f t="shared" si="6"/>
        <v>0.29819000000000001</v>
      </c>
    </row>
    <row r="37" spans="2:8" s="23" customFormat="1" x14ac:dyDescent="0.2">
      <c r="B37" s="435"/>
      <c r="C37" s="425" t="s">
        <v>125</v>
      </c>
      <c r="D37" s="454">
        <v>2.972E-2</v>
      </c>
      <c r="E37" s="452">
        <v>0.41061999999999999</v>
      </c>
      <c r="F37" s="433">
        <v>82.190376074717747</v>
      </c>
      <c r="G37" s="450">
        <f t="shared" si="5"/>
        <v>0.33749012223800601</v>
      </c>
      <c r="H37" s="451">
        <f t="shared" si="6"/>
        <v>0.44034000000000001</v>
      </c>
    </row>
    <row r="38" spans="2:8" s="23" customFormat="1" x14ac:dyDescent="0.2">
      <c r="B38" s="435"/>
      <c r="C38" s="425"/>
      <c r="D38" s="454"/>
      <c r="E38" s="452"/>
      <c r="F38" s="433"/>
      <c r="G38" s="455"/>
      <c r="H38" s="456"/>
    </row>
    <row r="39" spans="2:8" s="23" customFormat="1" x14ac:dyDescent="0.2">
      <c r="B39" s="435" t="s">
        <v>105</v>
      </c>
      <c r="C39" s="425" t="s">
        <v>119</v>
      </c>
      <c r="D39" s="454">
        <v>0.20877000000000001</v>
      </c>
      <c r="E39" s="452">
        <v>4.5496099999999995</v>
      </c>
      <c r="F39" s="433">
        <v>17.079999999999998</v>
      </c>
      <c r="G39" s="450">
        <f>E39*F39/100</f>
        <v>0.77707338799999992</v>
      </c>
      <c r="H39" s="451">
        <f>SUM(D39,E39)</f>
        <v>4.7583799999999998</v>
      </c>
    </row>
    <row r="40" spans="2:8" s="23" customFormat="1" x14ac:dyDescent="0.2">
      <c r="B40" s="435"/>
      <c r="C40" s="425" t="s">
        <v>120</v>
      </c>
      <c r="D40" s="454">
        <v>0.14299999999999999</v>
      </c>
      <c r="E40" s="452">
        <v>6.1229499999999994</v>
      </c>
      <c r="F40" s="433">
        <v>15.65</v>
      </c>
      <c r="G40" s="450">
        <f t="shared" ref="G40:G45" si="7">E40*F40/100</f>
        <v>0.9582416749999999</v>
      </c>
      <c r="H40" s="451">
        <f t="shared" ref="H40:H45" si="8">SUM(D40,E40)</f>
        <v>6.2659499999999992</v>
      </c>
    </row>
    <row r="41" spans="2:8" s="23" customFormat="1" x14ac:dyDescent="0.2">
      <c r="B41" s="435"/>
      <c r="C41" s="425" t="s">
        <v>121</v>
      </c>
      <c r="D41" s="454">
        <v>0.35036</v>
      </c>
      <c r="E41" s="452">
        <v>9.8687099999999983</v>
      </c>
      <c r="F41" s="433">
        <v>12.409278308711489</v>
      </c>
      <c r="G41" s="450">
        <f t="shared" si="7"/>
        <v>1.2246356893796415</v>
      </c>
      <c r="H41" s="451">
        <f t="shared" si="8"/>
        <v>10.219069999999999</v>
      </c>
    </row>
    <row r="42" spans="2:8" s="23" customFormat="1" x14ac:dyDescent="0.2">
      <c r="B42" s="435"/>
      <c r="C42" s="425" t="s">
        <v>122</v>
      </c>
      <c r="D42" s="454">
        <v>0.48278999999999994</v>
      </c>
      <c r="E42" s="452">
        <v>9.0440100000000001</v>
      </c>
      <c r="F42" s="433">
        <v>12.905786839012173</v>
      </c>
      <c r="G42" s="450">
        <f t="shared" si="7"/>
        <v>1.1672006522989449</v>
      </c>
      <c r="H42" s="451">
        <f t="shared" si="8"/>
        <v>9.5267999999999997</v>
      </c>
    </row>
    <row r="43" spans="2:8" s="23" customFormat="1" x14ac:dyDescent="0.2">
      <c r="B43" s="435"/>
      <c r="C43" s="425" t="s">
        <v>123</v>
      </c>
      <c r="D43" s="454">
        <v>0.57479999999999998</v>
      </c>
      <c r="E43" s="452">
        <v>4.7446099999999998</v>
      </c>
      <c r="F43" s="433">
        <v>17.84</v>
      </c>
      <c r="G43" s="450">
        <f t="shared" si="7"/>
        <v>0.84643842400000002</v>
      </c>
      <c r="H43" s="451">
        <f t="shared" si="8"/>
        <v>5.3194099999999995</v>
      </c>
    </row>
    <row r="44" spans="2:8" s="23" customFormat="1" x14ac:dyDescent="0.2">
      <c r="B44" s="435"/>
      <c r="C44" s="425" t="s">
        <v>124</v>
      </c>
      <c r="D44" s="454">
        <v>0.15196000000000001</v>
      </c>
      <c r="E44" s="452">
        <v>1.75224</v>
      </c>
      <c r="F44" s="433">
        <v>34.78</v>
      </c>
      <c r="G44" s="450">
        <f t="shared" si="7"/>
        <v>0.60942907199999996</v>
      </c>
      <c r="H44" s="451">
        <f t="shared" si="8"/>
        <v>1.9042000000000001</v>
      </c>
    </row>
    <row r="45" spans="2:8" s="23" customFormat="1" x14ac:dyDescent="0.2">
      <c r="B45" s="435"/>
      <c r="C45" s="425" t="s">
        <v>125</v>
      </c>
      <c r="D45" s="454">
        <v>0.10278999999999999</v>
      </c>
      <c r="E45" s="452">
        <v>0.96308000000000005</v>
      </c>
      <c r="F45" s="433">
        <v>43.478714840790175</v>
      </c>
      <c r="G45" s="450">
        <f t="shared" si="7"/>
        <v>0.41873480688868203</v>
      </c>
      <c r="H45" s="451">
        <f t="shared" si="8"/>
        <v>1.0658700000000001</v>
      </c>
    </row>
    <row r="46" spans="2:8" s="23" customFormat="1" x14ac:dyDescent="0.2">
      <c r="B46" s="435"/>
      <c r="C46" s="425"/>
      <c r="D46" s="454"/>
      <c r="E46" s="452"/>
      <c r="F46" s="433"/>
      <c r="G46" s="455"/>
      <c r="H46" s="456"/>
    </row>
    <row r="47" spans="2:8" s="23" customFormat="1" x14ac:dyDescent="0.2">
      <c r="B47" s="435" t="s">
        <v>106</v>
      </c>
      <c r="C47" s="425" t="s">
        <v>119</v>
      </c>
      <c r="D47" s="454">
        <v>0.46067000000000002</v>
      </c>
      <c r="E47" s="452">
        <v>4.6982600000000003</v>
      </c>
      <c r="F47" s="433">
        <v>16.75</v>
      </c>
      <c r="G47" s="450">
        <f>E47*F47/100</f>
        <v>0.78695855000000003</v>
      </c>
      <c r="H47" s="451">
        <f>SUM(D47,E47)</f>
        <v>5.1589300000000007</v>
      </c>
    </row>
    <row r="48" spans="2:8" s="23" customFormat="1" x14ac:dyDescent="0.2">
      <c r="B48" s="435"/>
      <c r="C48" s="425" t="s">
        <v>120</v>
      </c>
      <c r="D48" s="454">
        <v>0.71389000000000002</v>
      </c>
      <c r="E48" s="452">
        <v>6.7650200000000007</v>
      </c>
      <c r="F48" s="433">
        <v>15.48</v>
      </c>
      <c r="G48" s="450">
        <f t="shared" ref="G48:G53" si="9">E48*F48/100</f>
        <v>1.047225096</v>
      </c>
      <c r="H48" s="451">
        <f t="shared" ref="H48:H53" si="10">SUM(D48,E48)</f>
        <v>7.4789100000000008</v>
      </c>
    </row>
    <row r="49" spans="2:8" s="23" customFormat="1" x14ac:dyDescent="0.2">
      <c r="B49" s="435"/>
      <c r="C49" s="425" t="s">
        <v>121</v>
      </c>
      <c r="D49" s="454">
        <v>1.5167899999999999</v>
      </c>
      <c r="E49" s="452">
        <v>10.838509999999998</v>
      </c>
      <c r="F49" s="433">
        <v>12.004607628458798</v>
      </c>
      <c r="G49" s="450">
        <f t="shared" si="9"/>
        <v>1.3011205982712692</v>
      </c>
      <c r="H49" s="451">
        <f t="shared" si="10"/>
        <v>12.355299999999998</v>
      </c>
    </row>
    <row r="50" spans="2:8" s="23" customFormat="1" x14ac:dyDescent="0.2">
      <c r="B50" s="435"/>
      <c r="C50" s="425" t="s">
        <v>122</v>
      </c>
      <c r="D50" s="454">
        <v>2.2232699999999999</v>
      </c>
      <c r="E50" s="452">
        <v>13.13818</v>
      </c>
      <c r="F50" s="433">
        <v>10.606070412463735</v>
      </c>
      <c r="G50" s="450">
        <f t="shared" si="9"/>
        <v>1.3934446217162282</v>
      </c>
      <c r="H50" s="451">
        <f t="shared" si="10"/>
        <v>15.36145</v>
      </c>
    </row>
    <row r="51" spans="2:8" s="23" customFormat="1" x14ac:dyDescent="0.2">
      <c r="B51" s="435"/>
      <c r="C51" s="425" t="s">
        <v>123</v>
      </c>
      <c r="D51" s="454">
        <v>1.2332100000000001</v>
      </c>
      <c r="E51" s="452">
        <v>5.87005</v>
      </c>
      <c r="F51" s="433">
        <v>16.260000000000002</v>
      </c>
      <c r="G51" s="450">
        <f t="shared" si="9"/>
        <v>0.95447013000000014</v>
      </c>
      <c r="H51" s="451">
        <f t="shared" si="10"/>
        <v>7.1032600000000006</v>
      </c>
    </row>
    <row r="52" spans="2:8" s="23" customFormat="1" x14ac:dyDescent="0.2">
      <c r="B52" s="435"/>
      <c r="C52" s="425" t="s">
        <v>124</v>
      </c>
      <c r="D52" s="454">
        <v>0.45013999999999998</v>
      </c>
      <c r="E52" s="452">
        <v>1.75224</v>
      </c>
      <c r="F52" s="433">
        <v>34.78</v>
      </c>
      <c r="G52" s="450">
        <f t="shared" si="9"/>
        <v>0.60942907199999996</v>
      </c>
      <c r="H52" s="451">
        <f t="shared" si="10"/>
        <v>2.2023799999999998</v>
      </c>
    </row>
    <row r="53" spans="2:8" s="23" customFormat="1" ht="13.5" thickBot="1" x14ac:dyDescent="0.25">
      <c r="B53" s="291"/>
      <c r="C53" s="431" t="s">
        <v>125</v>
      </c>
      <c r="D53" s="447">
        <v>0.13250000000000001</v>
      </c>
      <c r="E53" s="447">
        <v>1.37371</v>
      </c>
      <c r="F53" s="432">
        <v>39.861153268878432</v>
      </c>
      <c r="G53" s="448">
        <f t="shared" si="9"/>
        <v>0.54757664856990995</v>
      </c>
      <c r="H53" s="449">
        <f t="shared" si="10"/>
        <v>1.50621</v>
      </c>
    </row>
    <row r="54" spans="2:8" s="23" customFormat="1" x14ac:dyDescent="0.2">
      <c r="C54" s="24"/>
      <c r="D54" s="270"/>
      <c r="E54" s="270"/>
      <c r="F54" s="24"/>
      <c r="G54" s="24"/>
    </row>
    <row r="55" spans="2:8" s="23" customFormat="1" x14ac:dyDescent="0.2"/>
    <row r="56" spans="2:8" s="23" customFormat="1" x14ac:dyDescent="0.2">
      <c r="B56" s="778" t="s">
        <v>612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80"/>
      <c r="C57" s="527" t="s">
        <v>687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487</v>
      </c>
    </row>
    <row r="58" spans="2:8" s="23" customFormat="1" x14ac:dyDescent="0.2">
      <c r="B58" s="435" t="s">
        <v>92</v>
      </c>
      <c r="C58" s="425" t="s">
        <v>127</v>
      </c>
      <c r="D58" s="454">
        <v>0.31586000000000003</v>
      </c>
      <c r="E58" s="452">
        <v>0</v>
      </c>
      <c r="F58" s="433">
        <v>0</v>
      </c>
      <c r="G58" s="450">
        <f>E58*F58/100</f>
        <v>0</v>
      </c>
      <c r="H58" s="451">
        <f t="shared" ref="H58:H86" si="11">SUM(D58,E58)</f>
        <v>0.31586000000000003</v>
      </c>
    </row>
    <row r="59" spans="2:8" s="23" customFormat="1" x14ac:dyDescent="0.2">
      <c r="B59" s="435"/>
      <c r="C59" s="425" t="s">
        <v>128</v>
      </c>
      <c r="D59" s="454">
        <v>0.27327999999999997</v>
      </c>
      <c r="E59" s="452">
        <v>0.32674000000000003</v>
      </c>
      <c r="F59" s="433">
        <v>44.84</v>
      </c>
      <c r="G59" s="450">
        <f t="shared" ref="G59:G66" si="12">E59*F59/100</f>
        <v>0.14651021600000003</v>
      </c>
      <c r="H59" s="451">
        <f t="shared" si="11"/>
        <v>0.60002</v>
      </c>
    </row>
    <row r="60" spans="2:8" s="23" customFormat="1" x14ac:dyDescent="0.2">
      <c r="B60" s="435"/>
      <c r="C60" s="425" t="s">
        <v>129</v>
      </c>
      <c r="D60" s="454">
        <v>0.41220000000000001</v>
      </c>
      <c r="E60" s="452">
        <v>0.62029000000000001</v>
      </c>
      <c r="F60" s="433">
        <v>54.36</v>
      </c>
      <c r="G60" s="450">
        <f t="shared" si="12"/>
        <v>0.33718964399999996</v>
      </c>
      <c r="H60" s="451">
        <f t="shared" si="11"/>
        <v>1.0324900000000001</v>
      </c>
    </row>
    <row r="61" spans="2:8" s="23" customFormat="1" x14ac:dyDescent="0.2">
      <c r="B61" s="435"/>
      <c r="C61" s="425" t="s">
        <v>130</v>
      </c>
      <c r="D61" s="454">
        <v>0.63575000000000004</v>
      </c>
      <c r="E61" s="452">
        <v>0.29352</v>
      </c>
      <c r="F61" s="433">
        <v>38.44</v>
      </c>
      <c r="G61" s="450">
        <f t="shared" si="12"/>
        <v>0.11282908799999999</v>
      </c>
      <c r="H61" s="451">
        <f t="shared" si="11"/>
        <v>0.92927000000000004</v>
      </c>
    </row>
    <row r="62" spans="2:8" s="23" customFormat="1" x14ac:dyDescent="0.2">
      <c r="B62" s="435"/>
      <c r="C62" s="425" t="s">
        <v>131</v>
      </c>
      <c r="D62" s="454">
        <v>1.12185</v>
      </c>
      <c r="E62" s="452">
        <v>2.5654899999999996</v>
      </c>
      <c r="F62" s="433">
        <v>20.09</v>
      </c>
      <c r="G62" s="450">
        <f t="shared" si="12"/>
        <v>0.51540694099999984</v>
      </c>
      <c r="H62" s="451">
        <f t="shared" si="11"/>
        <v>3.6873399999999998</v>
      </c>
    </row>
    <row r="63" spans="2:8" s="23" customFormat="1" x14ac:dyDescent="0.2">
      <c r="B63" s="435"/>
      <c r="C63" s="425" t="s">
        <v>132</v>
      </c>
      <c r="D63" s="454">
        <v>0.83992</v>
      </c>
      <c r="E63" s="452">
        <v>2.5388500000000001</v>
      </c>
      <c r="F63" s="433">
        <v>20.54</v>
      </c>
      <c r="G63" s="450">
        <f t="shared" si="12"/>
        <v>0.52147979</v>
      </c>
      <c r="H63" s="451">
        <f t="shared" si="11"/>
        <v>3.3787700000000003</v>
      </c>
    </row>
    <row r="64" spans="2:8" s="23" customFormat="1" x14ac:dyDescent="0.2">
      <c r="B64" s="435"/>
      <c r="C64" s="425" t="s">
        <v>133</v>
      </c>
      <c r="D64" s="454">
        <v>1.10053</v>
      </c>
      <c r="E64" s="452">
        <v>1.0458699999999999</v>
      </c>
      <c r="F64" s="433">
        <v>44.43</v>
      </c>
      <c r="G64" s="450">
        <f t="shared" si="12"/>
        <v>0.46468004099999993</v>
      </c>
      <c r="H64" s="451">
        <f t="shared" si="11"/>
        <v>2.1463999999999999</v>
      </c>
    </row>
    <row r="65" spans="2:8" s="23" customFormat="1" x14ac:dyDescent="0.2">
      <c r="B65" s="435"/>
      <c r="C65" s="425" t="s">
        <v>134</v>
      </c>
      <c r="D65" s="454">
        <v>1.6640000000000002E-2</v>
      </c>
      <c r="E65" s="452">
        <v>0</v>
      </c>
      <c r="F65" s="433">
        <v>0</v>
      </c>
      <c r="G65" s="450">
        <f t="shared" si="12"/>
        <v>0</v>
      </c>
      <c r="H65" s="451">
        <f t="shared" si="11"/>
        <v>1.6640000000000002E-2</v>
      </c>
    </row>
    <row r="66" spans="2:8" s="23" customFormat="1" x14ac:dyDescent="0.2">
      <c r="B66" s="435"/>
      <c r="C66" s="425" t="s">
        <v>135</v>
      </c>
      <c r="D66" s="454">
        <v>0</v>
      </c>
      <c r="E66" s="452">
        <v>0</v>
      </c>
      <c r="F66" s="433">
        <v>0</v>
      </c>
      <c r="G66" s="450">
        <f t="shared" si="12"/>
        <v>0</v>
      </c>
      <c r="H66" s="451">
        <f t="shared" si="11"/>
        <v>0</v>
      </c>
    </row>
    <row r="67" spans="2:8" s="23" customFormat="1" x14ac:dyDescent="0.2">
      <c r="B67" s="435"/>
      <c r="C67" s="425"/>
      <c r="D67" s="454"/>
      <c r="E67" s="452"/>
      <c r="F67" s="433"/>
      <c r="G67" s="452"/>
      <c r="H67" s="453"/>
    </row>
    <row r="68" spans="2:8" s="23" customFormat="1" x14ac:dyDescent="0.2">
      <c r="B68" s="435" t="s">
        <v>105</v>
      </c>
      <c r="C68" s="425" t="s">
        <v>127</v>
      </c>
      <c r="D68" s="454">
        <v>0.27635000000000004</v>
      </c>
      <c r="E68" s="452">
        <v>6.4809899999999994</v>
      </c>
      <c r="F68" s="433">
        <v>13.32</v>
      </c>
      <c r="G68" s="450">
        <f t="shared" ref="G68:G76" si="13">E68*F68/100</f>
        <v>0.86326786799999988</v>
      </c>
      <c r="H68" s="451">
        <f t="shared" si="11"/>
        <v>6.7573399999999992</v>
      </c>
    </row>
    <row r="69" spans="2:8" s="23" customFormat="1" x14ac:dyDescent="0.2">
      <c r="B69" s="435"/>
      <c r="C69" s="425" t="s">
        <v>128</v>
      </c>
      <c r="D69" s="454">
        <v>0.20025999999999999</v>
      </c>
      <c r="E69" s="452">
        <v>8.2733099999999986</v>
      </c>
      <c r="F69" s="433">
        <v>11.2</v>
      </c>
      <c r="G69" s="450">
        <f t="shared" si="13"/>
        <v>0.92661071999999978</v>
      </c>
      <c r="H69" s="451">
        <f t="shared" si="11"/>
        <v>8.4735699999999987</v>
      </c>
    </row>
    <row r="70" spans="2:8" s="23" customFormat="1" x14ac:dyDescent="0.2">
      <c r="B70" s="435"/>
      <c r="C70" s="425" t="s">
        <v>129</v>
      </c>
      <c r="D70" s="454">
        <v>0.17383000000000001</v>
      </c>
      <c r="E70" s="452">
        <v>3.9216899999999999</v>
      </c>
      <c r="F70" s="433">
        <v>17.71</v>
      </c>
      <c r="G70" s="450">
        <f t="shared" si="13"/>
        <v>0.6945312990000001</v>
      </c>
      <c r="H70" s="451">
        <f t="shared" si="11"/>
        <v>4.0955199999999996</v>
      </c>
    </row>
    <row r="71" spans="2:8" s="23" customFormat="1" x14ac:dyDescent="0.2">
      <c r="B71" s="435"/>
      <c r="C71" s="425" t="s">
        <v>130</v>
      </c>
      <c r="D71" s="454">
        <v>0.22964999999999999</v>
      </c>
      <c r="E71" s="452">
        <v>4.1282700000000006</v>
      </c>
      <c r="F71" s="433">
        <v>15.95</v>
      </c>
      <c r="G71" s="450">
        <f t="shared" si="13"/>
        <v>0.65845906500000018</v>
      </c>
      <c r="H71" s="451">
        <f t="shared" si="11"/>
        <v>4.3579200000000009</v>
      </c>
    </row>
    <row r="72" spans="2:8" s="23" customFormat="1" x14ac:dyDescent="0.2">
      <c r="B72" s="435"/>
      <c r="C72" s="425" t="s">
        <v>131</v>
      </c>
      <c r="D72" s="454">
        <v>0.58410000000000006</v>
      </c>
      <c r="E72" s="452">
        <v>6.5472299999999999</v>
      </c>
      <c r="F72" s="433">
        <v>12.94</v>
      </c>
      <c r="G72" s="450">
        <f t="shared" si="13"/>
        <v>0.84721156199999992</v>
      </c>
      <c r="H72" s="451">
        <f t="shared" si="11"/>
        <v>7.1313300000000002</v>
      </c>
    </row>
    <row r="73" spans="2:8" s="23" customFormat="1" x14ac:dyDescent="0.2">
      <c r="B73" s="435"/>
      <c r="C73" s="425" t="s">
        <v>132</v>
      </c>
      <c r="D73" s="454">
        <v>0.39074999999999999</v>
      </c>
      <c r="E73" s="452">
        <v>2.7854999999999999</v>
      </c>
      <c r="F73" s="433">
        <v>20.65</v>
      </c>
      <c r="G73" s="450">
        <f t="shared" si="13"/>
        <v>0.57520574999999996</v>
      </c>
      <c r="H73" s="451">
        <f t="shared" si="11"/>
        <v>3.17625</v>
      </c>
    </row>
    <row r="74" spans="2:8" s="23" customFormat="1" x14ac:dyDescent="0.2">
      <c r="B74" s="435"/>
      <c r="C74" s="425" t="s">
        <v>133</v>
      </c>
      <c r="D74" s="454">
        <v>0.12254999999999999</v>
      </c>
      <c r="E74" s="452">
        <v>3.6434799999999998</v>
      </c>
      <c r="F74" s="433">
        <v>22.54</v>
      </c>
      <c r="G74" s="450">
        <f t="shared" si="13"/>
        <v>0.82124039199999999</v>
      </c>
      <c r="H74" s="451">
        <f t="shared" si="11"/>
        <v>3.7660299999999998</v>
      </c>
    </row>
    <row r="75" spans="2:8" s="23" customFormat="1" x14ac:dyDescent="0.2">
      <c r="B75" s="435"/>
      <c r="C75" s="425" t="s">
        <v>134</v>
      </c>
      <c r="D75" s="454">
        <v>3.3710000000000004E-2</v>
      </c>
      <c r="E75" s="452">
        <v>0.70407000000000008</v>
      </c>
      <c r="F75" s="433">
        <v>41.24</v>
      </c>
      <c r="G75" s="450">
        <f t="shared" si="13"/>
        <v>0.29035846800000004</v>
      </c>
      <c r="H75" s="451">
        <f t="shared" si="11"/>
        <v>0.7377800000000001</v>
      </c>
    </row>
    <row r="76" spans="2:8" s="23" customFormat="1" x14ac:dyDescent="0.2">
      <c r="B76" s="435"/>
      <c r="C76" s="425" t="s">
        <v>135</v>
      </c>
      <c r="D76" s="454">
        <v>3.2799999999999999E-3</v>
      </c>
      <c r="E76" s="452">
        <v>0.56067999999999996</v>
      </c>
      <c r="F76" s="433">
        <v>57.8</v>
      </c>
      <c r="G76" s="450">
        <f t="shared" si="13"/>
        <v>0.32407303999999998</v>
      </c>
      <c r="H76" s="451">
        <f t="shared" si="11"/>
        <v>0.56395999999999991</v>
      </c>
    </row>
    <row r="77" spans="2:8" s="23" customFormat="1" x14ac:dyDescent="0.2">
      <c r="B77" s="435"/>
      <c r="C77" s="425"/>
      <c r="D77" s="454"/>
      <c r="E77" s="452"/>
      <c r="F77" s="433"/>
      <c r="G77" s="452"/>
      <c r="H77" s="453"/>
    </row>
    <row r="78" spans="2:8" s="23" customFormat="1" x14ac:dyDescent="0.2">
      <c r="B78" s="435" t="s">
        <v>106</v>
      </c>
      <c r="C78" s="425" t="s">
        <v>127</v>
      </c>
      <c r="D78" s="454">
        <v>0.59221000000000001</v>
      </c>
      <c r="E78" s="452">
        <v>6.4809899999999994</v>
      </c>
      <c r="F78" s="433">
        <v>13.32</v>
      </c>
      <c r="G78" s="450">
        <f t="shared" ref="G78:G86" si="14">E78*F78/100</f>
        <v>0.86326786799999988</v>
      </c>
      <c r="H78" s="451">
        <f t="shared" si="11"/>
        <v>7.073199999999999</v>
      </c>
    </row>
    <row r="79" spans="2:8" s="23" customFormat="1" x14ac:dyDescent="0.2">
      <c r="B79" s="435"/>
      <c r="C79" s="425" t="s">
        <v>128</v>
      </c>
      <c r="D79" s="454">
        <v>0.47354000000000002</v>
      </c>
      <c r="E79" s="452">
        <v>8.6000499999999995</v>
      </c>
      <c r="F79" s="433">
        <v>10.83</v>
      </c>
      <c r="G79" s="450">
        <f t="shared" si="14"/>
        <v>0.93138541500000005</v>
      </c>
      <c r="H79" s="451">
        <f t="shared" si="11"/>
        <v>9.0735899999999994</v>
      </c>
    </row>
    <row r="80" spans="2:8" s="23" customFormat="1" x14ac:dyDescent="0.2">
      <c r="B80" s="435"/>
      <c r="C80" s="425" t="s">
        <v>129</v>
      </c>
      <c r="D80" s="454">
        <v>0.58602999999999994</v>
      </c>
      <c r="E80" s="452">
        <v>4.5419799999999997</v>
      </c>
      <c r="F80" s="433">
        <v>16.899999999999999</v>
      </c>
      <c r="G80" s="450">
        <f t="shared" si="14"/>
        <v>0.76759461999999989</v>
      </c>
      <c r="H80" s="451">
        <f t="shared" si="11"/>
        <v>5.1280099999999997</v>
      </c>
    </row>
    <row r="81" spans="2:8" s="23" customFormat="1" x14ac:dyDescent="0.2">
      <c r="B81" s="435"/>
      <c r="C81" s="425" t="s">
        <v>130</v>
      </c>
      <c r="D81" s="454">
        <v>0.86538999999999999</v>
      </c>
      <c r="E81" s="452">
        <v>4.4217899999999997</v>
      </c>
      <c r="F81" s="433">
        <v>15</v>
      </c>
      <c r="G81" s="450">
        <f t="shared" si="14"/>
        <v>0.66326849999999993</v>
      </c>
      <c r="H81" s="451">
        <f t="shared" si="11"/>
        <v>5.2871799999999993</v>
      </c>
    </row>
    <row r="82" spans="2:8" s="23" customFormat="1" x14ac:dyDescent="0.2">
      <c r="B82" s="435"/>
      <c r="C82" s="425" t="s">
        <v>131</v>
      </c>
      <c r="D82" s="454">
        <v>1.7059500000000001</v>
      </c>
      <c r="E82" s="452">
        <v>9.1127099999999999</v>
      </c>
      <c r="F82" s="433">
        <v>10.69</v>
      </c>
      <c r="G82" s="450">
        <f t="shared" si="14"/>
        <v>0.97414869900000001</v>
      </c>
      <c r="H82" s="451">
        <f t="shared" si="11"/>
        <v>10.818659999999999</v>
      </c>
    </row>
    <row r="83" spans="2:8" s="23" customFormat="1" x14ac:dyDescent="0.2">
      <c r="B83" s="435"/>
      <c r="C83" s="425" t="s">
        <v>132</v>
      </c>
      <c r="D83" s="454">
        <v>1.2306600000000001</v>
      </c>
      <c r="E83" s="452">
        <v>5.3243500000000008</v>
      </c>
      <c r="F83" s="433">
        <v>14.4</v>
      </c>
      <c r="G83" s="450">
        <f t="shared" si="14"/>
        <v>0.76670640000000023</v>
      </c>
      <c r="H83" s="451">
        <f t="shared" si="11"/>
        <v>6.5550100000000011</v>
      </c>
    </row>
    <row r="84" spans="2:8" s="23" customFormat="1" x14ac:dyDescent="0.2">
      <c r="B84" s="435"/>
      <c r="C84" s="425" t="s">
        <v>133</v>
      </c>
      <c r="D84" s="454">
        <v>1.2230799999999999</v>
      </c>
      <c r="E84" s="452">
        <v>4.6893500000000001</v>
      </c>
      <c r="F84" s="433">
        <v>19.670000000000002</v>
      </c>
      <c r="G84" s="450">
        <f t="shared" si="14"/>
        <v>0.92239514500000008</v>
      </c>
      <c r="H84" s="451">
        <f t="shared" si="11"/>
        <v>5.9124300000000005</v>
      </c>
    </row>
    <row r="85" spans="2:8" s="23" customFormat="1" x14ac:dyDescent="0.2">
      <c r="B85" s="435"/>
      <c r="C85" s="425" t="s">
        <v>134</v>
      </c>
      <c r="D85" s="454">
        <v>5.0349999999999999E-2</v>
      </c>
      <c r="E85" s="452">
        <v>0.70407000000000008</v>
      </c>
      <c r="F85" s="433">
        <v>41.24</v>
      </c>
      <c r="G85" s="450">
        <f t="shared" si="14"/>
        <v>0.29035846800000004</v>
      </c>
      <c r="H85" s="451">
        <f t="shared" si="11"/>
        <v>0.75442000000000009</v>
      </c>
    </row>
    <row r="86" spans="2:8" ht="13.5" thickBot="1" x14ac:dyDescent="0.25">
      <c r="B86" s="291"/>
      <c r="C86" s="431" t="s">
        <v>135</v>
      </c>
      <c r="D86" s="447">
        <v>3.2799999999999999E-3</v>
      </c>
      <c r="E86" s="447">
        <v>0.56067999999999996</v>
      </c>
      <c r="F86" s="432">
        <v>57.8</v>
      </c>
      <c r="G86" s="448">
        <f t="shared" si="14"/>
        <v>0.32407303999999998</v>
      </c>
      <c r="H86" s="449">
        <f t="shared" si="11"/>
        <v>0.56395999999999991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78" t="s">
        <v>613</v>
      </c>
      <c r="C89" s="779"/>
      <c r="D89" s="779"/>
      <c r="E89" s="779"/>
      <c r="F89" s="779"/>
      <c r="G89" s="779"/>
      <c r="H89" s="779"/>
    </row>
    <row r="90" spans="2:8" x14ac:dyDescent="0.2">
      <c r="B90" s="280"/>
      <c r="C90" s="280"/>
      <c r="D90" s="439" t="s">
        <v>78</v>
      </c>
      <c r="E90" s="439" t="s">
        <v>308</v>
      </c>
      <c r="F90" s="439" t="s">
        <v>82</v>
      </c>
      <c r="G90" s="439" t="s">
        <v>309</v>
      </c>
      <c r="H90" s="439" t="s">
        <v>487</v>
      </c>
    </row>
    <row r="91" spans="2:8" ht="13.5" thickBot="1" x14ac:dyDescent="0.25">
      <c r="B91" s="291"/>
      <c r="C91" s="431" t="s">
        <v>614</v>
      </c>
      <c r="D91" s="447">
        <v>0.33438999999999997</v>
      </c>
      <c r="E91" s="447">
        <v>0.29669999999999996</v>
      </c>
      <c r="F91" s="432">
        <v>80.790000000000006</v>
      </c>
      <c r="G91" s="448">
        <f>E91*F91/100</f>
        <v>0.23970392999999998</v>
      </c>
      <c r="H91" s="449">
        <f>SUM(D91,E91)</f>
        <v>0.63108999999999993</v>
      </c>
    </row>
    <row r="94" spans="2:8" x14ac:dyDescent="0.2">
      <c r="B94" s="778" t="s">
        <v>684</v>
      </c>
      <c r="C94" s="779"/>
      <c r="D94" s="779"/>
      <c r="E94" s="779"/>
      <c r="F94" s="779"/>
      <c r="G94" s="779"/>
      <c r="H94" s="779"/>
    </row>
    <row r="95" spans="2:8" x14ac:dyDescent="0.2">
      <c r="B95" s="280"/>
      <c r="C95" s="280"/>
      <c r="D95" s="439"/>
      <c r="E95" s="439"/>
      <c r="F95" s="439"/>
      <c r="G95" s="439"/>
      <c r="H95" s="439" t="s">
        <v>487</v>
      </c>
    </row>
    <row r="96" spans="2:8" x14ac:dyDescent="0.2">
      <c r="B96" s="435"/>
      <c r="C96" s="425" t="s">
        <v>19</v>
      </c>
      <c r="D96" s="514"/>
      <c r="E96" s="450"/>
      <c r="F96" s="515"/>
      <c r="G96" s="450"/>
      <c r="H96" s="453">
        <f>('Table 3'!C8+'Table 3'!C12+'Table 3'!C15+'Table 3'!C16)/1000</f>
        <v>35.675448116531278</v>
      </c>
    </row>
    <row r="97" spans="2:8" ht="13.5" thickBot="1" x14ac:dyDescent="0.25">
      <c r="B97" s="291"/>
      <c r="C97" s="431" t="s">
        <v>20</v>
      </c>
      <c r="D97" s="516"/>
      <c r="E97" s="516"/>
      <c r="F97" s="517"/>
      <c r="G97" s="448"/>
      <c r="H97" s="513">
        <f>('Table 3'!C9+'Table 3'!C13)/1000</f>
        <v>13.181998737235498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798" t="s">
        <v>642</v>
      </c>
      <c r="C3" s="799"/>
      <c r="D3" s="799"/>
      <c r="E3" s="799"/>
      <c r="F3" s="799"/>
      <c r="G3" s="799"/>
      <c r="I3" s="798" t="s">
        <v>644</v>
      </c>
      <c r="J3" s="799"/>
      <c r="K3" s="799"/>
      <c r="L3" s="799"/>
      <c r="M3" s="799"/>
      <c r="N3" s="799"/>
      <c r="P3" s="798" t="s">
        <v>643</v>
      </c>
      <c r="Q3" s="799"/>
      <c r="R3" s="799"/>
      <c r="S3" s="799"/>
      <c r="T3" s="799"/>
      <c r="U3" s="799"/>
    </row>
    <row r="4" spans="2:21" ht="13.5" thickBot="1" x14ac:dyDescent="0.25">
      <c r="B4" s="446"/>
      <c r="C4" s="446" t="s">
        <v>78</v>
      </c>
      <c r="D4" s="446" t="s">
        <v>308</v>
      </c>
      <c r="E4" s="458" t="s">
        <v>82</v>
      </c>
      <c r="F4" s="446" t="s">
        <v>309</v>
      </c>
      <c r="G4" s="446" t="s">
        <v>487</v>
      </c>
      <c r="I4" s="446"/>
      <c r="J4" s="446" t="s">
        <v>78</v>
      </c>
      <c r="K4" s="446" t="s">
        <v>308</v>
      </c>
      <c r="L4" s="458" t="s">
        <v>82</v>
      </c>
      <c r="M4" s="446" t="s">
        <v>309</v>
      </c>
      <c r="N4" s="446" t="s">
        <v>487</v>
      </c>
      <c r="P4" s="446"/>
      <c r="Q4" s="446" t="s">
        <v>78</v>
      </c>
      <c r="R4" s="446" t="s">
        <v>308</v>
      </c>
      <c r="S4" s="458" t="s">
        <v>82</v>
      </c>
      <c r="T4" s="446" t="s">
        <v>309</v>
      </c>
      <c r="U4" s="446" t="s">
        <v>487</v>
      </c>
    </row>
    <row r="5" spans="2:21" x14ac:dyDescent="0.2">
      <c r="B5" s="341" t="s">
        <v>106</v>
      </c>
      <c r="C5" s="342">
        <v>6.7304899999999996</v>
      </c>
      <c r="D5" s="342">
        <v>44.435970000000005</v>
      </c>
      <c r="E5" s="459">
        <v>1.81</v>
      </c>
      <c r="F5" s="462">
        <f>D5*E5/100</f>
        <v>0.80429105700000003</v>
      </c>
      <c r="G5" s="463">
        <f>C5+D5</f>
        <v>51.166460000000001</v>
      </c>
      <c r="I5" s="341" t="s">
        <v>106</v>
      </c>
      <c r="J5" s="342">
        <v>1308.79</v>
      </c>
      <c r="K5" s="342">
        <v>8339.4599999999991</v>
      </c>
      <c r="L5" s="459">
        <v>7.13</v>
      </c>
      <c r="M5" s="462">
        <f>K5*L5/100</f>
        <v>594.60349799999995</v>
      </c>
      <c r="N5" s="463">
        <f>J5+K5</f>
        <v>9648.25</v>
      </c>
      <c r="P5" s="341" t="s">
        <v>106</v>
      </c>
      <c r="Q5" s="342">
        <v>5171.6210000000001</v>
      </c>
      <c r="R5" s="342">
        <v>45528.826000000001</v>
      </c>
      <c r="S5" s="459">
        <v>6.43</v>
      </c>
      <c r="T5" s="462">
        <f>R5*S5/100</f>
        <v>2927.5035118000001</v>
      </c>
      <c r="U5" s="463">
        <f>Q5+R5</f>
        <v>50700.447</v>
      </c>
    </row>
    <row r="6" spans="2:21" x14ac:dyDescent="0.2">
      <c r="B6" s="343" t="s">
        <v>92</v>
      </c>
      <c r="C6" s="340">
        <v>4.7160200000000003</v>
      </c>
      <c r="D6" s="340">
        <v>7.3907499999999997</v>
      </c>
      <c r="E6" s="460">
        <v>10.36</v>
      </c>
      <c r="F6" s="464">
        <f>D6*E6/100</f>
        <v>0.76568169999999991</v>
      </c>
      <c r="G6" s="465">
        <f>C6+D6</f>
        <v>12.106770000000001</v>
      </c>
      <c r="I6" s="343" t="s">
        <v>92</v>
      </c>
      <c r="J6" s="340">
        <v>1088.232</v>
      </c>
      <c r="K6" s="340">
        <v>2411.3879999999999</v>
      </c>
      <c r="L6" s="460">
        <v>12.68</v>
      </c>
      <c r="M6" s="464">
        <f>K6*L6/100</f>
        <v>305.76399839999999</v>
      </c>
      <c r="N6" s="465">
        <f>J6+K6</f>
        <v>3499.62</v>
      </c>
      <c r="P6" s="343" t="s">
        <v>92</v>
      </c>
      <c r="Q6" s="340">
        <v>3794.451</v>
      </c>
      <c r="R6" s="340">
        <v>5483.6</v>
      </c>
      <c r="S6" s="460">
        <v>14.87</v>
      </c>
      <c r="T6" s="464">
        <f>R6*S6/100</f>
        <v>815.41131999999993</v>
      </c>
      <c r="U6" s="465">
        <f>Q6+R6</f>
        <v>9278.0509999999995</v>
      </c>
    </row>
    <row r="7" spans="2:21" x14ac:dyDescent="0.2">
      <c r="B7" s="344" t="s">
        <v>105</v>
      </c>
      <c r="C7" s="340">
        <v>2.0144700000000002</v>
      </c>
      <c r="D7" s="340">
        <v>37.045209999999997</v>
      </c>
      <c r="E7" s="460">
        <v>2.93</v>
      </c>
      <c r="F7" s="464">
        <f>D7*E7/100</f>
        <v>1.085424653</v>
      </c>
      <c r="G7" s="465">
        <f>C7+D7</f>
        <v>39.05968</v>
      </c>
      <c r="I7" s="344" t="s">
        <v>105</v>
      </c>
      <c r="J7" s="340">
        <v>220.55799999999999</v>
      </c>
      <c r="K7" s="340">
        <v>5928.0720000000001</v>
      </c>
      <c r="L7" s="460">
        <v>9.48</v>
      </c>
      <c r="M7" s="464">
        <f>K7*L7/100</f>
        <v>561.98122560000002</v>
      </c>
      <c r="N7" s="465">
        <f>J7+K7</f>
        <v>6148.63</v>
      </c>
      <c r="P7" s="344" t="s">
        <v>105</v>
      </c>
      <c r="Q7" s="340">
        <v>1377.17</v>
      </c>
      <c r="R7" s="340">
        <v>40045.226000000002</v>
      </c>
      <c r="S7" s="460">
        <v>7.34</v>
      </c>
      <c r="T7" s="464">
        <f>R7*S7/100</f>
        <v>2939.3195884000002</v>
      </c>
      <c r="U7" s="465">
        <f>Q7+R7</f>
        <v>41422.396000000001</v>
      </c>
    </row>
    <row r="8" spans="2:21" ht="13.5" thickBot="1" x14ac:dyDescent="0.25">
      <c r="B8" s="345" t="s">
        <v>97</v>
      </c>
      <c r="C8" s="346">
        <v>0.12731999999999999</v>
      </c>
      <c r="D8" s="346">
        <v>4.93668</v>
      </c>
      <c r="E8" s="461">
        <v>14.16</v>
      </c>
      <c r="F8" s="466">
        <f>D8*E8/100</f>
        <v>0.69903388799999999</v>
      </c>
      <c r="G8" s="467">
        <f>C8+D8</f>
        <v>5.0640000000000001</v>
      </c>
      <c r="I8" s="345" t="s">
        <v>97</v>
      </c>
      <c r="J8" s="346">
        <v>12.956</v>
      </c>
      <c r="K8" s="346">
        <v>1313.7059999999999</v>
      </c>
      <c r="L8" s="461">
        <v>23.07</v>
      </c>
      <c r="M8" s="466">
        <f>K8*L8/100</f>
        <v>303.07197419999994</v>
      </c>
      <c r="N8" s="467">
        <f>J8+K8</f>
        <v>1326.6619999999998</v>
      </c>
      <c r="P8" s="345" t="s">
        <v>97</v>
      </c>
      <c r="Q8" s="346">
        <v>52.978999999999999</v>
      </c>
      <c r="R8" s="346">
        <v>4746.777</v>
      </c>
      <c r="S8" s="461">
        <v>19.09</v>
      </c>
      <c r="T8" s="466">
        <f>R8*S8/100</f>
        <v>906.15972929999998</v>
      </c>
      <c r="U8" s="467">
        <f>Q8+R8</f>
        <v>4799.7560000000003</v>
      </c>
    </row>
    <row r="11" spans="2:21" ht="38.25" customHeight="1" x14ac:dyDescent="0.2">
      <c r="B11" s="798" t="s">
        <v>665</v>
      </c>
      <c r="C11" s="799"/>
      <c r="D11" s="799"/>
      <c r="E11" s="799"/>
      <c r="F11" s="799"/>
      <c r="G11" s="799"/>
      <c r="I11" s="798" t="s">
        <v>666</v>
      </c>
      <c r="J11" s="799"/>
      <c r="K11" s="799"/>
      <c r="L11" s="799"/>
      <c r="M11" s="799"/>
      <c r="N11" s="799"/>
      <c r="P11" s="798" t="s">
        <v>667</v>
      </c>
      <c r="Q11" s="799"/>
      <c r="R11" s="799"/>
      <c r="S11" s="799"/>
      <c r="T11" s="799"/>
      <c r="U11" s="799"/>
    </row>
    <row r="12" spans="2:21" ht="13.5" thickBot="1" x14ac:dyDescent="0.25">
      <c r="B12" s="446"/>
      <c r="C12" s="446" t="s">
        <v>78</v>
      </c>
      <c r="D12" s="446" t="s">
        <v>308</v>
      </c>
      <c r="E12" s="458" t="s">
        <v>82</v>
      </c>
      <c r="F12" s="446" t="s">
        <v>309</v>
      </c>
      <c r="G12" s="446" t="s">
        <v>487</v>
      </c>
      <c r="I12" s="446"/>
      <c r="J12" s="446" t="s">
        <v>78</v>
      </c>
      <c r="K12" s="446" t="s">
        <v>308</v>
      </c>
      <c r="L12" s="458" t="s">
        <v>82</v>
      </c>
      <c r="M12" s="446" t="s">
        <v>309</v>
      </c>
      <c r="N12" s="446" t="s">
        <v>487</v>
      </c>
      <c r="P12" s="446"/>
      <c r="Q12" s="446" t="s">
        <v>78</v>
      </c>
      <c r="R12" s="446" t="s">
        <v>308</v>
      </c>
      <c r="S12" s="458" t="s">
        <v>82</v>
      </c>
      <c r="T12" s="446" t="s">
        <v>309</v>
      </c>
      <c r="U12" s="446" t="s">
        <v>487</v>
      </c>
    </row>
    <row r="13" spans="2:21" x14ac:dyDescent="0.2">
      <c r="B13" s="341" t="s">
        <v>119</v>
      </c>
      <c r="C13" s="342">
        <v>2.3949999999999999E-2</v>
      </c>
      <c r="D13" s="342">
        <v>0.66486000000000001</v>
      </c>
      <c r="E13" s="459">
        <v>37.24</v>
      </c>
      <c r="F13" s="462">
        <f t="shared" ref="F13:F19" si="0">D13*E13/100</f>
        <v>0.247593864</v>
      </c>
      <c r="G13" s="463">
        <f t="shared" ref="G13:G19" si="1">C13+D13</f>
        <v>0.68881000000000003</v>
      </c>
      <c r="I13" s="341" t="s">
        <v>119</v>
      </c>
      <c r="J13" s="342">
        <v>5.0000000000000001E-3</v>
      </c>
      <c r="K13" s="342">
        <v>0.219</v>
      </c>
      <c r="L13" s="459">
        <v>76.63</v>
      </c>
      <c r="M13" s="462">
        <f t="shared" ref="M13:M19" si="2">K13*L13/100</f>
        <v>0.16781969999999999</v>
      </c>
      <c r="N13" s="463">
        <f t="shared" ref="N13:N19" si="3">J13+K13</f>
        <v>0.224</v>
      </c>
      <c r="P13" s="341" t="s">
        <v>119</v>
      </c>
      <c r="Q13" s="342">
        <v>12.568</v>
      </c>
      <c r="R13" s="342">
        <v>223.40299999999999</v>
      </c>
      <c r="S13" s="459">
        <v>82.44</v>
      </c>
      <c r="T13" s="462">
        <f t="shared" ref="T13:T19" si="4">R13*S13/100</f>
        <v>184.17343320000001</v>
      </c>
      <c r="U13" s="463">
        <f t="shared" ref="U13:U19" si="5">Q13+R13</f>
        <v>235.971</v>
      </c>
    </row>
    <row r="14" spans="2:21" x14ac:dyDescent="0.2">
      <c r="B14" s="343" t="s">
        <v>120</v>
      </c>
      <c r="C14" s="340">
        <v>9.1900000000000003E-3</v>
      </c>
      <c r="D14" s="340">
        <v>0.83274999999999999</v>
      </c>
      <c r="E14" s="460">
        <v>28.54</v>
      </c>
      <c r="F14" s="464">
        <f t="shared" si="0"/>
        <v>0.23766684999999999</v>
      </c>
      <c r="G14" s="465">
        <f t="shared" si="1"/>
        <v>0.84194000000000002</v>
      </c>
      <c r="I14" s="343" t="s">
        <v>120</v>
      </c>
      <c r="J14" s="340">
        <v>0.13700000000000001</v>
      </c>
      <c r="K14" s="340">
        <v>22.073</v>
      </c>
      <c r="L14" s="460">
        <v>52.56</v>
      </c>
      <c r="M14" s="464">
        <f t="shared" si="2"/>
        <v>11.601568800000001</v>
      </c>
      <c r="N14" s="465">
        <f t="shared" si="3"/>
        <v>22.21</v>
      </c>
      <c r="P14" s="343" t="s">
        <v>120</v>
      </c>
      <c r="Q14" s="340">
        <v>18.8</v>
      </c>
      <c r="R14" s="340">
        <v>1932.6120000000001</v>
      </c>
      <c r="S14" s="460">
        <v>32.56</v>
      </c>
      <c r="T14" s="464">
        <f t="shared" si="4"/>
        <v>629.25846720000004</v>
      </c>
      <c r="U14" s="465">
        <f t="shared" si="5"/>
        <v>1951.412</v>
      </c>
    </row>
    <row r="15" spans="2:21" x14ac:dyDescent="0.2">
      <c r="B15" s="344" t="s">
        <v>121</v>
      </c>
      <c r="C15" s="340">
        <v>2.5600000000000002E-3</v>
      </c>
      <c r="D15" s="340">
        <v>0.43858000000000003</v>
      </c>
      <c r="E15" s="460">
        <v>46.05197345893697</v>
      </c>
      <c r="F15" s="464">
        <f t="shared" si="0"/>
        <v>0.20197474519620578</v>
      </c>
      <c r="G15" s="465">
        <f t="shared" si="1"/>
        <v>0.44114000000000003</v>
      </c>
      <c r="I15" s="344" t="s">
        <v>121</v>
      </c>
      <c r="J15" s="340">
        <v>0.252</v>
      </c>
      <c r="K15" s="340">
        <v>56.603999999999999</v>
      </c>
      <c r="L15" s="460">
        <v>59.3882465657437</v>
      </c>
      <c r="M15" s="464">
        <f t="shared" si="2"/>
        <v>33.616123086073564</v>
      </c>
      <c r="N15" s="465">
        <f t="shared" si="3"/>
        <v>56.856000000000002</v>
      </c>
      <c r="P15" s="344" t="s">
        <v>121</v>
      </c>
      <c r="Q15" s="340">
        <v>1.3640000000000001</v>
      </c>
      <c r="R15" s="340">
        <v>768.20399999999995</v>
      </c>
      <c r="S15" s="460">
        <v>51.62981042306064</v>
      </c>
      <c r="T15" s="464">
        <f t="shared" si="4"/>
        <v>396.62226886236874</v>
      </c>
      <c r="U15" s="465">
        <f t="shared" si="5"/>
        <v>769.56799999999998</v>
      </c>
    </row>
    <row r="16" spans="2:21" x14ac:dyDescent="0.2">
      <c r="B16" s="344" t="s">
        <v>122</v>
      </c>
      <c r="C16" s="340">
        <v>1.8600000000000002E-2</v>
      </c>
      <c r="D16" s="340">
        <v>1.4043899999999998</v>
      </c>
      <c r="E16" s="460">
        <v>30.344843686665719</v>
      </c>
      <c r="F16" s="464">
        <f t="shared" si="0"/>
        <v>0.4261599502511646</v>
      </c>
      <c r="G16" s="465">
        <f t="shared" si="1"/>
        <v>1.4229899999999998</v>
      </c>
      <c r="I16" s="344" t="s">
        <v>122</v>
      </c>
      <c r="J16" s="340">
        <v>2.577</v>
      </c>
      <c r="K16" s="340">
        <v>290.79500000000002</v>
      </c>
      <c r="L16" s="460">
        <v>28.66264023184754</v>
      </c>
      <c r="M16" s="464">
        <f t="shared" si="2"/>
        <v>83.349524662201063</v>
      </c>
      <c r="N16" s="465">
        <f t="shared" si="3"/>
        <v>293.37200000000001</v>
      </c>
      <c r="P16" s="344" t="s">
        <v>122</v>
      </c>
      <c r="Q16" s="340">
        <v>6.4770000000000003</v>
      </c>
      <c r="R16" s="340">
        <v>1390.682</v>
      </c>
      <c r="S16" s="460">
        <v>33.99127179723412</v>
      </c>
      <c r="T16" s="464">
        <f t="shared" si="4"/>
        <v>472.71049845521139</v>
      </c>
      <c r="U16" s="465">
        <f t="shared" si="5"/>
        <v>1397.1590000000001</v>
      </c>
    </row>
    <row r="17" spans="2:21" x14ac:dyDescent="0.2">
      <c r="B17" s="344" t="s">
        <v>123</v>
      </c>
      <c r="C17" s="340">
        <v>6.7040000000000002E-2</v>
      </c>
      <c r="D17" s="340">
        <v>1.0003500000000001</v>
      </c>
      <c r="E17" s="460">
        <v>34.299999999999997</v>
      </c>
      <c r="F17" s="464">
        <f t="shared" si="0"/>
        <v>0.34312005000000001</v>
      </c>
      <c r="G17" s="465">
        <f t="shared" si="1"/>
        <v>1.0673900000000001</v>
      </c>
      <c r="I17" s="344" t="s">
        <v>123</v>
      </c>
      <c r="J17" s="340">
        <v>9.1649999999999991</v>
      </c>
      <c r="K17" s="340">
        <v>420.43599999999998</v>
      </c>
      <c r="L17" s="460">
        <v>35.99</v>
      </c>
      <c r="M17" s="464">
        <f t="shared" si="2"/>
        <v>151.31491640000002</v>
      </c>
      <c r="N17" s="465">
        <f t="shared" si="3"/>
        <v>429.601</v>
      </c>
      <c r="P17" s="344" t="s">
        <v>123</v>
      </c>
      <c r="Q17" s="340">
        <v>13.191000000000001</v>
      </c>
      <c r="R17" s="340">
        <v>294.80500000000001</v>
      </c>
      <c r="S17" s="460">
        <v>29.98</v>
      </c>
      <c r="T17" s="464">
        <f t="shared" si="4"/>
        <v>88.382538999999994</v>
      </c>
      <c r="U17" s="465">
        <f t="shared" si="5"/>
        <v>307.99599999999998</v>
      </c>
    </row>
    <row r="18" spans="2:21" x14ac:dyDescent="0.2">
      <c r="B18" s="344" t="s">
        <v>124</v>
      </c>
      <c r="C18" s="340">
        <v>5.9800000000000001E-3</v>
      </c>
      <c r="D18" s="340">
        <v>0.47181000000000001</v>
      </c>
      <c r="E18" s="460">
        <v>63.95</v>
      </c>
      <c r="F18" s="464">
        <f t="shared" si="0"/>
        <v>0.30172249500000003</v>
      </c>
      <c r="G18" s="465">
        <f t="shared" si="1"/>
        <v>0.47778999999999999</v>
      </c>
      <c r="I18" s="344" t="s">
        <v>124</v>
      </c>
      <c r="J18" s="340">
        <v>0.82</v>
      </c>
      <c r="K18" s="340">
        <v>420.94600000000003</v>
      </c>
      <c r="L18" s="460">
        <v>56.65</v>
      </c>
      <c r="M18" s="464">
        <f t="shared" si="2"/>
        <v>238.46590899999998</v>
      </c>
      <c r="N18" s="465">
        <f t="shared" si="3"/>
        <v>421.76600000000002</v>
      </c>
      <c r="P18" s="344" t="s">
        <v>124</v>
      </c>
      <c r="Q18" s="340">
        <v>0.57899999999999996</v>
      </c>
      <c r="R18" s="340">
        <v>127.258</v>
      </c>
      <c r="S18" s="460">
        <v>62.35</v>
      </c>
      <c r="T18" s="464">
        <f t="shared" si="4"/>
        <v>79.345362999999992</v>
      </c>
      <c r="U18" s="465">
        <f t="shared" si="5"/>
        <v>127.83699999999999</v>
      </c>
    </row>
    <row r="19" spans="2:21" ht="13.5" thickBot="1" x14ac:dyDescent="0.25">
      <c r="B19" s="345" t="s">
        <v>125</v>
      </c>
      <c r="C19" s="346">
        <v>0</v>
      </c>
      <c r="D19" s="346">
        <v>0.12395999999999999</v>
      </c>
      <c r="E19" s="461">
        <v>98.18</v>
      </c>
      <c r="F19" s="466">
        <f t="shared" si="0"/>
        <v>0.121703928</v>
      </c>
      <c r="G19" s="467">
        <f t="shared" si="1"/>
        <v>0.12395999999999999</v>
      </c>
      <c r="I19" s="345" t="s">
        <v>125</v>
      </c>
      <c r="J19" s="346">
        <v>0</v>
      </c>
      <c r="K19" s="346">
        <v>102.634</v>
      </c>
      <c r="L19" s="461">
        <v>98.18</v>
      </c>
      <c r="M19" s="466">
        <f t="shared" si="2"/>
        <v>100.76606120000001</v>
      </c>
      <c r="N19" s="467">
        <f t="shared" si="3"/>
        <v>102.634</v>
      </c>
      <c r="P19" s="345" t="s">
        <v>125</v>
      </c>
      <c r="Q19" s="346">
        <v>0</v>
      </c>
      <c r="R19" s="346">
        <v>9.8140000000000001</v>
      </c>
      <c r="S19" s="461">
        <v>98.18</v>
      </c>
      <c r="T19" s="466">
        <f t="shared" si="4"/>
        <v>9.6353852</v>
      </c>
      <c r="U19" s="467">
        <f t="shared" si="5"/>
        <v>9.8140000000000001</v>
      </c>
    </row>
    <row r="20" spans="2:21" x14ac:dyDescent="0.2">
      <c r="K20" s="340"/>
    </row>
    <row r="22" spans="2:21" ht="38.25" customHeight="1" x14ac:dyDescent="0.2">
      <c r="B22" s="798" t="s">
        <v>668</v>
      </c>
      <c r="C22" s="799"/>
      <c r="D22" s="799"/>
      <c r="E22" s="799"/>
      <c r="F22" s="799"/>
      <c r="G22" s="799"/>
      <c r="I22" s="798" t="s">
        <v>669</v>
      </c>
      <c r="J22" s="799"/>
      <c r="K22" s="799"/>
      <c r="L22" s="799"/>
      <c r="M22" s="799"/>
      <c r="N22" s="799"/>
      <c r="P22" s="798" t="s">
        <v>670</v>
      </c>
      <c r="Q22" s="799"/>
      <c r="R22" s="799"/>
      <c r="S22" s="799"/>
      <c r="T22" s="799"/>
      <c r="U22" s="799"/>
    </row>
    <row r="23" spans="2:21" ht="13.5" thickBot="1" x14ac:dyDescent="0.25">
      <c r="B23" s="446"/>
      <c r="C23" s="446" t="s">
        <v>78</v>
      </c>
      <c r="D23" s="446" t="s">
        <v>308</v>
      </c>
      <c r="E23" s="458" t="s">
        <v>82</v>
      </c>
      <c r="F23" s="446" t="s">
        <v>309</v>
      </c>
      <c r="G23" s="446" t="s">
        <v>487</v>
      </c>
      <c r="I23" s="446"/>
      <c r="J23" s="446" t="s">
        <v>78</v>
      </c>
      <c r="K23" s="446" t="s">
        <v>308</v>
      </c>
      <c r="L23" s="458" t="s">
        <v>82</v>
      </c>
      <c r="M23" s="446" t="s">
        <v>309</v>
      </c>
      <c r="N23" s="446" t="s">
        <v>487</v>
      </c>
      <c r="P23" s="446"/>
      <c r="Q23" s="446" t="s">
        <v>78</v>
      </c>
      <c r="R23" s="446" t="s">
        <v>308</v>
      </c>
      <c r="S23" s="458" t="s">
        <v>82</v>
      </c>
      <c r="T23" s="446" t="s">
        <v>309</v>
      </c>
      <c r="U23" s="446" t="s">
        <v>487</v>
      </c>
    </row>
    <row r="24" spans="2:21" x14ac:dyDescent="0.2">
      <c r="B24" s="341" t="s">
        <v>127</v>
      </c>
      <c r="C24" s="342">
        <v>2.2539999999999998E-2</v>
      </c>
      <c r="D24" s="342">
        <v>0.57169000000000003</v>
      </c>
      <c r="E24" s="459">
        <v>33.53</v>
      </c>
      <c r="F24" s="462">
        <f t="shared" ref="F24:F32" si="6">D24*E24/100</f>
        <v>0.19168765700000001</v>
      </c>
      <c r="G24" s="463">
        <f t="shared" ref="G24:G32" si="7">C24+D24</f>
        <v>0.59423000000000004</v>
      </c>
      <c r="I24" s="341" t="s">
        <v>127</v>
      </c>
      <c r="J24" s="342">
        <v>5.0000000000000001E-3</v>
      </c>
      <c r="K24" s="342">
        <v>1.073</v>
      </c>
      <c r="L24" s="459">
        <v>54.85</v>
      </c>
      <c r="M24" s="462">
        <f t="shared" ref="M24:M32" si="8">K24*L24/100</f>
        <v>0.58854050000000002</v>
      </c>
      <c r="N24" s="463">
        <f t="shared" ref="N24:N32" si="9">J24+K24</f>
        <v>1.0779999999999998</v>
      </c>
      <c r="P24" s="341" t="s">
        <v>127</v>
      </c>
      <c r="Q24" s="342">
        <v>6.8819999999999997</v>
      </c>
      <c r="R24" s="342">
        <v>303.48700000000002</v>
      </c>
      <c r="S24" s="459">
        <v>54.02</v>
      </c>
      <c r="T24" s="462">
        <f t="shared" ref="T24:T32" si="10">R24*S24/100</f>
        <v>163.94367740000001</v>
      </c>
      <c r="U24" s="463">
        <f t="shared" ref="U24:U32" si="11">Q24+R24</f>
        <v>310.36900000000003</v>
      </c>
    </row>
    <row r="25" spans="2:21" x14ac:dyDescent="0.2">
      <c r="B25" s="343" t="s">
        <v>128</v>
      </c>
      <c r="C25" s="340">
        <v>1.06E-2</v>
      </c>
      <c r="D25" s="340">
        <v>0.93838999999999995</v>
      </c>
      <c r="E25" s="460">
        <v>30.47</v>
      </c>
      <c r="F25" s="464">
        <f t="shared" si="6"/>
        <v>0.28592743300000001</v>
      </c>
      <c r="G25" s="465">
        <f t="shared" si="7"/>
        <v>0.94899</v>
      </c>
      <c r="I25" s="343" t="s">
        <v>128</v>
      </c>
      <c r="J25" s="340">
        <v>0.13700000000000001</v>
      </c>
      <c r="K25" s="340">
        <v>17.853000000000002</v>
      </c>
      <c r="L25" s="460">
        <v>61.37</v>
      </c>
      <c r="M25" s="464">
        <f t="shared" si="8"/>
        <v>10.9563861</v>
      </c>
      <c r="N25" s="465">
        <f t="shared" si="9"/>
        <v>17.990000000000002</v>
      </c>
      <c r="P25" s="343" t="s">
        <v>128</v>
      </c>
      <c r="Q25" s="340">
        <v>24.486999999999998</v>
      </c>
      <c r="R25" s="340">
        <v>1822.423</v>
      </c>
      <c r="S25" s="460">
        <v>34.57</v>
      </c>
      <c r="T25" s="464">
        <f t="shared" si="10"/>
        <v>630.01163110000005</v>
      </c>
      <c r="U25" s="465">
        <f t="shared" si="11"/>
        <v>1846.91</v>
      </c>
    </row>
    <row r="26" spans="2:21" x14ac:dyDescent="0.2">
      <c r="B26" s="343" t="s">
        <v>129</v>
      </c>
      <c r="C26" s="340">
        <v>1.6299999999999999E-3</v>
      </c>
      <c r="D26" s="340">
        <v>0.83792</v>
      </c>
      <c r="E26" s="460">
        <v>43.43</v>
      </c>
      <c r="F26" s="464">
        <f t="shared" si="6"/>
        <v>0.363908656</v>
      </c>
      <c r="G26" s="465">
        <f t="shared" si="7"/>
        <v>0.83955000000000002</v>
      </c>
      <c r="I26" s="343" t="s">
        <v>129</v>
      </c>
      <c r="J26" s="340">
        <v>0.16500000000000001</v>
      </c>
      <c r="K26" s="340">
        <v>84.733000000000004</v>
      </c>
      <c r="L26" s="460">
        <v>47.7</v>
      </c>
      <c r="M26" s="464">
        <f t="shared" si="8"/>
        <v>40.417641000000003</v>
      </c>
      <c r="N26" s="465">
        <f t="shared" si="9"/>
        <v>84.89800000000001</v>
      </c>
      <c r="P26" s="343" t="s">
        <v>129</v>
      </c>
      <c r="Q26" s="340">
        <v>1.81</v>
      </c>
      <c r="R26" s="340">
        <v>1279.0170000000001</v>
      </c>
      <c r="S26" s="460">
        <v>43.43</v>
      </c>
      <c r="T26" s="464">
        <f t="shared" si="10"/>
        <v>555.47708310000007</v>
      </c>
      <c r="U26" s="465">
        <f t="shared" si="11"/>
        <v>1280.827</v>
      </c>
    </row>
    <row r="27" spans="2:21" x14ac:dyDescent="0.2">
      <c r="B27" s="343" t="s">
        <v>130</v>
      </c>
      <c r="C27" s="340">
        <v>2.7499999999999998E-3</v>
      </c>
      <c r="D27" s="340">
        <v>0.36475000000000002</v>
      </c>
      <c r="E27" s="460">
        <v>41.13</v>
      </c>
      <c r="F27" s="464">
        <f t="shared" si="6"/>
        <v>0.15002167500000002</v>
      </c>
      <c r="G27" s="465">
        <f t="shared" si="7"/>
        <v>0.36749999999999999</v>
      </c>
      <c r="I27" s="343" t="s">
        <v>130</v>
      </c>
      <c r="J27" s="340">
        <v>0.20100000000000001</v>
      </c>
      <c r="K27" s="340">
        <v>90.563000000000002</v>
      </c>
      <c r="L27" s="460">
        <v>43.06</v>
      </c>
      <c r="M27" s="464">
        <f t="shared" si="8"/>
        <v>38.996427799999999</v>
      </c>
      <c r="N27" s="465">
        <f t="shared" si="9"/>
        <v>90.763999999999996</v>
      </c>
      <c r="P27" s="343" t="s">
        <v>130</v>
      </c>
      <c r="Q27" s="340">
        <v>1.1000000000000001</v>
      </c>
      <c r="R27" s="340">
        <v>506.29</v>
      </c>
      <c r="S27" s="460">
        <v>43.15</v>
      </c>
      <c r="T27" s="464">
        <f t="shared" si="10"/>
        <v>218.464135</v>
      </c>
      <c r="U27" s="465">
        <f t="shared" si="11"/>
        <v>507.39000000000004</v>
      </c>
    </row>
    <row r="28" spans="2:21" x14ac:dyDescent="0.2">
      <c r="B28" s="343" t="s">
        <v>131</v>
      </c>
      <c r="C28" s="340">
        <v>3.3399999999999999E-2</v>
      </c>
      <c r="D28" s="340">
        <v>0.61697999999999997</v>
      </c>
      <c r="E28" s="460">
        <v>40.46</v>
      </c>
      <c r="F28" s="464">
        <f t="shared" si="6"/>
        <v>0.24963010799999999</v>
      </c>
      <c r="G28" s="465">
        <f t="shared" si="7"/>
        <v>0.65037999999999996</v>
      </c>
      <c r="I28" s="343" t="s">
        <v>131</v>
      </c>
      <c r="J28" s="340">
        <v>3.72</v>
      </c>
      <c r="K28" s="340">
        <v>166.65299999999999</v>
      </c>
      <c r="L28" s="460">
        <v>40.64</v>
      </c>
      <c r="M28" s="464">
        <f t="shared" si="8"/>
        <v>67.727779200000001</v>
      </c>
      <c r="N28" s="465">
        <f t="shared" si="9"/>
        <v>170.37299999999999</v>
      </c>
      <c r="P28" s="343" t="s">
        <v>131</v>
      </c>
      <c r="Q28" s="340">
        <v>11.532</v>
      </c>
      <c r="R28" s="340">
        <v>412.38299999999998</v>
      </c>
      <c r="S28" s="460">
        <v>43.14</v>
      </c>
      <c r="T28" s="464">
        <f t="shared" si="10"/>
        <v>177.90202619999999</v>
      </c>
      <c r="U28" s="465">
        <f t="shared" si="11"/>
        <v>423.91499999999996</v>
      </c>
    </row>
    <row r="29" spans="2:21" x14ac:dyDescent="0.2">
      <c r="B29" s="343" t="s">
        <v>132</v>
      </c>
      <c r="C29" s="340">
        <v>2.0829999999999998E-2</v>
      </c>
      <c r="D29" s="340">
        <v>0.26791000000000004</v>
      </c>
      <c r="E29" s="460">
        <v>57.93</v>
      </c>
      <c r="F29" s="464">
        <f t="shared" si="6"/>
        <v>0.155200263</v>
      </c>
      <c r="G29" s="465">
        <f t="shared" si="7"/>
        <v>0.28874000000000005</v>
      </c>
      <c r="I29" s="343" t="s">
        <v>132</v>
      </c>
      <c r="J29" s="340">
        <v>2.7869999999999999</v>
      </c>
      <c r="K29" s="340">
        <v>93.703000000000003</v>
      </c>
      <c r="L29" s="460">
        <v>48.33</v>
      </c>
      <c r="M29" s="464">
        <f t="shared" si="8"/>
        <v>45.286659900000004</v>
      </c>
      <c r="N29" s="465">
        <f t="shared" si="9"/>
        <v>96.490000000000009</v>
      </c>
      <c r="P29" s="343" t="s">
        <v>132</v>
      </c>
      <c r="Q29" s="340">
        <v>4.0780000000000003</v>
      </c>
      <c r="R29" s="340">
        <v>119.749</v>
      </c>
      <c r="S29" s="460">
        <v>52.59</v>
      </c>
      <c r="T29" s="464">
        <f t="shared" si="10"/>
        <v>62.975999099999996</v>
      </c>
      <c r="U29" s="465">
        <f t="shared" si="11"/>
        <v>123.827</v>
      </c>
    </row>
    <row r="30" spans="2:21" x14ac:dyDescent="0.2">
      <c r="B30" s="343" t="s">
        <v>133</v>
      </c>
      <c r="C30" s="340">
        <v>2.2460000000000001E-2</v>
      </c>
      <c r="D30" s="340">
        <v>1.09219</v>
      </c>
      <c r="E30" s="460">
        <v>39.270000000000003</v>
      </c>
      <c r="F30" s="464">
        <f t="shared" si="6"/>
        <v>0.42890301300000006</v>
      </c>
      <c r="G30" s="465">
        <f t="shared" si="7"/>
        <v>1.1146499999999999</v>
      </c>
      <c r="I30" s="343" t="s">
        <v>133</v>
      </c>
      <c r="J30" s="340">
        <v>3.59</v>
      </c>
      <c r="K30" s="340">
        <v>565.21799999999996</v>
      </c>
      <c r="L30" s="460">
        <v>38.159999999999997</v>
      </c>
      <c r="M30" s="464">
        <f t="shared" si="8"/>
        <v>215.68718879999997</v>
      </c>
      <c r="N30" s="465">
        <f t="shared" si="9"/>
        <v>568.80799999999999</v>
      </c>
      <c r="P30" s="343" t="s">
        <v>133</v>
      </c>
      <c r="Q30" s="340">
        <v>2.33</v>
      </c>
      <c r="R30" s="340">
        <v>281.54899999999998</v>
      </c>
      <c r="S30" s="460">
        <v>37.71</v>
      </c>
      <c r="T30" s="464">
        <f t="shared" si="10"/>
        <v>106.17212789999999</v>
      </c>
      <c r="U30" s="465">
        <f t="shared" si="11"/>
        <v>283.87899999999996</v>
      </c>
    </row>
    <row r="31" spans="2:21" x14ac:dyDescent="0.2">
      <c r="B31" s="343" t="s">
        <v>134</v>
      </c>
      <c r="C31" s="340">
        <v>1.061E-2</v>
      </c>
      <c r="D31" s="340">
        <v>0</v>
      </c>
      <c r="E31" s="460">
        <v>0</v>
      </c>
      <c r="F31" s="464">
        <f t="shared" si="6"/>
        <v>0</v>
      </c>
      <c r="G31" s="465">
        <f t="shared" si="7"/>
        <v>1.061E-2</v>
      </c>
      <c r="I31" s="343" t="s">
        <v>134</v>
      </c>
      <c r="J31" s="340">
        <v>1.9910000000000001</v>
      </c>
      <c r="K31" s="340">
        <v>0</v>
      </c>
      <c r="L31" s="460">
        <v>0</v>
      </c>
      <c r="M31" s="464">
        <f t="shared" si="8"/>
        <v>0</v>
      </c>
      <c r="N31" s="465">
        <f t="shared" si="9"/>
        <v>1.9910000000000001</v>
      </c>
      <c r="P31" s="343" t="s">
        <v>134</v>
      </c>
      <c r="Q31" s="340">
        <v>0.68200000000000005</v>
      </c>
      <c r="R31" s="340">
        <v>0</v>
      </c>
      <c r="S31" s="460">
        <v>0</v>
      </c>
      <c r="T31" s="464">
        <f t="shared" si="10"/>
        <v>0</v>
      </c>
      <c r="U31" s="465">
        <f t="shared" si="11"/>
        <v>0.68200000000000005</v>
      </c>
    </row>
    <row r="32" spans="2:21" ht="13.5" thickBot="1" x14ac:dyDescent="0.25">
      <c r="B32" s="345" t="s">
        <v>135</v>
      </c>
      <c r="C32" s="346">
        <v>2.5000000000000001E-3</v>
      </c>
      <c r="D32" s="346">
        <v>0.24686000000000002</v>
      </c>
      <c r="E32" s="461">
        <v>68.81</v>
      </c>
      <c r="F32" s="466">
        <f t="shared" si="6"/>
        <v>0.16986436600000002</v>
      </c>
      <c r="G32" s="467">
        <f t="shared" si="7"/>
        <v>0.24936000000000003</v>
      </c>
      <c r="I32" s="345" t="s">
        <v>135</v>
      </c>
      <c r="J32" s="346">
        <v>0.36</v>
      </c>
      <c r="K32" s="346">
        <v>293.90899999999999</v>
      </c>
      <c r="L32" s="461">
        <v>71.8</v>
      </c>
      <c r="M32" s="466">
        <f t="shared" si="8"/>
        <v>211.02666199999999</v>
      </c>
      <c r="N32" s="467">
        <f t="shared" si="9"/>
        <v>294.26900000000001</v>
      </c>
      <c r="P32" s="345" t="s">
        <v>135</v>
      </c>
      <c r="Q32" s="346">
        <v>7.8E-2</v>
      </c>
      <c r="R32" s="346">
        <v>21.876999999999999</v>
      </c>
      <c r="S32" s="461">
        <v>69.13</v>
      </c>
      <c r="T32" s="466">
        <f t="shared" si="10"/>
        <v>15.123570099999997</v>
      </c>
      <c r="U32" s="467">
        <f t="shared" si="11"/>
        <v>21.954999999999998</v>
      </c>
    </row>
    <row r="35" spans="2:21" ht="29.25" customHeight="1" x14ac:dyDescent="0.2">
      <c r="B35" s="798" t="s">
        <v>382</v>
      </c>
      <c r="C35" s="799"/>
      <c r="D35" s="799"/>
      <c r="E35" s="799"/>
      <c r="F35" s="799"/>
      <c r="G35" s="799"/>
      <c r="I35" s="798" t="s">
        <v>383</v>
      </c>
      <c r="J35" s="799"/>
      <c r="K35" s="799"/>
      <c r="L35" s="799"/>
      <c r="M35" s="799"/>
      <c r="N35" s="799"/>
      <c r="P35" s="798" t="s">
        <v>384</v>
      </c>
      <c r="Q35" s="799"/>
      <c r="R35" s="799"/>
      <c r="S35" s="799"/>
      <c r="T35" s="799"/>
      <c r="U35" s="799"/>
    </row>
    <row r="36" spans="2:21" ht="39" thickBot="1" x14ac:dyDescent="0.25">
      <c r="B36" s="446"/>
      <c r="C36" s="446"/>
      <c r="D36" s="446"/>
      <c r="E36" s="446"/>
      <c r="F36" s="446"/>
      <c r="G36" s="339" t="s">
        <v>478</v>
      </c>
      <c r="I36" s="446"/>
      <c r="J36" s="446"/>
      <c r="K36" s="446"/>
      <c r="L36" s="446"/>
      <c r="M36" s="446"/>
      <c r="N36" s="339" t="s">
        <v>489</v>
      </c>
      <c r="P36" s="446"/>
      <c r="Q36" s="446"/>
      <c r="R36" s="446"/>
      <c r="S36" s="446"/>
      <c r="T36" s="446"/>
      <c r="U36" s="339" t="s">
        <v>479</v>
      </c>
    </row>
    <row r="37" spans="2:21" x14ac:dyDescent="0.2">
      <c r="B37" s="341" t="s">
        <v>97</v>
      </c>
      <c r="C37" s="342"/>
      <c r="D37" s="342"/>
      <c r="E37" s="342"/>
      <c r="F37" s="342"/>
      <c r="G37" s="463">
        <f>G8</f>
        <v>5.0640000000000001</v>
      </c>
      <c r="I37" s="341" t="s">
        <v>97</v>
      </c>
      <c r="J37" s="342"/>
      <c r="K37" s="342"/>
      <c r="L37" s="342"/>
      <c r="M37" s="342"/>
      <c r="N37" s="463">
        <f>N8</f>
        <v>1326.6619999999998</v>
      </c>
      <c r="P37" s="341" t="s">
        <v>97</v>
      </c>
      <c r="Q37" s="342"/>
      <c r="R37" s="342"/>
      <c r="S37" s="342"/>
      <c r="T37" s="342"/>
      <c r="U37" s="463">
        <f>U8</f>
        <v>4799.7560000000003</v>
      </c>
    </row>
    <row r="38" spans="2:21" ht="38.25" x14ac:dyDescent="0.2">
      <c r="B38" s="347" t="s">
        <v>381</v>
      </c>
      <c r="C38" s="340"/>
      <c r="D38" s="340"/>
      <c r="E38" s="340"/>
      <c r="F38" s="340"/>
      <c r="G38" s="465">
        <f>G7-G8</f>
        <v>33.99568</v>
      </c>
      <c r="I38" s="347" t="s">
        <v>381</v>
      </c>
      <c r="J38" s="340"/>
      <c r="K38" s="340"/>
      <c r="L38" s="340"/>
      <c r="M38" s="340"/>
      <c r="N38" s="465">
        <f>N7-N8</f>
        <v>4821.9680000000008</v>
      </c>
      <c r="P38" s="347" t="s">
        <v>381</v>
      </c>
      <c r="Q38" s="340"/>
      <c r="R38" s="340"/>
      <c r="S38" s="340"/>
      <c r="T38" s="340"/>
      <c r="U38" s="465">
        <f>U7-U8</f>
        <v>36622.639999999999</v>
      </c>
    </row>
    <row r="39" spans="2:21" ht="13.5" thickBot="1" x14ac:dyDescent="0.25">
      <c r="B39" s="345" t="s">
        <v>83</v>
      </c>
      <c r="C39" s="346"/>
      <c r="D39" s="346"/>
      <c r="E39" s="346"/>
      <c r="F39" s="346"/>
      <c r="G39" s="467">
        <f>G6</f>
        <v>12.106770000000001</v>
      </c>
      <c r="I39" s="345" t="s">
        <v>83</v>
      </c>
      <c r="J39" s="346"/>
      <c r="K39" s="346"/>
      <c r="L39" s="346"/>
      <c r="M39" s="346"/>
      <c r="N39" s="467">
        <f>N6</f>
        <v>3499.62</v>
      </c>
      <c r="P39" s="345" t="s">
        <v>83</v>
      </c>
      <c r="Q39" s="346"/>
      <c r="R39" s="346"/>
      <c r="S39" s="346"/>
      <c r="T39" s="346"/>
      <c r="U39" s="467">
        <f>U6</f>
        <v>9278.0509999999995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East Midlands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2">
        <f>'Section 14 data'!$C$24</f>
        <v>9.1599999999999997E-3</v>
      </c>
      <c r="D8" s="643">
        <f>'Section 14 data'!$D$24</f>
        <v>7.1849999999999997E-2</v>
      </c>
      <c r="E8" s="199">
        <f>'Section 14 data'!$E$24</f>
        <v>51.83</v>
      </c>
      <c r="F8" s="644">
        <f>SUM(C8,D8)</f>
        <v>8.1009999999999999E-2</v>
      </c>
    </row>
    <row r="9" spans="2:6" ht="15" customHeight="1" x14ac:dyDescent="0.2">
      <c r="B9" s="95" t="s">
        <v>341</v>
      </c>
      <c r="C9" s="642">
        <f>'Section 14 data'!$C$25</f>
        <v>1.48E-3</v>
      </c>
      <c r="D9" s="643">
        <f>'Section 14 data'!$D$25</f>
        <v>1.06E-3</v>
      </c>
      <c r="E9" s="199">
        <f>'Section 14 data'!$E$25</f>
        <v>99.06</v>
      </c>
      <c r="F9" s="644">
        <f t="shared" ref="F9:F17" si="0">SUM(C9,D9)</f>
        <v>2.5399999999999997E-3</v>
      </c>
    </row>
    <row r="10" spans="2:6" ht="15" customHeight="1" x14ac:dyDescent="0.2">
      <c r="B10" s="96" t="s">
        <v>342</v>
      </c>
      <c r="C10" s="642">
        <f>'Section 14 data'!$C$26</f>
        <v>3.8700000000000002E-3</v>
      </c>
      <c r="D10" s="643">
        <f>'Section 14 data'!$D$26</f>
        <v>0.10995000000000001</v>
      </c>
      <c r="E10" s="199">
        <f>'Section 14 data'!$E$26</f>
        <v>122.76</v>
      </c>
      <c r="F10" s="644">
        <f t="shared" si="0"/>
        <v>0.11382</v>
      </c>
    </row>
    <row r="11" spans="2:6" ht="15" customHeight="1" x14ac:dyDescent="0.2">
      <c r="B11" s="94" t="s">
        <v>343</v>
      </c>
      <c r="C11" s="642">
        <f>'Section 14 data'!$C$27</f>
        <v>3.1900000000000001E-3</v>
      </c>
      <c r="D11" s="643">
        <f>'Section 14 data'!$D$27</f>
        <v>0.21918000000000001</v>
      </c>
      <c r="E11" s="199">
        <f>'Section 14 data'!$E$27</f>
        <v>57.78</v>
      </c>
      <c r="F11" s="644">
        <f t="shared" si="0"/>
        <v>0.22237000000000001</v>
      </c>
    </row>
    <row r="12" spans="2:6" ht="15" customHeight="1" x14ac:dyDescent="0.2">
      <c r="B12" s="94" t="s">
        <v>344</v>
      </c>
      <c r="C12" s="642">
        <f>'Section 14 data'!$C$28</f>
        <v>1.448E-2</v>
      </c>
      <c r="D12" s="643">
        <f>'Section 14 data'!$D$28</f>
        <v>0.17166000000000001</v>
      </c>
      <c r="E12" s="199">
        <f>'Section 14 data'!$E$28</f>
        <v>71.25</v>
      </c>
      <c r="F12" s="644">
        <f t="shared" si="0"/>
        <v>0.18614</v>
      </c>
    </row>
    <row r="13" spans="2:6" ht="15" customHeight="1" x14ac:dyDescent="0.2">
      <c r="B13" s="94" t="s">
        <v>345</v>
      </c>
      <c r="C13" s="642">
        <f>'Section 14 data'!$C$29</f>
        <v>1.6719999999999999E-2</v>
      </c>
      <c r="D13" s="643">
        <f>'Section 14 data'!$D$29</f>
        <v>0.36751999999999996</v>
      </c>
      <c r="E13" s="199">
        <f>'Section 14 data'!$E$29</f>
        <v>68.09</v>
      </c>
      <c r="F13" s="644">
        <f t="shared" si="0"/>
        <v>0.38423999999999997</v>
      </c>
    </row>
    <row r="14" spans="2:6" ht="15" customHeight="1" x14ac:dyDescent="0.2">
      <c r="B14" s="94" t="s">
        <v>346</v>
      </c>
      <c r="C14" s="642">
        <f>'Section 14 data'!$C$30</f>
        <v>8.8199999999999997E-3</v>
      </c>
      <c r="D14" s="643">
        <f>'Section 14 data'!$D$30</f>
        <v>2.111E-2</v>
      </c>
      <c r="E14" s="199">
        <f>'Section 14 data'!$E$30</f>
        <v>99.06</v>
      </c>
      <c r="F14" s="644">
        <f t="shared" si="0"/>
        <v>2.9929999999999998E-2</v>
      </c>
    </row>
    <row r="15" spans="2:6" ht="15" customHeight="1" x14ac:dyDescent="0.2">
      <c r="B15" s="94" t="s">
        <v>347</v>
      </c>
      <c r="C15" s="642">
        <f>'Section 14 data'!$C$31</f>
        <v>0</v>
      </c>
      <c r="D15" s="643">
        <f>'Section 14 data'!$D$31</f>
        <v>0</v>
      </c>
      <c r="E15" s="199">
        <f>'Section 14 data'!$E$31</f>
        <v>0</v>
      </c>
      <c r="F15" s="644">
        <f t="shared" si="0"/>
        <v>0</v>
      </c>
    </row>
    <row r="16" spans="2:6" ht="15" customHeight="1" x14ac:dyDescent="0.2">
      <c r="B16" s="94" t="s">
        <v>270</v>
      </c>
      <c r="C16" s="642">
        <f>'Section 14 data'!$C$32</f>
        <v>0</v>
      </c>
      <c r="D16" s="643">
        <f>'Section 14 data'!$D$32</f>
        <v>0</v>
      </c>
      <c r="E16" s="199">
        <f>'Section 14 data'!$E$32</f>
        <v>0</v>
      </c>
      <c r="F16" s="644">
        <f t="shared" si="0"/>
        <v>0</v>
      </c>
    </row>
    <row r="17" spans="2:6" ht="15" customHeight="1" x14ac:dyDescent="0.2">
      <c r="B17" s="97" t="s">
        <v>80</v>
      </c>
      <c r="C17" s="645">
        <f>'Section 14 data'!$C$8</f>
        <v>5.7709999999999997E-2</v>
      </c>
      <c r="D17" s="645">
        <f>'Section 14 data'!$D$8</f>
        <v>0.96234000000000008</v>
      </c>
      <c r="E17" s="315">
        <f>'Section 14 data'!$E$8</f>
        <v>37.159999999999997</v>
      </c>
      <c r="F17" s="645">
        <f t="shared" si="0"/>
        <v>1.0200500000000001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East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5">
        <f>'Section 14 data'!$K$13</f>
        <v>0</v>
      </c>
      <c r="E8" s="199">
        <f>'Section 14 data'!$L$13</f>
        <v>0</v>
      </c>
      <c r="F8" s="630">
        <f>SUM(C8,D8)</f>
        <v>0</v>
      </c>
    </row>
    <row r="9" spans="2:6" ht="15" customHeight="1" x14ac:dyDescent="0.2">
      <c r="B9" s="82" t="s">
        <v>335</v>
      </c>
      <c r="C9" s="67">
        <f>'Section 14 data'!$J$14</f>
        <v>2E-3</v>
      </c>
      <c r="D9" s="635">
        <f>'Section 14 data'!$K$14</f>
        <v>9.0419999999999998</v>
      </c>
      <c r="E9" s="199">
        <f>'Section 14 data'!$L$14</f>
        <v>125.06</v>
      </c>
      <c r="F9" s="630">
        <f t="shared" ref="F9:F15" si="0">SUM(C9,D9)</f>
        <v>9.0440000000000005</v>
      </c>
    </row>
    <row r="10" spans="2:6" ht="15" customHeight="1" x14ac:dyDescent="0.2">
      <c r="B10" s="81" t="s">
        <v>336</v>
      </c>
      <c r="C10" s="67">
        <f>'Section 14 data'!$J$15</f>
        <v>0.51100000000000001</v>
      </c>
      <c r="D10" s="635">
        <f>'Section 14 data'!$K$15</f>
        <v>36.552999999999997</v>
      </c>
      <c r="E10" s="199">
        <f>'Section 14 data'!$L$15</f>
        <v>79.202287139423035</v>
      </c>
      <c r="F10" s="630">
        <f t="shared" si="0"/>
        <v>37.064</v>
      </c>
    </row>
    <row r="11" spans="2:6" ht="15" customHeight="1" x14ac:dyDescent="0.2">
      <c r="B11" s="81" t="s">
        <v>337</v>
      </c>
      <c r="C11" s="67">
        <f>'Section 14 data'!$J$16</f>
        <v>2.0539999999999998</v>
      </c>
      <c r="D11" s="635">
        <f>'Section 14 data'!$K$16</f>
        <v>129.482</v>
      </c>
      <c r="E11" s="199">
        <f>'Section 14 data'!$L$16</f>
        <v>61.8</v>
      </c>
      <c r="F11" s="630">
        <f t="shared" si="0"/>
        <v>131.536</v>
      </c>
    </row>
    <row r="12" spans="2:6" ht="15" customHeight="1" x14ac:dyDescent="0.2">
      <c r="B12" s="81" t="s">
        <v>338</v>
      </c>
      <c r="C12" s="67">
        <f>'Section 14 data'!$J$17</f>
        <v>2.3279999999999998</v>
      </c>
      <c r="D12" s="635">
        <f>'Section 14 data'!$K$17</f>
        <v>44.177999999999997</v>
      </c>
      <c r="E12" s="199">
        <f>'Section 14 data'!$L$17</f>
        <v>78.84</v>
      </c>
      <c r="F12" s="630">
        <f t="shared" si="0"/>
        <v>46.506</v>
      </c>
    </row>
    <row r="13" spans="2:6" ht="15" customHeight="1" x14ac:dyDescent="0.2">
      <c r="B13" s="81" t="s">
        <v>339</v>
      </c>
      <c r="C13" s="67">
        <f>'Section 14 data'!$J$18</f>
        <v>2.2799999999999998</v>
      </c>
      <c r="D13" s="635">
        <f>'Section 14 data'!$K$18</f>
        <v>420.94600000000003</v>
      </c>
      <c r="E13" s="199">
        <f>'Section 14 data'!$L$18</f>
        <v>95.5</v>
      </c>
      <c r="F13" s="630">
        <f t="shared" si="0"/>
        <v>423.226</v>
      </c>
    </row>
    <row r="14" spans="2:6" ht="15" customHeight="1" x14ac:dyDescent="0.2">
      <c r="B14" s="81" t="s">
        <v>268</v>
      </c>
      <c r="C14" s="67">
        <f>'Section 14 data'!$J$19</f>
        <v>2.556</v>
      </c>
      <c r="D14" s="635">
        <f>'Section 14 data'!$K$19</f>
        <v>0</v>
      </c>
      <c r="E14" s="199">
        <f>'Section 14 data'!$L$19</f>
        <v>0</v>
      </c>
      <c r="F14" s="630">
        <f t="shared" si="0"/>
        <v>2.556</v>
      </c>
    </row>
    <row r="15" spans="2:6" ht="15" customHeight="1" x14ac:dyDescent="0.2">
      <c r="B15" s="83" t="s">
        <v>80</v>
      </c>
      <c r="C15" s="636">
        <f>'Section 14 data'!$J$8</f>
        <v>9.7309999999999999</v>
      </c>
      <c r="D15" s="636">
        <f>'Section 14 data'!$K$8</f>
        <v>322.99299999999999</v>
      </c>
      <c r="E15" s="315">
        <f>'Section 14 data'!$L$8</f>
        <v>42.27</v>
      </c>
      <c r="F15" s="637">
        <f t="shared" si="0"/>
        <v>332.72399999999999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>
      <selection activeCell="C8" sqref="C8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East Midlands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1.2999999999999999E-2</v>
      </c>
      <c r="D8" s="85">
        <f>'Section 14 data'!$K$24</f>
        <v>0.17599999999999999</v>
      </c>
      <c r="E8" s="199">
        <f>'Section 14 data'!$L$24</f>
        <v>61.2</v>
      </c>
      <c r="F8" s="630">
        <f>SUM(C8,D8)</f>
        <v>0.189</v>
      </c>
    </row>
    <row r="9" spans="2:6" ht="15" customHeight="1" x14ac:dyDescent="0.2">
      <c r="B9" s="79" t="s">
        <v>341</v>
      </c>
      <c r="C9" s="67">
        <f>'Section 14 data'!$J$25</f>
        <v>0.122</v>
      </c>
      <c r="D9" s="85">
        <f>'Section 14 data'!$K$25</f>
        <v>7.5999999999999998E-2</v>
      </c>
      <c r="E9" s="199">
        <f>'Section 14 data'!$L$25</f>
        <v>99.06</v>
      </c>
      <c r="F9" s="630">
        <f t="shared" ref="F9:F17" si="0">SUM(C9,D9)</f>
        <v>0.19800000000000001</v>
      </c>
    </row>
    <row r="10" spans="2:6" ht="15" customHeight="1" x14ac:dyDescent="0.2">
      <c r="B10" s="80" t="s">
        <v>342</v>
      </c>
      <c r="C10" s="67">
        <f>'Section 14 data'!$J$26</f>
        <v>0.30399999999999999</v>
      </c>
      <c r="D10" s="85">
        <f>'Section 14 data'!$K$26</f>
        <v>9.4860000000000007</v>
      </c>
      <c r="E10" s="199">
        <f>'Section 14 data'!$L$26</f>
        <v>119.48</v>
      </c>
      <c r="F10" s="630">
        <f t="shared" si="0"/>
        <v>9.7900000000000009</v>
      </c>
    </row>
    <row r="11" spans="2:6" ht="15" customHeight="1" x14ac:dyDescent="0.2">
      <c r="B11" s="78" t="s">
        <v>343</v>
      </c>
      <c r="C11" s="67">
        <f>'Section 14 data'!$J$27</f>
        <v>0.41299999999999998</v>
      </c>
      <c r="D11" s="85">
        <f>'Section 14 data'!$K$27</f>
        <v>75.283000000000001</v>
      </c>
      <c r="E11" s="199">
        <f>'Section 14 data'!$L$27</f>
        <v>58.61</v>
      </c>
      <c r="F11" s="630">
        <f t="shared" si="0"/>
        <v>75.695999999999998</v>
      </c>
    </row>
    <row r="12" spans="2:6" ht="15" customHeight="1" x14ac:dyDescent="0.2">
      <c r="B12" s="78" t="s">
        <v>344</v>
      </c>
      <c r="C12" s="67">
        <f>'Section 14 data'!$J$28</f>
        <v>2.5720000000000001</v>
      </c>
      <c r="D12" s="85">
        <f>'Section 14 data'!$K$28</f>
        <v>52.356999999999999</v>
      </c>
      <c r="E12" s="199">
        <f>'Section 14 data'!$L$28</f>
        <v>80.14</v>
      </c>
      <c r="F12" s="630">
        <f t="shared" si="0"/>
        <v>54.929000000000002</v>
      </c>
    </row>
    <row r="13" spans="2:6" ht="15" customHeight="1" x14ac:dyDescent="0.2">
      <c r="B13" s="78" t="s">
        <v>345</v>
      </c>
      <c r="C13" s="67">
        <f>'Section 14 data'!$J$29</f>
        <v>3.911</v>
      </c>
      <c r="D13" s="85">
        <f>'Section 14 data'!$K$29</f>
        <v>178.37200000000001</v>
      </c>
      <c r="E13" s="199">
        <f>'Section 14 data'!$L$29</f>
        <v>67.08</v>
      </c>
      <c r="F13" s="630">
        <f t="shared" si="0"/>
        <v>182.28300000000002</v>
      </c>
    </row>
    <row r="14" spans="2:6" ht="15" customHeight="1" x14ac:dyDescent="0.2">
      <c r="B14" s="78" t="s">
        <v>346</v>
      </c>
      <c r="C14" s="67">
        <f>'Section 14 data'!$J$30</f>
        <v>2.3969999999999998</v>
      </c>
      <c r="D14" s="85">
        <f>'Section 14 data'!$K$30</f>
        <v>7.242</v>
      </c>
      <c r="E14" s="199">
        <f>'Section 14 data'!$L$30</f>
        <v>99.06</v>
      </c>
      <c r="F14" s="630">
        <f t="shared" si="0"/>
        <v>9.6389999999999993</v>
      </c>
    </row>
    <row r="15" spans="2:6" ht="15" customHeight="1" x14ac:dyDescent="0.2">
      <c r="B15" s="78" t="s">
        <v>347</v>
      </c>
      <c r="C15" s="67">
        <f>'Section 14 data'!$J$31</f>
        <v>0</v>
      </c>
      <c r="D15" s="85">
        <f>'Section 14 data'!$K$31</f>
        <v>0</v>
      </c>
      <c r="E15" s="199">
        <f>'Section 14 data'!$L$31</f>
        <v>0</v>
      </c>
      <c r="F15" s="630">
        <f t="shared" si="0"/>
        <v>0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0</v>
      </c>
      <c r="E16" s="199">
        <f>'Section 14 data'!$L$32</f>
        <v>0</v>
      </c>
      <c r="F16" s="630">
        <f t="shared" si="0"/>
        <v>0</v>
      </c>
    </row>
    <row r="17" spans="2:6" ht="15" customHeight="1" x14ac:dyDescent="0.2">
      <c r="B17" s="86" t="s">
        <v>80</v>
      </c>
      <c r="C17" s="87">
        <f>'Section 14 data'!$J$8</f>
        <v>9.7309999999999999</v>
      </c>
      <c r="D17" s="87">
        <f>'Section 14 data'!$K$8</f>
        <v>322.99299999999999</v>
      </c>
      <c r="E17" s="315">
        <f>'Section 14 data'!$L$8</f>
        <v>42.27</v>
      </c>
      <c r="F17" s="87">
        <f t="shared" si="0"/>
        <v>332.72399999999999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East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5">
        <f>'Section 14 data'!$R$13</f>
        <v>0</v>
      </c>
      <c r="E8" s="640">
        <f>'Section 14 data'!$S$13</f>
        <v>0</v>
      </c>
      <c r="F8" s="630">
        <f>SUM(C8,D8)</f>
        <v>0</v>
      </c>
    </row>
    <row r="9" spans="2:6" ht="15" customHeight="1" x14ac:dyDescent="0.2">
      <c r="B9" s="82" t="s">
        <v>335</v>
      </c>
      <c r="C9" s="67">
        <f>'Section 14 data'!$Q$14</f>
        <v>0.40400000000000003</v>
      </c>
      <c r="D9" s="635">
        <f>'Section 14 data'!$R$14</f>
        <v>289.56900000000002</v>
      </c>
      <c r="E9" s="640">
        <f>'Section 14 data'!$S$14</f>
        <v>90.35</v>
      </c>
      <c r="F9" s="630">
        <f t="shared" ref="F9:F15" si="0">SUM(C9,D9)</f>
        <v>289.97300000000001</v>
      </c>
    </row>
    <row r="10" spans="2:6" ht="15" customHeight="1" x14ac:dyDescent="0.2">
      <c r="B10" s="81" t="s">
        <v>336</v>
      </c>
      <c r="C10" s="67">
        <f>'Section 14 data'!$Q$15</f>
        <v>11.489000000000001</v>
      </c>
      <c r="D10" s="635">
        <f>'Section 14 data'!$R$15</f>
        <v>176.73400000000001</v>
      </c>
      <c r="E10" s="640">
        <f>'Section 14 data'!$S$15</f>
        <v>74.546680871996045</v>
      </c>
      <c r="F10" s="630">
        <f t="shared" si="0"/>
        <v>188.22300000000001</v>
      </c>
    </row>
    <row r="11" spans="2:6" ht="15" customHeight="1" x14ac:dyDescent="0.2">
      <c r="B11" s="81" t="s">
        <v>337</v>
      </c>
      <c r="C11" s="67">
        <f>'Section 14 data'!$Q$16</f>
        <v>8.6999999999999993</v>
      </c>
      <c r="D11" s="635">
        <f>'Section 14 data'!$R$16</f>
        <v>193.53299999999999</v>
      </c>
      <c r="E11" s="640">
        <f>'Section 14 data'!$S$16</f>
        <v>55.110000000000007</v>
      </c>
      <c r="F11" s="630">
        <f t="shared" si="0"/>
        <v>202.23299999999998</v>
      </c>
    </row>
    <row r="12" spans="2:6" ht="15" customHeight="1" x14ac:dyDescent="0.2">
      <c r="B12" s="81" t="s">
        <v>338</v>
      </c>
      <c r="C12" s="67">
        <f>'Section 14 data'!$Q$17</f>
        <v>4.351</v>
      </c>
      <c r="D12" s="635">
        <f>'Section 14 data'!$R$17</f>
        <v>144.559</v>
      </c>
      <c r="E12" s="640">
        <f>'Section 14 data'!$S$17</f>
        <v>86.78</v>
      </c>
      <c r="F12" s="630">
        <f t="shared" si="0"/>
        <v>148.91</v>
      </c>
    </row>
    <row r="13" spans="2:6" ht="15" customHeight="1" x14ac:dyDescent="0.2">
      <c r="B13" s="81" t="s">
        <v>339</v>
      </c>
      <c r="C13" s="67">
        <f>'Section 14 data'!$Q$18</f>
        <v>3.0569999999999999</v>
      </c>
      <c r="D13" s="635">
        <f>'Section 14 data'!$R$18</f>
        <v>101.82299999999999</v>
      </c>
      <c r="E13" s="640">
        <f>'Section 14 data'!$S$18</f>
        <v>92.91</v>
      </c>
      <c r="F13" s="630">
        <f t="shared" si="0"/>
        <v>104.88</v>
      </c>
    </row>
    <row r="14" spans="2:6" ht="15" customHeight="1" x14ac:dyDescent="0.2">
      <c r="B14" s="81" t="s">
        <v>268</v>
      </c>
      <c r="C14" s="67">
        <f>'Section 14 data'!$Q$19</f>
        <v>1.796</v>
      </c>
      <c r="D14" s="635">
        <f>'Section 14 data'!$R$19</f>
        <v>0</v>
      </c>
      <c r="E14" s="640">
        <f>'Section 14 data'!$S$19</f>
        <v>0</v>
      </c>
      <c r="F14" s="630">
        <f t="shared" si="0"/>
        <v>1.796</v>
      </c>
    </row>
    <row r="15" spans="2:6" ht="15" customHeight="1" x14ac:dyDescent="0.2">
      <c r="B15" s="83" t="s">
        <v>80</v>
      </c>
      <c r="C15" s="636">
        <f>'Section 14 data'!$Q$8</f>
        <v>29.798999999999999</v>
      </c>
      <c r="D15" s="636">
        <f>'Section 14 data'!$R$8</f>
        <v>906.21900000000005</v>
      </c>
      <c r="E15" s="641">
        <f>'Section 14 data'!$S$8</f>
        <v>38.74</v>
      </c>
      <c r="F15" s="637">
        <f t="shared" si="0"/>
        <v>936.01800000000003</v>
      </c>
    </row>
    <row r="17" spans="4:4" ht="15" customHeight="1" x14ac:dyDescent="0.2">
      <c r="D17" s="547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East Midlands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1">
        <f>'Section 14 data'!$Q$24</f>
        <v>3.3639999999999999</v>
      </c>
      <c r="D8" s="632">
        <f>'Section 14 data'!$R$24</f>
        <v>81.858999999999995</v>
      </c>
      <c r="E8" s="199">
        <f>'Section 14 data'!$S$24</f>
        <v>63.28</v>
      </c>
      <c r="F8" s="633">
        <f>SUM(C8,D8)</f>
        <v>85.222999999999999</v>
      </c>
    </row>
    <row r="9" spans="2:6" ht="15" customHeight="1" x14ac:dyDescent="0.2">
      <c r="B9" s="79" t="s">
        <v>341</v>
      </c>
      <c r="C9" s="631">
        <f>'Section 14 data'!$Q$25</f>
        <v>5.7629999999999999</v>
      </c>
      <c r="D9" s="632">
        <f>'Section 14 data'!$R$25</f>
        <v>7.2050000000000001</v>
      </c>
      <c r="E9" s="199">
        <f>'Section 14 data'!$S$25</f>
        <v>99.06</v>
      </c>
      <c r="F9" s="633">
        <f t="shared" ref="F9:F17" si="0">SUM(C9,D9)</f>
        <v>12.968</v>
      </c>
    </row>
    <row r="10" spans="2:6" ht="15" customHeight="1" x14ac:dyDescent="0.2">
      <c r="B10" s="80" t="s">
        <v>342</v>
      </c>
      <c r="C10" s="631">
        <f>'Section 14 data'!$Q$26</f>
        <v>5.6440000000000001</v>
      </c>
      <c r="D10" s="632">
        <f>'Section 14 data'!$R$26</f>
        <v>212.946</v>
      </c>
      <c r="E10" s="199">
        <f>'Section 14 data'!$S$26</f>
        <v>122.16</v>
      </c>
      <c r="F10" s="633">
        <f t="shared" si="0"/>
        <v>218.59</v>
      </c>
    </row>
    <row r="11" spans="2:6" ht="15" customHeight="1" x14ac:dyDescent="0.2">
      <c r="B11" s="78" t="s">
        <v>343</v>
      </c>
      <c r="C11" s="631">
        <f>'Section 14 data'!$Q$27</f>
        <v>2.5579999999999998</v>
      </c>
      <c r="D11" s="632">
        <f>'Section 14 data'!$R$27</f>
        <v>312.73599999999999</v>
      </c>
      <c r="E11" s="199">
        <f>'Section 14 data'!$S$27</f>
        <v>57.24</v>
      </c>
      <c r="F11" s="633">
        <f t="shared" si="0"/>
        <v>315.29399999999998</v>
      </c>
    </row>
    <row r="12" spans="2:6" ht="15" customHeight="1" x14ac:dyDescent="0.2">
      <c r="B12" s="78" t="s">
        <v>344</v>
      </c>
      <c r="C12" s="631">
        <f>'Section 14 data'!$Q$28</f>
        <v>6.0910000000000002</v>
      </c>
      <c r="D12" s="632">
        <f>'Section 14 data'!$R$28</f>
        <v>120.152</v>
      </c>
      <c r="E12" s="199">
        <f>'Section 14 data'!$S$28</f>
        <v>71.36</v>
      </c>
      <c r="F12" s="633">
        <f t="shared" si="0"/>
        <v>126.24299999999999</v>
      </c>
    </row>
    <row r="13" spans="2:6" ht="15" customHeight="1" x14ac:dyDescent="0.2">
      <c r="B13" s="78" t="s">
        <v>345</v>
      </c>
      <c r="C13" s="631">
        <f>'Section 14 data'!$Q$29</f>
        <v>4.8150000000000004</v>
      </c>
      <c r="D13" s="632">
        <f>'Section 14 data'!$R$29</f>
        <v>165.827</v>
      </c>
      <c r="E13" s="199">
        <f>'Section 14 data'!$S$29</f>
        <v>66.89</v>
      </c>
      <c r="F13" s="633">
        <f t="shared" si="0"/>
        <v>170.642</v>
      </c>
    </row>
    <row r="14" spans="2:6" ht="15" customHeight="1" x14ac:dyDescent="0.2">
      <c r="B14" s="78" t="s">
        <v>346</v>
      </c>
      <c r="C14" s="631">
        <f>'Section 14 data'!$Q$30</f>
        <v>1.5629999999999999</v>
      </c>
      <c r="D14" s="632">
        <f>'Section 14 data'!$R$30</f>
        <v>5.4939999999999998</v>
      </c>
      <c r="E14" s="199">
        <f>'Section 14 data'!$S$30</f>
        <v>99.06</v>
      </c>
      <c r="F14" s="633">
        <f t="shared" si="0"/>
        <v>7.0569999999999995</v>
      </c>
    </row>
    <row r="15" spans="2:6" ht="15" customHeight="1" x14ac:dyDescent="0.2">
      <c r="B15" s="78" t="s">
        <v>347</v>
      </c>
      <c r="C15" s="631">
        <f>'Section 14 data'!$Q$31</f>
        <v>0</v>
      </c>
      <c r="D15" s="632">
        <f>'Section 14 data'!$R$31</f>
        <v>0</v>
      </c>
      <c r="E15" s="199">
        <f>'Section 14 data'!$S$31</f>
        <v>0</v>
      </c>
      <c r="F15" s="633">
        <f t="shared" si="0"/>
        <v>0</v>
      </c>
    </row>
    <row r="16" spans="2:6" ht="15" customHeight="1" x14ac:dyDescent="0.2">
      <c r="B16" s="78" t="s">
        <v>270</v>
      </c>
      <c r="C16" s="631">
        <f>'Section 14 data'!$Q$32</f>
        <v>0</v>
      </c>
      <c r="D16" s="632">
        <f>'Section 14 data'!$R$32</f>
        <v>0</v>
      </c>
      <c r="E16" s="199">
        <f>'Section 14 data'!$S$32</f>
        <v>0</v>
      </c>
      <c r="F16" s="633">
        <f t="shared" si="0"/>
        <v>0</v>
      </c>
    </row>
    <row r="17" spans="2:6" ht="15" customHeight="1" x14ac:dyDescent="0.2">
      <c r="B17" s="72" t="s">
        <v>80</v>
      </c>
      <c r="C17" s="87">
        <f>'Section 14 data'!$Q$8</f>
        <v>29.798999999999999</v>
      </c>
      <c r="D17" s="87">
        <f>'Section 14 data'!$R$8</f>
        <v>906.21900000000005</v>
      </c>
      <c r="E17" s="315">
        <f>'Section 14 data'!$S$8</f>
        <v>38.74</v>
      </c>
      <c r="F17" s="87">
        <f t="shared" si="0"/>
        <v>936.01800000000003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38" t="s">
        <v>376</v>
      </c>
      <c r="C5" s="903" t="s">
        <v>390</v>
      </c>
      <c r="D5" s="903"/>
      <c r="E5" s="903"/>
      <c r="F5" s="895"/>
      <c r="H5" s="838" t="s">
        <v>376</v>
      </c>
      <c r="I5" s="786" t="s">
        <v>274</v>
      </c>
      <c r="J5" s="858"/>
      <c r="K5" s="858"/>
      <c r="L5" s="785"/>
    </row>
    <row r="6" spans="2:12" ht="60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300" t="s">
        <v>81</v>
      </c>
      <c r="J7" s="36" t="s">
        <v>81</v>
      </c>
      <c r="K7" s="301" t="s">
        <v>280</v>
      </c>
      <c r="L7" s="27" t="s">
        <v>280</v>
      </c>
    </row>
    <row r="8" spans="2:12" ht="15" customHeight="1" x14ac:dyDescent="0.2">
      <c r="B8" s="187"/>
      <c r="C8" s="50"/>
      <c r="D8" s="50"/>
      <c r="E8" s="51"/>
      <c r="F8" s="52"/>
      <c r="G8" s="25"/>
      <c r="H8" s="187"/>
      <c r="I8" s="53"/>
      <c r="J8" s="54"/>
      <c r="K8" s="55"/>
      <c r="L8" s="56"/>
    </row>
    <row r="9" spans="2:12" ht="15" customHeight="1" x14ac:dyDescent="0.2">
      <c r="B9" s="28" t="str">
        <f>Index!$B$4</f>
        <v>East Midlands</v>
      </c>
      <c r="C9" s="57">
        <f>'Section 14 data'!C8</f>
        <v>5.7709999999999997E-2</v>
      </c>
      <c r="D9" s="57">
        <f>'Section 14 data'!D8</f>
        <v>0.96234000000000008</v>
      </c>
      <c r="E9" s="58">
        <f>'Section 14 data'!$E$8</f>
        <v>37.159999999999997</v>
      </c>
      <c r="F9" s="76">
        <f>SUM(C9,D9)</f>
        <v>1.0200500000000001</v>
      </c>
      <c r="G9" s="25"/>
      <c r="H9" s="28" t="str">
        <f>Index!$B$4</f>
        <v>East Midlands</v>
      </c>
      <c r="I9" s="59">
        <f>'Section 14 data'!$G$7</f>
        <v>39.05968</v>
      </c>
      <c r="J9" s="60">
        <f>'Section 14 data'!$G$5</f>
        <v>51.166460000000001</v>
      </c>
      <c r="K9" s="43">
        <f>IF(I9=0,0,100*F9/I9)</f>
        <v>2.6115165306013775</v>
      </c>
      <c r="L9" s="61">
        <f>IF(J9=0,0,100*F9/J9)</f>
        <v>1.9935911141790932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38" t="s">
        <v>376</v>
      </c>
      <c r="C5" s="903" t="s">
        <v>393</v>
      </c>
      <c r="D5" s="903"/>
      <c r="E5" s="903"/>
      <c r="F5" s="895"/>
      <c r="G5" s="25"/>
      <c r="H5" s="838" t="s">
        <v>376</v>
      </c>
      <c r="I5" s="786" t="s">
        <v>282</v>
      </c>
      <c r="J5" s="858"/>
      <c r="K5" s="858"/>
      <c r="L5" s="785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300" t="s">
        <v>325</v>
      </c>
      <c r="J7" s="36" t="s">
        <v>325</v>
      </c>
      <c r="K7" s="301" t="s">
        <v>280</v>
      </c>
      <c r="L7" s="27" t="s">
        <v>280</v>
      </c>
    </row>
    <row r="8" spans="2:12" ht="15" customHeight="1" x14ac:dyDescent="0.2">
      <c r="B8" s="187"/>
      <c r="C8" s="63"/>
      <c r="D8" s="63"/>
      <c r="E8" s="51"/>
      <c r="F8" s="64"/>
      <c r="G8" s="25"/>
      <c r="H8" s="187"/>
      <c r="I8" s="65"/>
      <c r="J8" s="66"/>
      <c r="K8" s="55"/>
      <c r="L8" s="56"/>
    </row>
    <row r="9" spans="2:12" ht="15" customHeight="1" x14ac:dyDescent="0.2">
      <c r="B9" s="28" t="str">
        <f>Index!$B$4</f>
        <v>East Midlands</v>
      </c>
      <c r="C9" s="67">
        <f>'Section 14 data'!$J$8</f>
        <v>9.7309999999999999</v>
      </c>
      <c r="D9" s="67">
        <f>'Section 14 data'!$K$8</f>
        <v>322.99299999999999</v>
      </c>
      <c r="E9" s="58">
        <f>'Section 14 data'!$L$8</f>
        <v>42.27</v>
      </c>
      <c r="F9" s="77">
        <f>SUM(C9,D9)</f>
        <v>332.72399999999999</v>
      </c>
      <c r="G9" s="25"/>
      <c r="H9" s="28" t="str">
        <f>Index!$B$4</f>
        <v>East Midlands</v>
      </c>
      <c r="I9" s="68">
        <f>'Section 14 data'!$N$7</f>
        <v>6148.63</v>
      </c>
      <c r="J9" s="43">
        <f>'Section 14 data'!$N$5</f>
        <v>9648.25</v>
      </c>
      <c r="K9" s="43">
        <f>IF(I9=0,0,100*F9/I9)</f>
        <v>5.4113517970669891</v>
      </c>
      <c r="L9" s="61">
        <f>IF(J9=0,0,100*F9/J9)</f>
        <v>3.4485424817972175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38" t="s">
        <v>380</v>
      </c>
      <c r="C5" s="903" t="s">
        <v>394</v>
      </c>
      <c r="D5" s="903"/>
      <c r="E5" s="903"/>
      <c r="F5" s="895"/>
      <c r="G5" s="25"/>
      <c r="H5" s="838" t="s">
        <v>380</v>
      </c>
      <c r="I5" s="786" t="s">
        <v>284</v>
      </c>
      <c r="J5" s="858"/>
      <c r="K5" s="858"/>
      <c r="L5" s="785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300" t="s">
        <v>271</v>
      </c>
      <c r="J7" s="36" t="s">
        <v>271</v>
      </c>
      <c r="K7" s="301" t="s">
        <v>280</v>
      </c>
      <c r="L7" s="27" t="s">
        <v>280</v>
      </c>
    </row>
    <row r="8" spans="2:12" ht="15" customHeight="1" x14ac:dyDescent="0.2">
      <c r="B8" s="187"/>
      <c r="C8" s="50"/>
      <c r="D8" s="50"/>
      <c r="E8" s="51"/>
      <c r="F8" s="52"/>
      <c r="G8" s="25"/>
      <c r="H8" s="187"/>
      <c r="I8" s="53"/>
      <c r="J8" s="54"/>
      <c r="K8" s="55"/>
      <c r="L8" s="56"/>
    </row>
    <row r="9" spans="2:12" ht="15" customHeight="1" x14ac:dyDescent="0.2">
      <c r="B9" s="28" t="str">
        <f>Index!$B$4</f>
        <v>East Midlands</v>
      </c>
      <c r="C9" s="67">
        <f>'Section 14 data'!$Q$8</f>
        <v>29.798999999999999</v>
      </c>
      <c r="D9" s="67">
        <f>'Section 14 data'!$R$8</f>
        <v>906.21900000000005</v>
      </c>
      <c r="E9" s="768">
        <f>'Section 14 data'!$S$8</f>
        <v>38.74</v>
      </c>
      <c r="F9" s="77">
        <f>SUM(C9,D9)</f>
        <v>936.01800000000003</v>
      </c>
      <c r="G9" s="649"/>
      <c r="H9" s="650" t="str">
        <f>Index!$B$4</f>
        <v>East Midlands</v>
      </c>
      <c r="I9" s="68">
        <f>'Section 14 data'!$U$7</f>
        <v>41422.396000000001</v>
      </c>
      <c r="J9" s="43">
        <f>'Section 14 data'!$U$5</f>
        <v>50700.447</v>
      </c>
      <c r="K9" s="651">
        <f>IF(I9=0,0,100*F9/I9)</f>
        <v>2.2596906272635704</v>
      </c>
      <c r="L9" s="652">
        <f>IF(J9=0,0,100*F9/J9)</f>
        <v>1.8461730722019078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647</v>
      </c>
      <c r="C3" t="s">
        <v>623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East Midlands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6">
        <f>'Section 15 data'!$C$13</f>
        <v>4.5520000000000005E-2</v>
      </c>
      <c r="D8" s="647">
        <f>'Section 15 data'!$D$13</f>
        <v>0</v>
      </c>
      <c r="E8" s="199">
        <f>'Section 15 data'!$E$13</f>
        <v>0</v>
      </c>
      <c r="F8" s="648">
        <f>SUM(C8,D8)</f>
        <v>4.5520000000000005E-2</v>
      </c>
    </row>
    <row r="9" spans="2:6" ht="15" customHeight="1" x14ac:dyDescent="0.2">
      <c r="B9" s="100" t="s">
        <v>335</v>
      </c>
      <c r="C9" s="646">
        <f>'Section 15 data'!$C$14</f>
        <v>2.9569999999999999E-2</v>
      </c>
      <c r="D9" s="647">
        <f>'Section 15 data'!$D$14</f>
        <v>6.8919999999999995E-2</v>
      </c>
      <c r="E9" s="199">
        <f>'Section 15 data'!$E$14</f>
        <v>71.28</v>
      </c>
      <c r="F9" s="648">
        <f t="shared" ref="F9:F15" si="0">SUM(C9,D9)</f>
        <v>9.8489999999999994E-2</v>
      </c>
    </row>
    <row r="10" spans="2:6" ht="15" customHeight="1" x14ac:dyDescent="0.2">
      <c r="B10" s="99" t="s">
        <v>336</v>
      </c>
      <c r="C10" s="646">
        <f>'Section 15 data'!$C$15</f>
        <v>4.6560000000000004E-2</v>
      </c>
      <c r="D10" s="647">
        <f>'Section 15 data'!$D$15</f>
        <v>7.551999999999999E-2</v>
      </c>
      <c r="E10" s="199">
        <f>'Section 15 data'!$E$15</f>
        <v>66.02</v>
      </c>
      <c r="F10" s="648">
        <f t="shared" si="0"/>
        <v>0.12207999999999999</v>
      </c>
    </row>
    <row r="11" spans="2:6" ht="15" customHeight="1" x14ac:dyDescent="0.2">
      <c r="B11" s="99" t="s">
        <v>337</v>
      </c>
      <c r="C11" s="646">
        <f>'Section 15 data'!$C$16</f>
        <v>7.3079999999999992E-2</v>
      </c>
      <c r="D11" s="647">
        <f>'Section 15 data'!$D$16</f>
        <v>0.83950000000000002</v>
      </c>
      <c r="E11" s="199">
        <f>'Section 15 data'!$E$16</f>
        <v>38.135721704266132</v>
      </c>
      <c r="F11" s="648">
        <f t="shared" si="0"/>
        <v>0.91258000000000006</v>
      </c>
    </row>
    <row r="12" spans="2:6" ht="15" customHeight="1" x14ac:dyDescent="0.2">
      <c r="B12" s="99" t="s">
        <v>338</v>
      </c>
      <c r="C12" s="646">
        <f>'Section 15 data'!$C$17</f>
        <v>1.9420000000000003E-2</v>
      </c>
      <c r="D12" s="647">
        <f>'Section 15 data'!$D$17</f>
        <v>0.30397000000000002</v>
      </c>
      <c r="E12" s="199">
        <f>'Section 15 data'!$E$17</f>
        <v>79.930000000000007</v>
      </c>
      <c r="F12" s="648">
        <f t="shared" si="0"/>
        <v>0.32339000000000001</v>
      </c>
    </row>
    <row r="13" spans="2:6" ht="15" customHeight="1" x14ac:dyDescent="0.2">
      <c r="B13" s="99" t="s">
        <v>339</v>
      </c>
      <c r="C13" s="646">
        <f>'Section 15 data'!$C$18</f>
        <v>3.6220000000000002E-2</v>
      </c>
      <c r="D13" s="647">
        <f>'Section 15 data'!$D$18</f>
        <v>0</v>
      </c>
      <c r="E13" s="199">
        <f>'Section 15 data'!$E$18</f>
        <v>0</v>
      </c>
      <c r="F13" s="648">
        <f t="shared" si="0"/>
        <v>3.6220000000000002E-2</v>
      </c>
    </row>
    <row r="14" spans="2:6" ht="15" customHeight="1" x14ac:dyDescent="0.2">
      <c r="B14" s="99" t="s">
        <v>268</v>
      </c>
      <c r="C14" s="646">
        <f>'Section 15 data'!$C$19</f>
        <v>5.2599999999999999E-3</v>
      </c>
      <c r="D14" s="647">
        <f>'Section 15 data'!$D$19</f>
        <v>0</v>
      </c>
      <c r="E14" s="199">
        <f>'Section 15 data'!$E$19</f>
        <v>0</v>
      </c>
      <c r="F14" s="648">
        <f t="shared" si="0"/>
        <v>5.2599999999999999E-3</v>
      </c>
    </row>
    <row r="15" spans="2:6" ht="15" customHeight="1" x14ac:dyDescent="0.2">
      <c r="B15" s="101" t="s">
        <v>80</v>
      </c>
      <c r="C15" s="102">
        <f>'Section 15 data'!$C$8</f>
        <v>0.25562000000000001</v>
      </c>
      <c r="D15" s="102">
        <f>'Section 15 data'!$D$8</f>
        <v>1.2879100000000001</v>
      </c>
      <c r="E15" s="315">
        <f>'Section 15 data'!$E$8</f>
        <v>29.7</v>
      </c>
      <c r="F15" s="102">
        <f t="shared" si="0"/>
        <v>1.5435300000000001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798" t="s">
        <v>642</v>
      </c>
      <c r="C3" s="799"/>
      <c r="D3" s="799"/>
      <c r="E3" s="799"/>
      <c r="F3" s="799"/>
      <c r="G3" s="799"/>
      <c r="I3" s="798" t="s">
        <v>644</v>
      </c>
      <c r="J3" s="799"/>
      <c r="K3" s="799"/>
      <c r="L3" s="799"/>
      <c r="M3" s="799"/>
      <c r="N3" s="799"/>
      <c r="P3" s="798" t="s">
        <v>643</v>
      </c>
      <c r="Q3" s="799"/>
      <c r="R3" s="799"/>
      <c r="S3" s="799"/>
      <c r="T3" s="799"/>
      <c r="U3" s="799"/>
    </row>
    <row r="4" spans="2:21" ht="13.5" thickBot="1" x14ac:dyDescent="0.25">
      <c r="B4" s="438"/>
      <c r="C4" s="438" t="s">
        <v>78</v>
      </c>
      <c r="D4" s="438" t="s">
        <v>308</v>
      </c>
      <c r="E4" s="458" t="s">
        <v>82</v>
      </c>
      <c r="F4" s="438" t="s">
        <v>309</v>
      </c>
      <c r="G4" s="438" t="s">
        <v>487</v>
      </c>
      <c r="I4" s="438"/>
      <c r="J4" s="438" t="s">
        <v>78</v>
      </c>
      <c r="K4" s="438" t="s">
        <v>308</v>
      </c>
      <c r="L4" s="458" t="s">
        <v>82</v>
      </c>
      <c r="M4" s="438" t="s">
        <v>309</v>
      </c>
      <c r="N4" s="438" t="s">
        <v>487</v>
      </c>
      <c r="P4" s="438"/>
      <c r="Q4" s="438" t="s">
        <v>78</v>
      </c>
      <c r="R4" s="438" t="s">
        <v>308</v>
      </c>
      <c r="S4" s="458" t="s">
        <v>82</v>
      </c>
      <c r="T4" s="438" t="s">
        <v>309</v>
      </c>
      <c r="U4" s="438" t="s">
        <v>487</v>
      </c>
    </row>
    <row r="5" spans="2:21" x14ac:dyDescent="0.2">
      <c r="B5" s="341" t="s">
        <v>106</v>
      </c>
      <c r="C5" s="342">
        <v>6.7304899999999996</v>
      </c>
      <c r="D5" s="342">
        <v>44.435970000000005</v>
      </c>
      <c r="E5" s="459">
        <v>1.81</v>
      </c>
      <c r="F5" s="462">
        <f>D5*E5/100</f>
        <v>0.80429105700000003</v>
      </c>
      <c r="G5" s="463">
        <f>C5+D5</f>
        <v>51.166460000000001</v>
      </c>
      <c r="I5" s="341" t="s">
        <v>106</v>
      </c>
      <c r="J5" s="342">
        <v>1308.79</v>
      </c>
      <c r="K5" s="342">
        <v>8339.4599999999991</v>
      </c>
      <c r="L5" s="459">
        <v>7.13</v>
      </c>
      <c r="M5" s="462">
        <f>K5*L5/100</f>
        <v>594.60349799999995</v>
      </c>
      <c r="N5" s="463">
        <f>J5+K5</f>
        <v>9648.25</v>
      </c>
      <c r="P5" s="341" t="s">
        <v>106</v>
      </c>
      <c r="Q5" s="342">
        <v>5171.6210000000001</v>
      </c>
      <c r="R5" s="342">
        <v>45528.826000000001</v>
      </c>
      <c r="S5" s="459">
        <v>6.43</v>
      </c>
      <c r="T5" s="462">
        <f>R5*S5/100</f>
        <v>2927.5035118000001</v>
      </c>
      <c r="U5" s="463">
        <f>Q5+R5</f>
        <v>50700.447</v>
      </c>
    </row>
    <row r="6" spans="2:21" x14ac:dyDescent="0.2">
      <c r="B6" s="343" t="s">
        <v>92</v>
      </c>
      <c r="C6" s="340">
        <v>4.7160200000000003</v>
      </c>
      <c r="D6" s="340">
        <v>7.3907499999999997</v>
      </c>
      <c r="E6" s="460">
        <v>10.36</v>
      </c>
      <c r="F6" s="464">
        <f>D6*E6/100</f>
        <v>0.76568169999999991</v>
      </c>
      <c r="G6" s="465">
        <f>C6+D6</f>
        <v>12.106770000000001</v>
      </c>
      <c r="I6" s="343" t="s">
        <v>92</v>
      </c>
      <c r="J6" s="340">
        <v>1088.232</v>
      </c>
      <c r="K6" s="340">
        <v>2411.3879999999999</v>
      </c>
      <c r="L6" s="460">
        <v>12.68</v>
      </c>
      <c r="M6" s="464">
        <f>K6*L6/100</f>
        <v>305.76399839999999</v>
      </c>
      <c r="N6" s="465">
        <f>J6+K6</f>
        <v>3499.62</v>
      </c>
      <c r="P6" s="343" t="s">
        <v>92</v>
      </c>
      <c r="Q6" s="340">
        <v>3794.451</v>
      </c>
      <c r="R6" s="340">
        <v>5483.6</v>
      </c>
      <c r="S6" s="460">
        <v>14.87</v>
      </c>
      <c r="T6" s="464">
        <f>R6*S6/100</f>
        <v>815.41131999999993</v>
      </c>
      <c r="U6" s="465">
        <f>Q6+R6</f>
        <v>9278.0509999999995</v>
      </c>
    </row>
    <row r="7" spans="2:21" x14ac:dyDescent="0.2">
      <c r="B7" s="344" t="s">
        <v>105</v>
      </c>
      <c r="C7" s="340">
        <v>2.0144700000000002</v>
      </c>
      <c r="D7" s="340">
        <v>37.045209999999997</v>
      </c>
      <c r="E7" s="460">
        <v>2.93</v>
      </c>
      <c r="F7" s="464">
        <f>D7*E7/100</f>
        <v>1.085424653</v>
      </c>
      <c r="G7" s="465">
        <f>C7+D7</f>
        <v>39.05968</v>
      </c>
      <c r="I7" s="344" t="s">
        <v>105</v>
      </c>
      <c r="J7" s="340">
        <v>220.55799999999999</v>
      </c>
      <c r="K7" s="340">
        <v>5928.0720000000001</v>
      </c>
      <c r="L7" s="460">
        <v>9.48</v>
      </c>
      <c r="M7" s="464">
        <f>K7*L7/100</f>
        <v>561.98122560000002</v>
      </c>
      <c r="N7" s="465">
        <f>J7+K7</f>
        <v>6148.63</v>
      </c>
      <c r="P7" s="344" t="s">
        <v>105</v>
      </c>
      <c r="Q7" s="340">
        <v>1377.17</v>
      </c>
      <c r="R7" s="340">
        <v>40045.226000000002</v>
      </c>
      <c r="S7" s="460">
        <v>7.34</v>
      </c>
      <c r="T7" s="464">
        <f>R7*S7/100</f>
        <v>2939.3195884000002</v>
      </c>
      <c r="U7" s="465">
        <f>Q7+R7</f>
        <v>41422.396000000001</v>
      </c>
    </row>
    <row r="8" spans="2:21" ht="13.5" thickBot="1" x14ac:dyDescent="0.25">
      <c r="B8" s="345" t="s">
        <v>94</v>
      </c>
      <c r="C8" s="346">
        <v>0.17448</v>
      </c>
      <c r="D8" s="346">
        <v>7.4666600000000001</v>
      </c>
      <c r="E8" s="461">
        <v>13.32</v>
      </c>
      <c r="F8" s="466">
        <f>D8*E8/100</f>
        <v>0.99455911200000002</v>
      </c>
      <c r="G8" s="467">
        <f>C8+D8</f>
        <v>7.64114</v>
      </c>
      <c r="I8" s="345" t="s">
        <v>94</v>
      </c>
      <c r="J8" s="346">
        <v>18.762</v>
      </c>
      <c r="K8" s="346">
        <v>1722.123</v>
      </c>
      <c r="L8" s="461">
        <v>20.440000000000001</v>
      </c>
      <c r="M8" s="466">
        <f>K8*L8/100</f>
        <v>352.00194119999998</v>
      </c>
      <c r="N8" s="467">
        <f>J8+K8</f>
        <v>1740.885</v>
      </c>
      <c r="P8" s="345" t="s">
        <v>94</v>
      </c>
      <c r="Q8" s="346">
        <v>149.98400000000001</v>
      </c>
      <c r="R8" s="346">
        <v>5276.433</v>
      </c>
      <c r="S8" s="461">
        <v>16.38</v>
      </c>
      <c r="T8" s="466">
        <f>R8*S8/100</f>
        <v>864.27972539999985</v>
      </c>
      <c r="U8" s="467">
        <f>Q8+R8</f>
        <v>5426.4170000000004</v>
      </c>
    </row>
    <row r="11" spans="2:21" ht="38.25" customHeight="1" x14ac:dyDescent="0.2">
      <c r="B11" s="798" t="s">
        <v>659</v>
      </c>
      <c r="C11" s="799"/>
      <c r="D11" s="799"/>
      <c r="E11" s="799"/>
      <c r="F11" s="799"/>
      <c r="G11" s="799"/>
      <c r="I11" s="798" t="s">
        <v>660</v>
      </c>
      <c r="J11" s="799"/>
      <c r="K11" s="799"/>
      <c r="L11" s="799"/>
      <c r="M11" s="799"/>
      <c r="N11" s="799"/>
      <c r="P11" s="798" t="s">
        <v>661</v>
      </c>
      <c r="Q11" s="799"/>
      <c r="R11" s="799"/>
      <c r="S11" s="799"/>
      <c r="T11" s="799"/>
      <c r="U11" s="799"/>
    </row>
    <row r="12" spans="2:21" ht="13.5" thickBot="1" x14ac:dyDescent="0.25">
      <c r="B12" s="438"/>
      <c r="C12" s="438" t="s">
        <v>78</v>
      </c>
      <c r="D12" s="438" t="s">
        <v>308</v>
      </c>
      <c r="E12" s="458" t="s">
        <v>82</v>
      </c>
      <c r="F12" s="438" t="s">
        <v>309</v>
      </c>
      <c r="G12" s="438" t="s">
        <v>487</v>
      </c>
      <c r="I12" s="438"/>
      <c r="J12" s="438" t="s">
        <v>78</v>
      </c>
      <c r="K12" s="438" t="s">
        <v>308</v>
      </c>
      <c r="L12" s="458" t="s">
        <v>82</v>
      </c>
      <c r="M12" s="438" t="s">
        <v>309</v>
      </c>
      <c r="N12" s="438" t="s">
        <v>487</v>
      </c>
      <c r="P12" s="438"/>
      <c r="Q12" s="438" t="s">
        <v>78</v>
      </c>
      <c r="R12" s="438" t="s">
        <v>308</v>
      </c>
      <c r="S12" s="458" t="s">
        <v>82</v>
      </c>
      <c r="T12" s="438" t="s">
        <v>309</v>
      </c>
      <c r="U12" s="438" t="s">
        <v>487</v>
      </c>
    </row>
    <row r="13" spans="2:21" x14ac:dyDescent="0.2">
      <c r="B13" s="341" t="s">
        <v>119</v>
      </c>
      <c r="C13" s="342">
        <v>3.245E-2</v>
      </c>
      <c r="D13" s="342">
        <v>0.79419000000000006</v>
      </c>
      <c r="E13" s="459">
        <v>34.58</v>
      </c>
      <c r="F13" s="462">
        <f t="shared" ref="F13:F19" si="0">D13*E13/100</f>
        <v>0.27463090200000001</v>
      </c>
      <c r="G13" s="463">
        <f t="shared" ref="G13:G19" si="1">C13+D13</f>
        <v>0.82664000000000004</v>
      </c>
      <c r="I13" s="341" t="s">
        <v>119</v>
      </c>
      <c r="J13" s="342">
        <v>0</v>
      </c>
      <c r="K13" s="342">
        <v>0</v>
      </c>
      <c r="L13" s="459">
        <v>0</v>
      </c>
      <c r="M13" s="462">
        <f t="shared" ref="M13:M19" si="2">K13*L13/100</f>
        <v>0</v>
      </c>
      <c r="N13" s="463">
        <f t="shared" ref="N13:N19" si="3">J13+K13</f>
        <v>0</v>
      </c>
      <c r="P13" s="341" t="s">
        <v>119</v>
      </c>
      <c r="Q13" s="342">
        <v>3.4769999999999999</v>
      </c>
      <c r="R13" s="342">
        <v>0</v>
      </c>
      <c r="S13" s="459">
        <v>0</v>
      </c>
      <c r="T13" s="462">
        <f t="shared" ref="T13:T19" si="4">R13*S13/100</f>
        <v>0</v>
      </c>
      <c r="U13" s="463">
        <f t="shared" ref="U13:U19" si="5">Q13+R13</f>
        <v>3.4769999999999999</v>
      </c>
    </row>
    <row r="14" spans="2:21" x14ac:dyDescent="0.2">
      <c r="B14" s="343" t="s">
        <v>120</v>
      </c>
      <c r="C14" s="340">
        <v>1.8020000000000001E-2</v>
      </c>
      <c r="D14" s="340">
        <v>0.80370000000000008</v>
      </c>
      <c r="E14" s="460">
        <v>27.01</v>
      </c>
      <c r="F14" s="464">
        <f t="shared" si="0"/>
        <v>0.21707937000000005</v>
      </c>
      <c r="G14" s="465">
        <f t="shared" si="1"/>
        <v>0.82172000000000012</v>
      </c>
      <c r="I14" s="343" t="s">
        <v>120</v>
      </c>
      <c r="J14" s="340">
        <v>0.17599999999999999</v>
      </c>
      <c r="K14" s="340">
        <v>14.32</v>
      </c>
      <c r="L14" s="460">
        <v>57.42</v>
      </c>
      <c r="M14" s="464">
        <f t="shared" si="2"/>
        <v>8.222544000000001</v>
      </c>
      <c r="N14" s="465">
        <f t="shared" si="3"/>
        <v>14.496</v>
      </c>
      <c r="P14" s="343" t="s">
        <v>120</v>
      </c>
      <c r="Q14" s="340">
        <v>34.796999999999997</v>
      </c>
      <c r="R14" s="340">
        <v>1501.4949999999999</v>
      </c>
      <c r="S14" s="460">
        <v>28.68</v>
      </c>
      <c r="T14" s="464">
        <f t="shared" si="4"/>
        <v>430.62876599999998</v>
      </c>
      <c r="U14" s="465">
        <f t="shared" si="5"/>
        <v>1536.2919999999999</v>
      </c>
    </row>
    <row r="15" spans="2:21" x14ac:dyDescent="0.2">
      <c r="B15" s="344" t="s">
        <v>121</v>
      </c>
      <c r="C15" s="340">
        <v>1.6670000000000001E-2</v>
      </c>
      <c r="D15" s="340">
        <v>1.0205799999999998</v>
      </c>
      <c r="E15" s="460">
        <v>19.220916473205278</v>
      </c>
      <c r="F15" s="464">
        <f t="shared" si="0"/>
        <v>0.19616482934223839</v>
      </c>
      <c r="G15" s="465">
        <f t="shared" si="1"/>
        <v>1.0372499999999998</v>
      </c>
      <c r="I15" s="344" t="s">
        <v>121</v>
      </c>
      <c r="J15" s="340">
        <v>0.81299999999999994</v>
      </c>
      <c r="K15" s="340">
        <v>94.757000000000005</v>
      </c>
      <c r="L15" s="460">
        <v>26.63203535160681</v>
      </c>
      <c r="M15" s="464">
        <f t="shared" si="2"/>
        <v>25.235717738122066</v>
      </c>
      <c r="N15" s="465">
        <f t="shared" si="3"/>
        <v>95.570000000000007</v>
      </c>
      <c r="P15" s="344" t="s">
        <v>121</v>
      </c>
      <c r="Q15" s="340">
        <v>71.972999999999999</v>
      </c>
      <c r="R15" s="340">
        <v>1546.251</v>
      </c>
      <c r="S15" s="460">
        <v>22.430926567168147</v>
      </c>
      <c r="T15" s="464">
        <f t="shared" si="4"/>
        <v>346.83842635410315</v>
      </c>
      <c r="U15" s="465">
        <f t="shared" si="5"/>
        <v>1618.2239999999999</v>
      </c>
    </row>
    <row r="16" spans="2:21" x14ac:dyDescent="0.2">
      <c r="B16" s="344" t="s">
        <v>122</v>
      </c>
      <c r="C16" s="340">
        <v>2.6249999999999999E-2</v>
      </c>
      <c r="D16" s="340">
        <v>1.2503899999999999</v>
      </c>
      <c r="E16" s="460">
        <v>32.354733294425863</v>
      </c>
      <c r="F16" s="464">
        <f t="shared" si="0"/>
        <v>0.40456034964017151</v>
      </c>
      <c r="G16" s="465">
        <f t="shared" si="1"/>
        <v>1.27664</v>
      </c>
      <c r="I16" s="344" t="s">
        <v>122</v>
      </c>
      <c r="J16" s="340">
        <v>4.2149999999999999</v>
      </c>
      <c r="K16" s="340">
        <v>297.86900000000003</v>
      </c>
      <c r="L16" s="460">
        <v>36.0399217566235</v>
      </c>
      <c r="M16" s="464">
        <f t="shared" si="2"/>
        <v>107.35175453723687</v>
      </c>
      <c r="N16" s="465">
        <f t="shared" si="3"/>
        <v>302.084</v>
      </c>
      <c r="P16" s="344" t="s">
        <v>122</v>
      </c>
      <c r="Q16" s="340">
        <v>14.731</v>
      </c>
      <c r="R16" s="340">
        <v>951.48599999999999</v>
      </c>
      <c r="S16" s="460">
        <v>31.477583973572354</v>
      </c>
      <c r="T16" s="464">
        <f t="shared" si="4"/>
        <v>299.50480464678463</v>
      </c>
      <c r="U16" s="465">
        <f t="shared" si="5"/>
        <v>966.21699999999998</v>
      </c>
    </row>
    <row r="17" spans="2:21" x14ac:dyDescent="0.2">
      <c r="B17" s="344" t="s">
        <v>123</v>
      </c>
      <c r="C17" s="340">
        <v>3.2460000000000003E-2</v>
      </c>
      <c r="D17" s="340">
        <v>1.9430399999999999</v>
      </c>
      <c r="E17" s="460">
        <v>31.43</v>
      </c>
      <c r="F17" s="464">
        <f t="shared" si="0"/>
        <v>0.61069747199999991</v>
      </c>
      <c r="G17" s="465">
        <f t="shared" si="1"/>
        <v>1.9754999999999998</v>
      </c>
      <c r="I17" s="344" t="s">
        <v>123</v>
      </c>
      <c r="J17" s="340">
        <v>4.9429999999999996</v>
      </c>
      <c r="K17" s="340">
        <v>487.30200000000002</v>
      </c>
      <c r="L17" s="460">
        <v>31.38</v>
      </c>
      <c r="M17" s="464">
        <f t="shared" si="2"/>
        <v>152.9153676</v>
      </c>
      <c r="N17" s="465">
        <f t="shared" si="3"/>
        <v>492.245</v>
      </c>
      <c r="P17" s="344" t="s">
        <v>123</v>
      </c>
      <c r="Q17" s="340">
        <v>12.335000000000001</v>
      </c>
      <c r="R17" s="340">
        <v>827.46900000000005</v>
      </c>
      <c r="S17" s="460">
        <v>51.97</v>
      </c>
      <c r="T17" s="464">
        <f t="shared" si="4"/>
        <v>430.03563930000001</v>
      </c>
      <c r="U17" s="465">
        <f t="shared" si="5"/>
        <v>839.80400000000009</v>
      </c>
    </row>
    <row r="18" spans="2:21" x14ac:dyDescent="0.2">
      <c r="B18" s="344" t="s">
        <v>124</v>
      </c>
      <c r="C18" s="340">
        <v>1.0359999999999999E-2</v>
      </c>
      <c r="D18" s="340">
        <v>0.97396000000000005</v>
      </c>
      <c r="E18" s="460">
        <v>48.35</v>
      </c>
      <c r="F18" s="464">
        <f t="shared" si="0"/>
        <v>0.47090966000000001</v>
      </c>
      <c r="G18" s="465">
        <f t="shared" si="1"/>
        <v>0.98432000000000008</v>
      </c>
      <c r="I18" s="344" t="s">
        <v>124</v>
      </c>
      <c r="J18" s="340">
        <v>1.734</v>
      </c>
      <c r="K18" s="340">
        <v>555.78399999999999</v>
      </c>
      <c r="L18" s="460">
        <v>47.41</v>
      </c>
      <c r="M18" s="464">
        <f t="shared" si="2"/>
        <v>263.49719439999996</v>
      </c>
      <c r="N18" s="465">
        <f t="shared" si="3"/>
        <v>557.51800000000003</v>
      </c>
      <c r="P18" s="344" t="s">
        <v>124</v>
      </c>
      <c r="Q18" s="340">
        <v>3.746</v>
      </c>
      <c r="R18" s="340">
        <v>297.54599999999999</v>
      </c>
      <c r="S18" s="460">
        <v>40.520000000000003</v>
      </c>
      <c r="T18" s="464">
        <f t="shared" si="4"/>
        <v>120.56563920000001</v>
      </c>
      <c r="U18" s="465">
        <f t="shared" si="5"/>
        <v>301.29199999999997</v>
      </c>
    </row>
    <row r="19" spans="2:21" ht="13.5" thickBot="1" x14ac:dyDescent="0.25">
      <c r="B19" s="345" t="s">
        <v>125</v>
      </c>
      <c r="C19" s="346">
        <v>3.8270000000000005E-2</v>
      </c>
      <c r="D19" s="346">
        <v>0.68082000000000009</v>
      </c>
      <c r="E19" s="461">
        <v>54.866905851309234</v>
      </c>
      <c r="F19" s="466">
        <f t="shared" si="0"/>
        <v>0.37354486841688356</v>
      </c>
      <c r="G19" s="467">
        <f t="shared" si="1"/>
        <v>0.71909000000000012</v>
      </c>
      <c r="I19" s="345" t="s">
        <v>125</v>
      </c>
      <c r="J19" s="346">
        <v>6.8819999999999997</v>
      </c>
      <c r="K19" s="346">
        <v>272.08999999999997</v>
      </c>
      <c r="L19" s="461">
        <v>51.31050278641294</v>
      </c>
      <c r="M19" s="466">
        <f t="shared" si="2"/>
        <v>139.61074703155097</v>
      </c>
      <c r="N19" s="467">
        <f t="shared" si="3"/>
        <v>278.97199999999998</v>
      </c>
      <c r="P19" s="345" t="s">
        <v>125</v>
      </c>
      <c r="Q19" s="346">
        <v>8.9239999999999995</v>
      </c>
      <c r="R19" s="346">
        <v>152.18600000000001</v>
      </c>
      <c r="S19" s="461">
        <v>46.547925802567363</v>
      </c>
      <c r="T19" s="466">
        <f t="shared" si="4"/>
        <v>70.839426361895164</v>
      </c>
      <c r="U19" s="467">
        <f t="shared" si="5"/>
        <v>161.11000000000001</v>
      </c>
    </row>
    <row r="20" spans="2:21" x14ac:dyDescent="0.2">
      <c r="C20" s="340"/>
      <c r="D20" s="340"/>
      <c r="J20" s="340">
        <f>SUM(J13:J19)</f>
        <v>18.762999999999998</v>
      </c>
      <c r="K20" s="340"/>
      <c r="Q20" s="340"/>
      <c r="R20" s="340"/>
    </row>
    <row r="22" spans="2:21" ht="38.25" customHeight="1" x14ac:dyDescent="0.2">
      <c r="B22" s="798" t="s">
        <v>662</v>
      </c>
      <c r="C22" s="799"/>
      <c r="D22" s="799"/>
      <c r="E22" s="799"/>
      <c r="F22" s="799"/>
      <c r="G22" s="799"/>
      <c r="I22" s="798" t="s">
        <v>663</v>
      </c>
      <c r="J22" s="799"/>
      <c r="K22" s="799"/>
      <c r="L22" s="799"/>
      <c r="M22" s="799"/>
      <c r="N22" s="799"/>
      <c r="P22" s="798" t="s">
        <v>664</v>
      </c>
      <c r="Q22" s="799"/>
      <c r="R22" s="799"/>
      <c r="S22" s="799"/>
      <c r="T22" s="799"/>
      <c r="U22" s="799"/>
    </row>
    <row r="23" spans="2:21" ht="13.5" thickBot="1" x14ac:dyDescent="0.25">
      <c r="B23" s="438"/>
      <c r="C23" s="438" t="s">
        <v>78</v>
      </c>
      <c r="D23" s="438" t="s">
        <v>308</v>
      </c>
      <c r="E23" s="458" t="s">
        <v>82</v>
      </c>
      <c r="F23" s="438" t="s">
        <v>309</v>
      </c>
      <c r="G23" s="438" t="s">
        <v>487</v>
      </c>
      <c r="I23" s="438"/>
      <c r="J23" s="438" t="s">
        <v>78</v>
      </c>
      <c r="K23" s="438" t="s">
        <v>308</v>
      </c>
      <c r="L23" s="458" t="s">
        <v>82</v>
      </c>
      <c r="M23" s="438" t="s">
        <v>309</v>
      </c>
      <c r="N23" s="438" t="s">
        <v>487</v>
      </c>
      <c r="P23" s="438"/>
      <c r="Q23" s="438" t="s">
        <v>78</v>
      </c>
      <c r="R23" s="438" t="s">
        <v>308</v>
      </c>
      <c r="S23" s="458" t="s">
        <v>82</v>
      </c>
      <c r="T23" s="438" t="s">
        <v>309</v>
      </c>
      <c r="U23" s="438" t="s">
        <v>487</v>
      </c>
    </row>
    <row r="24" spans="2:21" x14ac:dyDescent="0.2">
      <c r="B24" s="341" t="s">
        <v>127</v>
      </c>
      <c r="C24" s="342">
        <v>4.793E-2</v>
      </c>
      <c r="D24" s="342">
        <v>1.3002899999999999</v>
      </c>
      <c r="E24" s="459">
        <v>23.79</v>
      </c>
      <c r="F24" s="462">
        <f t="shared" ref="F24:F32" si="6">D24*E24/100</f>
        <v>0.30933899099999995</v>
      </c>
      <c r="G24" s="463">
        <f t="shared" ref="G24:G32" si="7">C24+D24</f>
        <v>1.34822</v>
      </c>
      <c r="I24" s="341" t="s">
        <v>127</v>
      </c>
      <c r="J24" s="342">
        <v>0.187</v>
      </c>
      <c r="K24" s="342">
        <v>3.798</v>
      </c>
      <c r="L24" s="459">
        <v>35.299999999999997</v>
      </c>
      <c r="M24" s="462">
        <f t="shared" ref="M24:M32" si="8">K24*L24/100</f>
        <v>1.3406940000000001</v>
      </c>
      <c r="N24" s="463">
        <f t="shared" ref="N24:N32" si="9">J24+K24</f>
        <v>3.9849999999999999</v>
      </c>
      <c r="P24" s="341" t="s">
        <v>127</v>
      </c>
      <c r="Q24" s="342">
        <v>34.036000000000001</v>
      </c>
      <c r="R24" s="342">
        <v>959.79200000000003</v>
      </c>
      <c r="S24" s="459">
        <v>35.35</v>
      </c>
      <c r="T24" s="462">
        <f t="shared" ref="T24:T32" si="10">R24*S24/100</f>
        <v>339.286472</v>
      </c>
      <c r="U24" s="463">
        <f t="shared" ref="U24:U32" si="11">Q24+R24</f>
        <v>993.82799999999997</v>
      </c>
    </row>
    <row r="25" spans="2:21" x14ac:dyDescent="0.2">
      <c r="B25" s="343" t="s">
        <v>128</v>
      </c>
      <c r="C25" s="340">
        <v>1.77E-2</v>
      </c>
      <c r="D25" s="340">
        <v>0.40229999999999999</v>
      </c>
      <c r="E25" s="460">
        <v>32.08</v>
      </c>
      <c r="F25" s="464">
        <f t="shared" si="6"/>
        <v>0.12905783999999998</v>
      </c>
      <c r="G25" s="465">
        <f t="shared" si="7"/>
        <v>0.42</v>
      </c>
      <c r="I25" s="343" t="s">
        <v>128</v>
      </c>
      <c r="J25" s="340">
        <v>0.66800000000000004</v>
      </c>
      <c r="K25" s="340">
        <v>12.173</v>
      </c>
      <c r="L25" s="460">
        <v>27.87</v>
      </c>
      <c r="M25" s="464">
        <f t="shared" si="8"/>
        <v>3.3926151</v>
      </c>
      <c r="N25" s="465">
        <f t="shared" si="9"/>
        <v>12.840999999999999</v>
      </c>
      <c r="P25" s="343" t="s">
        <v>128</v>
      </c>
      <c r="Q25" s="340">
        <v>74.022000000000006</v>
      </c>
      <c r="R25" s="340">
        <v>947.16899999999998</v>
      </c>
      <c r="S25" s="460">
        <v>25.61</v>
      </c>
      <c r="T25" s="464">
        <f t="shared" si="10"/>
        <v>242.56998089999996</v>
      </c>
      <c r="U25" s="465">
        <f t="shared" si="11"/>
        <v>1021.191</v>
      </c>
    </row>
    <row r="26" spans="2:21" x14ac:dyDescent="0.2">
      <c r="B26" s="343" t="s">
        <v>129</v>
      </c>
      <c r="C26" s="340">
        <v>1.72E-3</v>
      </c>
      <c r="D26" s="340">
        <v>0.64234999999999998</v>
      </c>
      <c r="E26" s="460">
        <v>29.26</v>
      </c>
      <c r="F26" s="464">
        <f t="shared" si="6"/>
        <v>0.18795160999999999</v>
      </c>
      <c r="G26" s="465">
        <f t="shared" si="7"/>
        <v>0.64407000000000003</v>
      </c>
      <c r="I26" s="343" t="s">
        <v>129</v>
      </c>
      <c r="J26" s="340">
        <v>0.14899999999999999</v>
      </c>
      <c r="K26" s="340">
        <v>56.66</v>
      </c>
      <c r="L26" s="460">
        <v>33.01</v>
      </c>
      <c r="M26" s="464">
        <f t="shared" si="8"/>
        <v>18.703465999999999</v>
      </c>
      <c r="N26" s="465">
        <f t="shared" si="9"/>
        <v>56.808999999999997</v>
      </c>
      <c r="P26" s="343" t="s">
        <v>129</v>
      </c>
      <c r="Q26" s="340">
        <v>3.1139999999999999</v>
      </c>
      <c r="R26" s="340">
        <v>1143.537</v>
      </c>
      <c r="S26" s="460">
        <v>33.770000000000003</v>
      </c>
      <c r="T26" s="464">
        <f t="shared" si="10"/>
        <v>386.17244490000007</v>
      </c>
      <c r="U26" s="465">
        <f t="shared" si="11"/>
        <v>1146.6510000000001</v>
      </c>
    </row>
    <row r="27" spans="2:21" x14ac:dyDescent="0.2">
      <c r="B27" s="343" t="s">
        <v>130</v>
      </c>
      <c r="C27" s="340">
        <v>6.6400000000000001E-3</v>
      </c>
      <c r="D27" s="340">
        <v>0.7575599999999999</v>
      </c>
      <c r="E27" s="460">
        <v>36.03</v>
      </c>
      <c r="F27" s="464">
        <f t="shared" si="6"/>
        <v>0.27294886799999996</v>
      </c>
      <c r="G27" s="465">
        <f t="shared" si="7"/>
        <v>0.76419999999999988</v>
      </c>
      <c r="I27" s="343" t="s">
        <v>130</v>
      </c>
      <c r="J27" s="340">
        <v>0.70699999999999996</v>
      </c>
      <c r="K27" s="340">
        <v>150.399</v>
      </c>
      <c r="L27" s="460">
        <v>55.79</v>
      </c>
      <c r="M27" s="464">
        <f t="shared" si="8"/>
        <v>83.907602100000005</v>
      </c>
      <c r="N27" s="465">
        <f t="shared" si="9"/>
        <v>151.10599999999999</v>
      </c>
      <c r="P27" s="343" t="s">
        <v>130</v>
      </c>
      <c r="Q27" s="340">
        <v>5.8129999999999997</v>
      </c>
      <c r="R27" s="340">
        <v>818.64599999999996</v>
      </c>
      <c r="S27" s="460">
        <v>51.93</v>
      </c>
      <c r="T27" s="464">
        <f t="shared" si="10"/>
        <v>425.12286779999994</v>
      </c>
      <c r="U27" s="465">
        <f t="shared" si="11"/>
        <v>824.45899999999995</v>
      </c>
    </row>
    <row r="28" spans="2:21" x14ac:dyDescent="0.2">
      <c r="B28" s="343" t="s">
        <v>131</v>
      </c>
      <c r="C28" s="340">
        <v>3.9130000000000005E-2</v>
      </c>
      <c r="D28" s="340">
        <v>1.3125100000000001</v>
      </c>
      <c r="E28" s="460">
        <v>36.020000000000003</v>
      </c>
      <c r="F28" s="464">
        <f t="shared" si="6"/>
        <v>0.47276610200000008</v>
      </c>
      <c r="G28" s="465">
        <f t="shared" si="7"/>
        <v>1.3516400000000002</v>
      </c>
      <c r="I28" s="343" t="s">
        <v>131</v>
      </c>
      <c r="J28" s="340">
        <v>5.952</v>
      </c>
      <c r="K28" s="340">
        <v>321.803</v>
      </c>
      <c r="L28" s="460">
        <v>34.1</v>
      </c>
      <c r="M28" s="464">
        <f t="shared" si="8"/>
        <v>109.73482299999999</v>
      </c>
      <c r="N28" s="465">
        <f t="shared" si="9"/>
        <v>327.755</v>
      </c>
      <c r="P28" s="343" t="s">
        <v>131</v>
      </c>
      <c r="Q28" s="340">
        <v>18.923999999999999</v>
      </c>
      <c r="R28" s="340">
        <v>836.73299999999995</v>
      </c>
      <c r="S28" s="460">
        <v>36.94</v>
      </c>
      <c r="T28" s="464">
        <f t="shared" si="10"/>
        <v>309.08917019999996</v>
      </c>
      <c r="U28" s="465">
        <f t="shared" si="11"/>
        <v>855.65699999999993</v>
      </c>
    </row>
    <row r="29" spans="2:21" x14ac:dyDescent="0.2">
      <c r="B29" s="343" t="s">
        <v>132</v>
      </c>
      <c r="C29" s="340">
        <v>5.602E-2</v>
      </c>
      <c r="D29" s="340">
        <v>0.65867999999999993</v>
      </c>
      <c r="E29" s="460">
        <v>42.84</v>
      </c>
      <c r="F29" s="464">
        <f t="shared" si="6"/>
        <v>0.28217851199999999</v>
      </c>
      <c r="G29" s="465">
        <f t="shared" si="7"/>
        <v>0.71469999999999989</v>
      </c>
      <c r="I29" s="343" t="s">
        <v>132</v>
      </c>
      <c r="J29" s="340">
        <v>10.250999999999999</v>
      </c>
      <c r="K29" s="340">
        <v>178.352</v>
      </c>
      <c r="L29" s="460">
        <v>35.96</v>
      </c>
      <c r="M29" s="464">
        <f t="shared" si="8"/>
        <v>64.135379200000003</v>
      </c>
      <c r="N29" s="465">
        <f t="shared" si="9"/>
        <v>188.60300000000001</v>
      </c>
      <c r="P29" s="343" t="s">
        <v>132</v>
      </c>
      <c r="Q29" s="340">
        <v>13.429</v>
      </c>
      <c r="R29" s="340">
        <v>197.4</v>
      </c>
      <c r="S29" s="460">
        <v>33.61</v>
      </c>
      <c r="T29" s="464">
        <f t="shared" si="10"/>
        <v>66.346140000000005</v>
      </c>
      <c r="U29" s="465">
        <f t="shared" si="11"/>
        <v>210.82900000000001</v>
      </c>
    </row>
    <row r="30" spans="2:21" x14ac:dyDescent="0.2">
      <c r="B30" s="343" t="s">
        <v>133</v>
      </c>
      <c r="C30" s="340">
        <v>5.3299999999999997E-3</v>
      </c>
      <c r="D30" s="340">
        <v>1.6733900000000002</v>
      </c>
      <c r="E30" s="460">
        <v>37.69</v>
      </c>
      <c r="F30" s="464">
        <f t="shared" si="6"/>
        <v>0.63070069100000004</v>
      </c>
      <c r="G30" s="465">
        <f t="shared" si="7"/>
        <v>1.6787200000000002</v>
      </c>
      <c r="I30" s="343" t="s">
        <v>133</v>
      </c>
      <c r="J30" s="340">
        <v>0.84799999999999998</v>
      </c>
      <c r="K30" s="340">
        <v>630.78899999999999</v>
      </c>
      <c r="L30" s="460">
        <v>38.15</v>
      </c>
      <c r="M30" s="464">
        <f t="shared" si="8"/>
        <v>240.64600349999998</v>
      </c>
      <c r="N30" s="465">
        <f t="shared" si="9"/>
        <v>631.63699999999994</v>
      </c>
      <c r="P30" s="343" t="s">
        <v>133</v>
      </c>
      <c r="Q30" s="340">
        <v>0.64500000000000002</v>
      </c>
      <c r="R30" s="340">
        <v>303.02999999999997</v>
      </c>
      <c r="S30" s="460">
        <v>35.33</v>
      </c>
      <c r="T30" s="464">
        <f t="shared" si="10"/>
        <v>107.06049899999998</v>
      </c>
      <c r="U30" s="465">
        <f t="shared" si="11"/>
        <v>303.67499999999995</v>
      </c>
    </row>
    <row r="31" spans="2:21" x14ac:dyDescent="0.2">
      <c r="B31" s="343" t="s">
        <v>134</v>
      </c>
      <c r="C31" s="340">
        <v>0</v>
      </c>
      <c r="D31" s="340">
        <v>0.43610000000000004</v>
      </c>
      <c r="E31" s="460">
        <v>57.18</v>
      </c>
      <c r="F31" s="464">
        <f t="shared" si="6"/>
        <v>0.24936198000000001</v>
      </c>
      <c r="G31" s="465">
        <f t="shared" si="7"/>
        <v>0.43610000000000004</v>
      </c>
      <c r="I31" s="343" t="s">
        <v>134</v>
      </c>
      <c r="J31" s="340">
        <v>0</v>
      </c>
      <c r="K31" s="340">
        <v>175.57</v>
      </c>
      <c r="L31" s="460">
        <v>55.27</v>
      </c>
      <c r="M31" s="464">
        <f t="shared" si="8"/>
        <v>97.037538999999995</v>
      </c>
      <c r="N31" s="465">
        <f t="shared" si="9"/>
        <v>175.57</v>
      </c>
      <c r="P31" s="343" t="s">
        <v>134</v>
      </c>
      <c r="Q31" s="340">
        <v>0</v>
      </c>
      <c r="R31" s="340">
        <v>46.08</v>
      </c>
      <c r="S31" s="460">
        <v>55.1</v>
      </c>
      <c r="T31" s="464">
        <f t="shared" si="10"/>
        <v>25.390079999999998</v>
      </c>
      <c r="U31" s="465">
        <f t="shared" si="11"/>
        <v>46.08</v>
      </c>
    </row>
    <row r="32" spans="2:21" ht="13.5" thickBot="1" x14ac:dyDescent="0.25">
      <c r="B32" s="345" t="s">
        <v>135</v>
      </c>
      <c r="C32" s="346">
        <v>0</v>
      </c>
      <c r="D32" s="346">
        <v>0.28349000000000002</v>
      </c>
      <c r="E32" s="461">
        <v>98.17</v>
      </c>
      <c r="F32" s="466">
        <f t="shared" si="6"/>
        <v>0.27830213300000006</v>
      </c>
      <c r="G32" s="467">
        <f t="shared" si="7"/>
        <v>0.28349000000000002</v>
      </c>
      <c r="I32" s="345" t="s">
        <v>135</v>
      </c>
      <c r="J32" s="346">
        <v>0</v>
      </c>
      <c r="K32" s="346">
        <v>192.57900000000001</v>
      </c>
      <c r="L32" s="461">
        <v>98.17</v>
      </c>
      <c r="M32" s="466">
        <f t="shared" si="8"/>
        <v>189.0548043</v>
      </c>
      <c r="N32" s="467">
        <f t="shared" si="9"/>
        <v>192.57900000000001</v>
      </c>
      <c r="P32" s="345" t="s">
        <v>135</v>
      </c>
      <c r="Q32" s="346">
        <v>0</v>
      </c>
      <c r="R32" s="346">
        <v>24.045999999999999</v>
      </c>
      <c r="S32" s="461">
        <v>98.17</v>
      </c>
      <c r="T32" s="466">
        <f t="shared" si="10"/>
        <v>23.6059582</v>
      </c>
      <c r="U32" s="467">
        <f t="shared" si="11"/>
        <v>24.045999999999999</v>
      </c>
    </row>
    <row r="33" spans="2:21" x14ac:dyDescent="0.2">
      <c r="C33" s="340"/>
      <c r="D33" s="340"/>
      <c r="J33" s="340">
        <f>SUM(J24:J32)</f>
        <v>18.762</v>
      </c>
      <c r="K33" s="340"/>
      <c r="Q33" s="340"/>
      <c r="R33" s="340"/>
    </row>
    <row r="35" spans="2:21" ht="29.25" customHeight="1" x14ac:dyDescent="0.2">
      <c r="B35" s="798" t="s">
        <v>382</v>
      </c>
      <c r="C35" s="799"/>
      <c r="D35" s="799"/>
      <c r="E35" s="799"/>
      <c r="F35" s="799"/>
      <c r="G35" s="799"/>
      <c r="I35" s="798" t="s">
        <v>383</v>
      </c>
      <c r="J35" s="799"/>
      <c r="K35" s="799"/>
      <c r="L35" s="799"/>
      <c r="M35" s="799"/>
      <c r="N35" s="799"/>
      <c r="P35" s="798" t="s">
        <v>384</v>
      </c>
      <c r="Q35" s="799"/>
      <c r="R35" s="799"/>
      <c r="S35" s="799"/>
      <c r="T35" s="799"/>
      <c r="U35" s="799"/>
    </row>
    <row r="36" spans="2:21" ht="39" thickBot="1" x14ac:dyDescent="0.25">
      <c r="B36" s="438"/>
      <c r="C36" s="438"/>
      <c r="D36" s="438"/>
      <c r="E36" s="438"/>
      <c r="F36" s="438"/>
      <c r="G36" s="339" t="s">
        <v>478</v>
      </c>
      <c r="I36" s="438"/>
      <c r="J36" s="438"/>
      <c r="K36" s="438"/>
      <c r="L36" s="438"/>
      <c r="M36" s="438"/>
      <c r="N36" s="339" t="s">
        <v>489</v>
      </c>
      <c r="P36" s="438"/>
      <c r="Q36" s="438"/>
      <c r="R36" s="438"/>
      <c r="S36" s="438"/>
      <c r="T36" s="438"/>
      <c r="U36" s="339" t="s">
        <v>479</v>
      </c>
    </row>
    <row r="37" spans="2:21" x14ac:dyDescent="0.2">
      <c r="B37" s="341" t="s">
        <v>94</v>
      </c>
      <c r="C37" s="342"/>
      <c r="D37" s="342"/>
      <c r="E37" s="342"/>
      <c r="F37" s="342"/>
      <c r="G37" s="463">
        <f>G8</f>
        <v>7.64114</v>
      </c>
      <c r="I37" s="341" t="s">
        <v>94</v>
      </c>
      <c r="J37" s="342"/>
      <c r="K37" s="342"/>
      <c r="L37" s="342"/>
      <c r="M37" s="342"/>
      <c r="N37" s="463">
        <f>N8</f>
        <v>1740.885</v>
      </c>
      <c r="P37" s="341" t="s">
        <v>94</v>
      </c>
      <c r="Q37" s="342"/>
      <c r="R37" s="342"/>
      <c r="S37" s="342"/>
      <c r="T37" s="342"/>
      <c r="U37" s="463">
        <f>U8</f>
        <v>5426.4170000000004</v>
      </c>
    </row>
    <row r="38" spans="2:21" ht="38.25" x14ac:dyDescent="0.2">
      <c r="B38" s="347" t="s">
        <v>381</v>
      </c>
      <c r="C38" s="340"/>
      <c r="D38" s="340"/>
      <c r="E38" s="340"/>
      <c r="F38" s="340"/>
      <c r="G38" s="465">
        <f>G7-G8</f>
        <v>31.41854</v>
      </c>
      <c r="I38" s="347" t="s">
        <v>381</v>
      </c>
      <c r="J38" s="340"/>
      <c r="K38" s="340"/>
      <c r="L38" s="340"/>
      <c r="M38" s="340"/>
      <c r="N38" s="465">
        <f>N7-N8</f>
        <v>4407.7449999999999</v>
      </c>
      <c r="P38" s="347" t="s">
        <v>381</v>
      </c>
      <c r="Q38" s="340"/>
      <c r="R38" s="340"/>
      <c r="S38" s="340"/>
      <c r="T38" s="340"/>
      <c r="U38" s="465">
        <f>U7-U8</f>
        <v>35995.978999999999</v>
      </c>
    </row>
    <row r="39" spans="2:21" ht="13.5" thickBot="1" x14ac:dyDescent="0.25">
      <c r="B39" s="345" t="s">
        <v>83</v>
      </c>
      <c r="C39" s="346"/>
      <c r="D39" s="346"/>
      <c r="E39" s="346"/>
      <c r="F39" s="346"/>
      <c r="G39" s="467">
        <f>G6</f>
        <v>12.106770000000001</v>
      </c>
      <c r="I39" s="345" t="s">
        <v>83</v>
      </c>
      <c r="J39" s="346"/>
      <c r="K39" s="346"/>
      <c r="L39" s="346"/>
      <c r="M39" s="346"/>
      <c r="N39" s="467">
        <f>N6</f>
        <v>3499.62</v>
      </c>
      <c r="P39" s="345" t="s">
        <v>83</v>
      </c>
      <c r="Q39" s="346"/>
      <c r="R39" s="346"/>
      <c r="S39" s="346"/>
      <c r="T39" s="346"/>
      <c r="U39" s="467">
        <f>U6</f>
        <v>9278.0509999999995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624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East Midlands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2">
        <f>'Section 15 data'!$C$24</f>
        <v>4.3270000000000003E-2</v>
      </c>
      <c r="D8" s="643">
        <f>'Section 15 data'!$D$24</f>
        <v>0</v>
      </c>
      <c r="E8" s="199">
        <f>'Section 15 data'!$E$24</f>
        <v>0</v>
      </c>
      <c r="F8" s="644">
        <f>SUM(C8,D8)</f>
        <v>4.3270000000000003E-2</v>
      </c>
    </row>
    <row r="9" spans="2:6" ht="15" customHeight="1" x14ac:dyDescent="0.2">
      <c r="B9" s="95" t="s">
        <v>341</v>
      </c>
      <c r="C9" s="642">
        <f>'Section 15 data'!$C$25</f>
        <v>1.975E-2</v>
      </c>
      <c r="D9" s="643">
        <f>'Section 15 data'!$D$25</f>
        <v>4.0259999999999997E-2</v>
      </c>
      <c r="E9" s="199">
        <f>'Section 15 data'!$E$25</f>
        <v>58.94</v>
      </c>
      <c r="F9" s="644">
        <f t="shared" ref="F9:F17" si="0">SUM(C9,D9)</f>
        <v>6.0009999999999994E-2</v>
      </c>
    </row>
    <row r="10" spans="2:6" ht="15" customHeight="1" x14ac:dyDescent="0.2">
      <c r="B10" s="96" t="s">
        <v>342</v>
      </c>
      <c r="C10" s="642">
        <f>'Section 15 data'!$C$26</f>
        <v>2.266E-2</v>
      </c>
      <c r="D10" s="643">
        <f>'Section 15 data'!$D$26</f>
        <v>4.768E-2</v>
      </c>
      <c r="E10" s="199">
        <f>'Section 15 data'!$E$26</f>
        <v>94.54</v>
      </c>
      <c r="F10" s="644">
        <f t="shared" si="0"/>
        <v>7.034E-2</v>
      </c>
    </row>
    <row r="11" spans="2:6" ht="15" customHeight="1" x14ac:dyDescent="0.2">
      <c r="B11" s="94" t="s">
        <v>343</v>
      </c>
      <c r="C11" s="642">
        <f>'Section 15 data'!$C$27</f>
        <v>1.443E-2</v>
      </c>
      <c r="D11" s="643">
        <f>'Section 15 data'!$D$27</f>
        <v>1.252E-2</v>
      </c>
      <c r="E11" s="199">
        <f>'Section 15 data'!$E$27</f>
        <v>55.49</v>
      </c>
      <c r="F11" s="644">
        <f t="shared" si="0"/>
        <v>2.6950000000000002E-2</v>
      </c>
    </row>
    <row r="12" spans="2:6" ht="15" customHeight="1" x14ac:dyDescent="0.2">
      <c r="B12" s="94" t="s">
        <v>344</v>
      </c>
      <c r="C12" s="642">
        <f>'Section 15 data'!$C$28</f>
        <v>8.2650000000000001E-2</v>
      </c>
      <c r="D12" s="643">
        <f>'Section 15 data'!$D$28</f>
        <v>0.1653</v>
      </c>
      <c r="E12" s="199">
        <f>'Section 15 data'!$E$28</f>
        <v>40.22</v>
      </c>
      <c r="F12" s="644">
        <f t="shared" si="0"/>
        <v>0.24795</v>
      </c>
    </row>
    <row r="13" spans="2:6" ht="15" customHeight="1" x14ac:dyDescent="0.2">
      <c r="B13" s="94" t="s">
        <v>345</v>
      </c>
      <c r="C13" s="642">
        <f>'Section 15 data'!$C$29</f>
        <v>5.6129999999999999E-2</v>
      </c>
      <c r="D13" s="643">
        <f>'Section 15 data'!$D$29</f>
        <v>0.64654999999999996</v>
      </c>
      <c r="E13" s="199">
        <f>'Section 15 data'!$E$29</f>
        <v>47.47</v>
      </c>
      <c r="F13" s="644">
        <f t="shared" si="0"/>
        <v>0.70267999999999997</v>
      </c>
    </row>
    <row r="14" spans="2:6" ht="15" customHeight="1" x14ac:dyDescent="0.2">
      <c r="B14" s="94" t="s">
        <v>346</v>
      </c>
      <c r="C14" s="642">
        <f>'Section 15 data'!$C$30</f>
        <v>1.6719999999999999E-2</v>
      </c>
      <c r="D14" s="643">
        <f>'Section 15 data'!$D$30</f>
        <v>0.37561</v>
      </c>
      <c r="E14" s="199">
        <f>'Section 15 data'!$E$30</f>
        <v>67.209999999999994</v>
      </c>
      <c r="F14" s="644">
        <f t="shared" si="0"/>
        <v>0.39233000000000001</v>
      </c>
    </row>
    <row r="15" spans="2:6" ht="15" customHeight="1" x14ac:dyDescent="0.2">
      <c r="B15" s="94" t="s">
        <v>347</v>
      </c>
      <c r="C15" s="642">
        <f>'Section 15 data'!$C$31</f>
        <v>0</v>
      </c>
      <c r="D15" s="643">
        <f>'Section 15 data'!$D$31</f>
        <v>0</v>
      </c>
      <c r="E15" s="199">
        <f>'Section 15 data'!$E$31</f>
        <v>0</v>
      </c>
      <c r="F15" s="644">
        <f t="shared" si="0"/>
        <v>0</v>
      </c>
    </row>
    <row r="16" spans="2:6" ht="15" customHeight="1" x14ac:dyDescent="0.2">
      <c r="B16" s="94" t="s">
        <v>270</v>
      </c>
      <c r="C16" s="642">
        <f>'Section 15 data'!$C$32</f>
        <v>0</v>
      </c>
      <c r="D16" s="643">
        <f>'Section 15 data'!$D$32</f>
        <v>0</v>
      </c>
      <c r="E16" s="199">
        <f>'Section 15 data'!$E$32</f>
        <v>0</v>
      </c>
      <c r="F16" s="644">
        <f t="shared" si="0"/>
        <v>0</v>
      </c>
    </row>
    <row r="17" spans="2:6" ht="15" customHeight="1" x14ac:dyDescent="0.2">
      <c r="B17" s="97" t="s">
        <v>80</v>
      </c>
      <c r="C17" s="645">
        <f>'Section 15 data'!$C$8</f>
        <v>0.25562000000000001</v>
      </c>
      <c r="D17" s="645">
        <f>'Section 15 data'!$D$8</f>
        <v>1.2879100000000001</v>
      </c>
      <c r="E17" s="315">
        <f>'Section 15 data'!$E$8</f>
        <v>29.7</v>
      </c>
      <c r="F17" s="645">
        <f t="shared" si="0"/>
        <v>1.5435300000000001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East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8.6999999999999994E-2</v>
      </c>
      <c r="D8" s="635">
        <f>'Section 15 data'!$K$13</f>
        <v>0</v>
      </c>
      <c r="E8" s="199">
        <f>'Section 15 data'!$L$13</f>
        <v>0</v>
      </c>
      <c r="F8" s="630">
        <f>SUM(C8,D8)</f>
        <v>8.6999999999999994E-2</v>
      </c>
    </row>
    <row r="9" spans="2:6" ht="15" customHeight="1" x14ac:dyDescent="0.2">
      <c r="B9" s="82" t="s">
        <v>335</v>
      </c>
      <c r="C9" s="67">
        <f>'Section 15 data'!$J$14</f>
        <v>1.653</v>
      </c>
      <c r="D9" s="635">
        <f>'Section 15 data'!$K$14</f>
        <v>3.875</v>
      </c>
      <c r="E9" s="199">
        <f>'Section 15 data'!$L$14</f>
        <v>92.7</v>
      </c>
      <c r="F9" s="630">
        <f t="shared" ref="F9:F15" si="0">SUM(C9,D9)</f>
        <v>5.5280000000000005</v>
      </c>
    </row>
    <row r="10" spans="2:6" ht="15" customHeight="1" x14ac:dyDescent="0.2">
      <c r="B10" s="81" t="s">
        <v>336</v>
      </c>
      <c r="C10" s="67">
        <f>'Section 15 data'!$J$15</f>
        <v>6.5069999999999997</v>
      </c>
      <c r="D10" s="635">
        <f>'Section 15 data'!$K$15</f>
        <v>11.242000000000001</v>
      </c>
      <c r="E10" s="199">
        <f>'Section 15 data'!$L$15</f>
        <v>77.789999999999992</v>
      </c>
      <c r="F10" s="630">
        <f t="shared" si="0"/>
        <v>17.749000000000002</v>
      </c>
    </row>
    <row r="11" spans="2:6" ht="15" customHeight="1" x14ac:dyDescent="0.2">
      <c r="B11" s="81" t="s">
        <v>337</v>
      </c>
      <c r="C11" s="67">
        <f>'Section 15 data'!$J$16</f>
        <v>15.393000000000001</v>
      </c>
      <c r="D11" s="635">
        <f>'Section 15 data'!$K$16</f>
        <v>258.31099999999998</v>
      </c>
      <c r="E11" s="199">
        <f>'Section 15 data'!$L$16</f>
        <v>36.137344482230738</v>
      </c>
      <c r="F11" s="630">
        <f t="shared" si="0"/>
        <v>273.70399999999995</v>
      </c>
    </row>
    <row r="12" spans="2:6" ht="15" customHeight="1" x14ac:dyDescent="0.2">
      <c r="B12" s="81" t="s">
        <v>338</v>
      </c>
      <c r="C12" s="67">
        <f>'Section 15 data'!$J$17</f>
        <v>3.7650000000000001</v>
      </c>
      <c r="D12" s="635">
        <f>'Section 15 data'!$K$17</f>
        <v>178.44900000000001</v>
      </c>
      <c r="E12" s="199">
        <f>'Section 15 data'!$L$17</f>
        <v>85.31</v>
      </c>
      <c r="F12" s="630">
        <f t="shared" si="0"/>
        <v>182.214</v>
      </c>
    </row>
    <row r="13" spans="2:6" ht="15" customHeight="1" x14ac:dyDescent="0.2">
      <c r="B13" s="81" t="s">
        <v>339</v>
      </c>
      <c r="C13" s="67">
        <f>'Section 15 data'!$J$18</f>
        <v>7.6589999999999998</v>
      </c>
      <c r="D13" s="635">
        <f>'Section 15 data'!$K$18</f>
        <v>0</v>
      </c>
      <c r="E13" s="199">
        <f>'Section 15 data'!$L$18</f>
        <v>0</v>
      </c>
      <c r="F13" s="630">
        <f t="shared" si="0"/>
        <v>7.6589999999999998</v>
      </c>
    </row>
    <row r="14" spans="2:6" ht="15" customHeight="1" x14ac:dyDescent="0.2">
      <c r="B14" s="81" t="s">
        <v>268</v>
      </c>
      <c r="C14" s="67">
        <f>'Section 15 data'!$J$19</f>
        <v>0.88300000000000001</v>
      </c>
      <c r="D14" s="635">
        <f>'Section 15 data'!$K$19</f>
        <v>0</v>
      </c>
      <c r="E14" s="199">
        <f>'Section 15 data'!$L$19</f>
        <v>0</v>
      </c>
      <c r="F14" s="630">
        <f t="shared" si="0"/>
        <v>0.88300000000000001</v>
      </c>
    </row>
    <row r="15" spans="2:6" ht="15" customHeight="1" x14ac:dyDescent="0.2">
      <c r="B15" s="83" t="s">
        <v>80</v>
      </c>
      <c r="C15" s="636">
        <f>'Section 15 data'!$J$8</f>
        <v>35.945999999999998</v>
      </c>
      <c r="D15" s="636">
        <f>'Section 15 data'!$K$8</f>
        <v>451.87700000000001</v>
      </c>
      <c r="E15" s="315">
        <f>'Section 15 data'!$L$8</f>
        <v>37.299999999999997</v>
      </c>
      <c r="F15" s="637">
        <f t="shared" si="0"/>
        <v>487.82299999999998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2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626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East Midlands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data'!$J$24</f>
        <v>3.3000000000000002E-2</v>
      </c>
      <c r="D8" s="85">
        <f>'Section 15 data'!$K$24</f>
        <v>0</v>
      </c>
      <c r="E8" s="199">
        <f>'Section 15 data'!$L$24</f>
        <v>0</v>
      </c>
      <c r="F8" s="630">
        <f>SUM(C8,D8)</f>
        <v>3.3000000000000002E-2</v>
      </c>
    </row>
    <row r="9" spans="2:6" ht="15" customHeight="1" x14ac:dyDescent="0.2">
      <c r="B9" s="79" t="s">
        <v>341</v>
      </c>
      <c r="C9" s="67">
        <f>'Section 15 data'!$J$25</f>
        <v>0.61099999999999999</v>
      </c>
      <c r="D9" s="85">
        <f>'Section 15 data'!$K$25</f>
        <v>0.60299999999999998</v>
      </c>
      <c r="E9" s="199">
        <f>'Section 15 data'!$L$25</f>
        <v>65.12</v>
      </c>
      <c r="F9" s="630">
        <f t="shared" ref="F9:F17" si="0">SUM(C9,D9)</f>
        <v>1.214</v>
      </c>
    </row>
    <row r="10" spans="2:6" ht="15" customHeight="1" x14ac:dyDescent="0.2">
      <c r="B10" s="80" t="s">
        <v>342</v>
      </c>
      <c r="C10" s="67">
        <f>'Section 15 data'!$J$26</f>
        <v>1.9650000000000001</v>
      </c>
      <c r="D10" s="85">
        <f>'Section 15 data'!$K$26</f>
        <v>3.762</v>
      </c>
      <c r="E10" s="199">
        <f>'Section 15 data'!$L$26</f>
        <v>95.46</v>
      </c>
      <c r="F10" s="630">
        <f t="shared" si="0"/>
        <v>5.7270000000000003</v>
      </c>
    </row>
    <row r="11" spans="2:6" ht="15" customHeight="1" x14ac:dyDescent="0.2">
      <c r="B11" s="78" t="s">
        <v>343</v>
      </c>
      <c r="C11" s="67">
        <f>'Section 15 data'!$J$27</f>
        <v>2.1960000000000002</v>
      </c>
      <c r="D11" s="85">
        <f>'Section 15 data'!$K$27</f>
        <v>2.895</v>
      </c>
      <c r="E11" s="199">
        <f>'Section 15 data'!$L$27</f>
        <v>57.62</v>
      </c>
      <c r="F11" s="630">
        <f t="shared" si="0"/>
        <v>5.0910000000000002</v>
      </c>
    </row>
    <row r="12" spans="2:6" ht="15" customHeight="1" x14ac:dyDescent="0.2">
      <c r="B12" s="78" t="s">
        <v>344</v>
      </c>
      <c r="C12" s="67">
        <f>'Section 15 data'!$J$28</f>
        <v>14.432</v>
      </c>
      <c r="D12" s="85">
        <f>'Section 15 data'!$K$28</f>
        <v>56.844999999999999</v>
      </c>
      <c r="E12" s="199">
        <f>'Section 15 data'!$L$28</f>
        <v>50.21</v>
      </c>
      <c r="F12" s="630">
        <f t="shared" si="0"/>
        <v>71.277000000000001</v>
      </c>
    </row>
    <row r="13" spans="2:6" ht="15" customHeight="1" x14ac:dyDescent="0.2">
      <c r="B13" s="78" t="s">
        <v>345</v>
      </c>
      <c r="C13" s="67">
        <f>'Section 15 data'!$J$29</f>
        <v>12.505000000000001</v>
      </c>
      <c r="D13" s="85">
        <f>'Section 15 data'!$K$29</f>
        <v>186.87100000000001</v>
      </c>
      <c r="E13" s="199">
        <f>'Section 15 data'!$L$29</f>
        <v>47.06</v>
      </c>
      <c r="F13" s="630">
        <f t="shared" si="0"/>
        <v>199.376</v>
      </c>
    </row>
    <row r="14" spans="2:6" ht="15" customHeight="1" x14ac:dyDescent="0.2">
      <c r="B14" s="78" t="s">
        <v>346</v>
      </c>
      <c r="C14" s="67">
        <f>'Section 15 data'!$J$30</f>
        <v>4.2050000000000001</v>
      </c>
      <c r="D14" s="85">
        <f>'Section 15 data'!$K$30</f>
        <v>200.90199999999999</v>
      </c>
      <c r="E14" s="199">
        <f>'Section 15 data'!$L$30</f>
        <v>75.97</v>
      </c>
      <c r="F14" s="630">
        <f t="shared" si="0"/>
        <v>205.107</v>
      </c>
    </row>
    <row r="15" spans="2:6" ht="15" customHeight="1" x14ac:dyDescent="0.2">
      <c r="B15" s="78" t="s">
        <v>347</v>
      </c>
      <c r="C15" s="67">
        <f>'Section 15 data'!$J$31</f>
        <v>0</v>
      </c>
      <c r="D15" s="85">
        <f>'Section 15 data'!$K$31</f>
        <v>0</v>
      </c>
      <c r="E15" s="199">
        <f>'Section 15 data'!$L$31</f>
        <v>0</v>
      </c>
      <c r="F15" s="630">
        <f t="shared" si="0"/>
        <v>0</v>
      </c>
    </row>
    <row r="16" spans="2:6" ht="15" customHeight="1" x14ac:dyDescent="0.2">
      <c r="B16" s="78" t="s">
        <v>270</v>
      </c>
      <c r="C16" s="67">
        <f>'Section 15 data'!$J$32</f>
        <v>0</v>
      </c>
      <c r="D16" s="85">
        <f>'Section 15 data'!$K$32</f>
        <v>0</v>
      </c>
      <c r="E16" s="199">
        <f>'Section 15 data'!$L$32</f>
        <v>0</v>
      </c>
      <c r="F16" s="630">
        <f t="shared" si="0"/>
        <v>0</v>
      </c>
    </row>
    <row r="17" spans="2:6" ht="15" customHeight="1" x14ac:dyDescent="0.2">
      <c r="B17" s="86" t="s">
        <v>80</v>
      </c>
      <c r="C17" s="87">
        <f>'Section 15 data'!$J$8</f>
        <v>35.945999999999998</v>
      </c>
      <c r="D17" s="87">
        <f>'Section 15 data'!$K$8</f>
        <v>451.87700000000001</v>
      </c>
      <c r="E17" s="315">
        <f>'Section 15 data'!$L$8</f>
        <v>37.299999999999997</v>
      </c>
      <c r="F17" s="87">
        <f t="shared" si="0"/>
        <v>487.82299999999998</v>
      </c>
    </row>
    <row r="23" spans="2:6" ht="15" customHeight="1" x14ac:dyDescent="0.2">
      <c r="D23" t="s">
        <v>774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B4D5CFF-1911-484F-B6AE-E860C7AFD0F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C3D7D00-DB8D-4952-BA52-2DC48F148D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628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East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24.279</v>
      </c>
      <c r="D8" s="635">
        <f>'Section 15 data'!$R$13</f>
        <v>0</v>
      </c>
      <c r="E8" s="199">
        <f>'Section 15 data'!$S$13</f>
        <v>0</v>
      </c>
      <c r="F8" s="630">
        <f>SUM(C8,D8)</f>
        <v>24.279</v>
      </c>
    </row>
    <row r="9" spans="2:6" ht="15" customHeight="1" x14ac:dyDescent="0.2">
      <c r="B9" s="82" t="s">
        <v>335</v>
      </c>
      <c r="C9" s="67">
        <f>'Section 15 data'!$Q$14</f>
        <v>79.024000000000001</v>
      </c>
      <c r="D9" s="635">
        <f>'Section 15 data'!$R$14</f>
        <v>61.752000000000002</v>
      </c>
      <c r="E9" s="199">
        <f>'Section 15 data'!$S$14</f>
        <v>70.72</v>
      </c>
      <c r="F9" s="630">
        <f t="shared" ref="F9:F15" si="0">SUM(C9,D9)</f>
        <v>140.77600000000001</v>
      </c>
    </row>
    <row r="10" spans="2:6" ht="15" customHeight="1" x14ac:dyDescent="0.2">
      <c r="B10" s="81" t="s">
        <v>336</v>
      </c>
      <c r="C10" s="67">
        <f>'Section 15 data'!$Q$15</f>
        <v>41.192</v>
      </c>
      <c r="D10" s="635">
        <f>'Section 15 data'!$R$15</f>
        <v>86.625</v>
      </c>
      <c r="E10" s="199">
        <f>'Section 15 data'!$S$15</f>
        <v>60.12</v>
      </c>
      <c r="F10" s="630">
        <f t="shared" si="0"/>
        <v>127.81700000000001</v>
      </c>
    </row>
    <row r="11" spans="2:6" ht="15" customHeight="1" x14ac:dyDescent="0.2">
      <c r="B11" s="81" t="s">
        <v>337</v>
      </c>
      <c r="C11" s="67">
        <f>'Section 15 data'!$Q$16</f>
        <v>24.652999999999999</v>
      </c>
      <c r="D11" s="635">
        <f>'Section 15 data'!$R$16</f>
        <v>330.97</v>
      </c>
      <c r="E11" s="199">
        <f>'Section 15 data'!$S$16</f>
        <v>35.789221764778603</v>
      </c>
      <c r="F11" s="630">
        <f t="shared" si="0"/>
        <v>355.62300000000005</v>
      </c>
    </row>
    <row r="12" spans="2:6" ht="15" customHeight="1" x14ac:dyDescent="0.2">
      <c r="B12" s="81" t="s">
        <v>338</v>
      </c>
      <c r="C12" s="67">
        <f>'Section 15 data'!$Q$17</f>
        <v>9.1980000000000004</v>
      </c>
      <c r="D12" s="635">
        <f>'Section 15 data'!$R$17</f>
        <v>111.985</v>
      </c>
      <c r="E12" s="199">
        <f>'Section 15 data'!$S$17</f>
        <v>76.39</v>
      </c>
      <c r="F12" s="630">
        <f t="shared" si="0"/>
        <v>121.18299999999999</v>
      </c>
    </row>
    <row r="13" spans="2:6" ht="15" customHeight="1" x14ac:dyDescent="0.2">
      <c r="B13" s="81" t="s">
        <v>339</v>
      </c>
      <c r="C13" s="67">
        <f>'Section 15 data'!$Q$18</f>
        <v>21.094000000000001</v>
      </c>
      <c r="D13" s="635">
        <f>'Section 15 data'!$R$18</f>
        <v>0</v>
      </c>
      <c r="E13" s="199">
        <f>'Section 15 data'!$S$18</f>
        <v>0</v>
      </c>
      <c r="F13" s="630">
        <f t="shared" si="0"/>
        <v>21.094000000000001</v>
      </c>
    </row>
    <row r="14" spans="2:6" ht="15" customHeight="1" x14ac:dyDescent="0.2">
      <c r="B14" s="81" t="s">
        <v>268</v>
      </c>
      <c r="C14" s="67">
        <f>'Section 15 data'!$Q$19</f>
        <v>2.95</v>
      </c>
      <c r="D14" s="635">
        <f>'Section 15 data'!$R$19</f>
        <v>0</v>
      </c>
      <c r="E14" s="199">
        <f>'Section 15 data'!$S$19</f>
        <v>0</v>
      </c>
      <c r="F14" s="630">
        <f t="shared" si="0"/>
        <v>2.95</v>
      </c>
    </row>
    <row r="15" spans="2:6" ht="15" customHeight="1" x14ac:dyDescent="0.2">
      <c r="B15" s="83" t="s">
        <v>80</v>
      </c>
      <c r="C15" s="636">
        <f>'Section 15 data'!$Q$8</f>
        <v>202.39</v>
      </c>
      <c r="D15" s="636">
        <f>'Section 15 data'!$R$8</f>
        <v>591.33100000000002</v>
      </c>
      <c r="E15" s="315">
        <f>'Section 15 data'!$S$8</f>
        <v>25.4</v>
      </c>
      <c r="F15" s="637">
        <f t="shared" si="0"/>
        <v>793.721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652</v>
      </c>
      <c r="C3" t="s">
        <v>627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East Midlands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1">
        <f>'Section 15 data'!$Q$24</f>
        <v>15.724</v>
      </c>
      <c r="D8" s="632">
        <f>'Section 15 data'!$R$24</f>
        <v>0</v>
      </c>
      <c r="E8" s="199">
        <f>'Section 15 data'!$S$24</f>
        <v>0</v>
      </c>
      <c r="F8" s="633">
        <f>SUM(C8,D8)</f>
        <v>15.724</v>
      </c>
    </row>
    <row r="9" spans="2:6" ht="15" customHeight="1" x14ac:dyDescent="0.2">
      <c r="B9" s="79" t="s">
        <v>341</v>
      </c>
      <c r="C9" s="631">
        <f>'Section 15 data'!$Q$25</f>
        <v>54.655999999999999</v>
      </c>
      <c r="D9" s="632">
        <f>'Section 15 data'!$R$25</f>
        <v>54.701000000000001</v>
      </c>
      <c r="E9" s="199">
        <f>'Section 15 data'!$S$25</f>
        <v>54.77</v>
      </c>
      <c r="F9" s="633">
        <f t="shared" ref="F9:F17" si="0">SUM(C9,D9)</f>
        <v>109.357</v>
      </c>
    </row>
    <row r="10" spans="2:6" ht="15" customHeight="1" x14ac:dyDescent="0.2">
      <c r="B10" s="80" t="s">
        <v>342</v>
      </c>
      <c r="C10" s="631">
        <f>'Section 15 data'!$Q$26</f>
        <v>55.963999999999999</v>
      </c>
      <c r="D10" s="632">
        <f>'Section 15 data'!$R$26</f>
        <v>44.042000000000002</v>
      </c>
      <c r="E10" s="199">
        <f>'Section 15 data'!$S$26</f>
        <v>92.01</v>
      </c>
      <c r="F10" s="633">
        <f t="shared" si="0"/>
        <v>100.006</v>
      </c>
    </row>
    <row r="11" spans="2:6" ht="15" customHeight="1" x14ac:dyDescent="0.2">
      <c r="B11" s="78" t="s">
        <v>343</v>
      </c>
      <c r="C11" s="631">
        <f>'Section 15 data'!$Q$27</f>
        <v>16.498999999999999</v>
      </c>
      <c r="D11" s="632">
        <f>'Section 15 data'!$R$27</f>
        <v>16.555</v>
      </c>
      <c r="E11" s="199">
        <f>'Section 15 data'!$S$27</f>
        <v>60.03</v>
      </c>
      <c r="F11" s="633">
        <f t="shared" si="0"/>
        <v>33.054000000000002</v>
      </c>
    </row>
    <row r="12" spans="2:6" ht="15" customHeight="1" x14ac:dyDescent="0.2">
      <c r="B12" s="78" t="s">
        <v>344</v>
      </c>
      <c r="C12" s="631">
        <f>'Section 15 data'!$Q$28</f>
        <v>43.688000000000002</v>
      </c>
      <c r="D12" s="632">
        <f>'Section 15 data'!$R$28</f>
        <v>156.92500000000001</v>
      </c>
      <c r="E12" s="199">
        <f>'Section 15 data'!$S$28</f>
        <v>47.75</v>
      </c>
      <c r="F12" s="633">
        <f t="shared" si="0"/>
        <v>200.613</v>
      </c>
    </row>
    <row r="13" spans="2:6" ht="15" customHeight="1" x14ac:dyDescent="0.2">
      <c r="B13" s="78" t="s">
        <v>345</v>
      </c>
      <c r="C13" s="631">
        <f>'Section 15 data'!$Q$29</f>
        <v>12.851000000000001</v>
      </c>
      <c r="D13" s="632">
        <f>'Section 15 data'!$R$29</f>
        <v>206.57900000000001</v>
      </c>
      <c r="E13" s="199">
        <f>'Section 15 data'!$S$29</f>
        <v>50.08</v>
      </c>
      <c r="F13" s="633">
        <f t="shared" si="0"/>
        <v>219.43</v>
      </c>
    </row>
    <row r="14" spans="2:6" ht="15" customHeight="1" x14ac:dyDescent="0.2">
      <c r="B14" s="78" t="s">
        <v>346</v>
      </c>
      <c r="C14" s="631">
        <f>'Section 15 data'!$Q$30</f>
        <v>3.008</v>
      </c>
      <c r="D14" s="632">
        <f>'Section 15 data'!$R$30</f>
        <v>112.529</v>
      </c>
      <c r="E14" s="199">
        <f>'Section 15 data'!$S$30</f>
        <v>76.02</v>
      </c>
      <c r="F14" s="633">
        <f t="shared" si="0"/>
        <v>115.53699999999999</v>
      </c>
    </row>
    <row r="15" spans="2:6" ht="15" customHeight="1" x14ac:dyDescent="0.2">
      <c r="B15" s="78" t="s">
        <v>347</v>
      </c>
      <c r="C15" s="631">
        <f>'Section 15 data'!$Q$31</f>
        <v>0</v>
      </c>
      <c r="D15" s="632">
        <f>'Section 15 data'!$R$31</f>
        <v>0</v>
      </c>
      <c r="E15" s="199">
        <f>'Section 15 data'!$S$31</f>
        <v>0</v>
      </c>
      <c r="F15" s="633">
        <f t="shared" si="0"/>
        <v>0</v>
      </c>
    </row>
    <row r="16" spans="2:6" ht="15" customHeight="1" x14ac:dyDescent="0.2">
      <c r="B16" s="78" t="s">
        <v>270</v>
      </c>
      <c r="C16" s="631">
        <f>'Section 15 data'!$Q$32</f>
        <v>0</v>
      </c>
      <c r="D16" s="632">
        <f>'Section 15 data'!$R$32</f>
        <v>0</v>
      </c>
      <c r="E16" s="199">
        <f>'Section 15 data'!$S$32</f>
        <v>0</v>
      </c>
      <c r="F16" s="633">
        <f t="shared" si="0"/>
        <v>0</v>
      </c>
    </row>
    <row r="17" spans="2:6" ht="15" customHeight="1" x14ac:dyDescent="0.2">
      <c r="B17" s="72" t="s">
        <v>80</v>
      </c>
      <c r="C17" s="87">
        <f>'Section 15 data'!$Q$8</f>
        <v>202.39</v>
      </c>
      <c r="D17" s="87">
        <f>'Section 15 data'!$R$8</f>
        <v>591.33100000000002</v>
      </c>
      <c r="E17" s="315">
        <f>'Section 15 data'!$S$8</f>
        <v>25.4</v>
      </c>
      <c r="F17" s="87">
        <f t="shared" si="0"/>
        <v>793.721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653</v>
      </c>
      <c r="C3" t="s">
        <v>634</v>
      </c>
    </row>
    <row r="5" spans="2:12" ht="15" customHeight="1" x14ac:dyDescent="0.2">
      <c r="B5" s="838" t="s">
        <v>376</v>
      </c>
      <c r="C5" s="903" t="s">
        <v>635</v>
      </c>
      <c r="D5" s="903"/>
      <c r="E5" s="903"/>
      <c r="F5" s="895"/>
      <c r="H5" s="838" t="s">
        <v>376</v>
      </c>
      <c r="I5" s="786" t="s">
        <v>773</v>
      </c>
      <c r="J5" s="858"/>
      <c r="K5" s="858"/>
      <c r="L5" s="785"/>
    </row>
    <row r="6" spans="2:12" ht="60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654</v>
      </c>
      <c r="J6" s="34" t="s">
        <v>277</v>
      </c>
      <c r="K6" s="34" t="s">
        <v>655</v>
      </c>
      <c r="L6" s="35" t="s">
        <v>636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348" t="s">
        <v>81</v>
      </c>
      <c r="J7" s="36" t="s">
        <v>81</v>
      </c>
      <c r="K7" s="349" t="s">
        <v>280</v>
      </c>
      <c r="L7" s="350" t="s">
        <v>280</v>
      </c>
    </row>
    <row r="8" spans="2:12" ht="15" customHeight="1" x14ac:dyDescent="0.2">
      <c r="B8" s="187"/>
      <c r="C8" s="50"/>
      <c r="D8" s="50"/>
      <c r="E8" s="51"/>
      <c r="F8" s="52"/>
      <c r="G8" s="25"/>
      <c r="H8" s="187"/>
      <c r="I8" s="53"/>
      <c r="J8" s="54"/>
      <c r="K8" s="55"/>
      <c r="L8" s="56"/>
    </row>
    <row r="9" spans="2:12" ht="15" customHeight="1" x14ac:dyDescent="0.2">
      <c r="B9" s="28" t="str">
        <f>Index!$B$4</f>
        <v>East Midlands</v>
      </c>
      <c r="C9" s="57">
        <f>'Section 15 data'!$C$8</f>
        <v>0.25562000000000001</v>
      </c>
      <c r="D9" s="57">
        <f>'Section 15 data'!$D$8</f>
        <v>1.2879100000000001</v>
      </c>
      <c r="E9" s="58">
        <f>'Section 15 data'!$E$8</f>
        <v>29.7</v>
      </c>
      <c r="F9" s="76">
        <f>SUM(C9,D9)</f>
        <v>1.5435300000000001</v>
      </c>
      <c r="G9" s="25"/>
      <c r="H9" s="28" t="str">
        <f>Index!$B$4</f>
        <v>East Midlands</v>
      </c>
      <c r="I9" s="59">
        <f>'Section 15 data'!$G$6</f>
        <v>12.106770000000001</v>
      </c>
      <c r="J9" s="60">
        <f>'Section 15 data'!$G$5</f>
        <v>51.166460000000001</v>
      </c>
      <c r="K9" s="43">
        <f>IF(I9=0,0,100*F9/I9)</f>
        <v>12.74931298769201</v>
      </c>
      <c r="L9" s="61">
        <f>IF(J9=0,0,100*F9/J9)</f>
        <v>3.0166831944207204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656</v>
      </c>
      <c r="C3" t="s">
        <v>637</v>
      </c>
    </row>
    <row r="5" spans="2:12" ht="15" customHeight="1" x14ac:dyDescent="0.2">
      <c r="B5" s="838" t="s">
        <v>376</v>
      </c>
      <c r="C5" s="903" t="s">
        <v>638</v>
      </c>
      <c r="D5" s="903"/>
      <c r="E5" s="903"/>
      <c r="F5" s="895"/>
      <c r="G5" s="25"/>
      <c r="H5" s="838" t="s">
        <v>376</v>
      </c>
      <c r="I5" s="786" t="s">
        <v>772</v>
      </c>
      <c r="J5" s="858"/>
      <c r="K5" s="858"/>
      <c r="L5" s="785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654</v>
      </c>
      <c r="J6" s="34" t="s">
        <v>277</v>
      </c>
      <c r="K6" s="34" t="s">
        <v>655</v>
      </c>
      <c r="L6" s="35" t="s">
        <v>636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348" t="s">
        <v>325</v>
      </c>
      <c r="J7" s="36" t="s">
        <v>325</v>
      </c>
      <c r="K7" s="349" t="s">
        <v>280</v>
      </c>
      <c r="L7" s="350" t="s">
        <v>280</v>
      </c>
    </row>
    <row r="8" spans="2:12" ht="15" customHeight="1" x14ac:dyDescent="0.2">
      <c r="B8" s="187"/>
      <c r="C8" s="63"/>
      <c r="D8" s="63"/>
      <c r="E8" s="51"/>
      <c r="F8" s="64"/>
      <c r="G8" s="25"/>
      <c r="H8" s="187"/>
      <c r="I8" s="65"/>
      <c r="J8" s="66"/>
      <c r="K8" s="55"/>
      <c r="L8" s="56"/>
    </row>
    <row r="9" spans="2:12" ht="15" customHeight="1" x14ac:dyDescent="0.2">
      <c r="B9" s="28" t="str">
        <f>Index!$B$4</f>
        <v>East Midlands</v>
      </c>
      <c r="C9" s="67">
        <f>'Section 15 data'!$J$8</f>
        <v>35.945999999999998</v>
      </c>
      <c r="D9" s="67">
        <f>'Section 15 data'!$K$8</f>
        <v>451.87700000000001</v>
      </c>
      <c r="E9" s="768">
        <f>'Section 15 data'!$L$8</f>
        <v>37.299999999999997</v>
      </c>
      <c r="F9" s="77">
        <f>SUM(C9,D9)</f>
        <v>487.82299999999998</v>
      </c>
      <c r="G9" s="25"/>
      <c r="H9" s="28" t="str">
        <f>Index!$B$4</f>
        <v>East Midlands</v>
      </c>
      <c r="I9" s="67">
        <f>'Section 15 data'!$N$6</f>
        <v>3499.62</v>
      </c>
      <c r="J9" s="67">
        <f>'Section 15 data'!$N$5</f>
        <v>9648.25</v>
      </c>
      <c r="K9" s="638">
        <f>IF(I9=0,0,100*F9/I9)</f>
        <v>13.939313411170355</v>
      </c>
      <c r="L9" s="77">
        <f>IF(J9=0,0,100*F9/J9)</f>
        <v>5.0560775270126701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657</v>
      </c>
      <c r="C3" t="s">
        <v>639</v>
      </c>
    </row>
    <row r="5" spans="2:12" ht="15" customHeight="1" x14ac:dyDescent="0.2">
      <c r="B5" s="838" t="s">
        <v>380</v>
      </c>
      <c r="C5" s="903" t="s">
        <v>640</v>
      </c>
      <c r="D5" s="903"/>
      <c r="E5" s="903"/>
      <c r="F5" s="895"/>
      <c r="G5" s="25"/>
      <c r="H5" s="838" t="s">
        <v>380</v>
      </c>
      <c r="I5" s="786" t="s">
        <v>771</v>
      </c>
      <c r="J5" s="858"/>
      <c r="K5" s="858"/>
      <c r="L5" s="785"/>
    </row>
    <row r="6" spans="2:12" ht="60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654</v>
      </c>
      <c r="J6" s="34" t="s">
        <v>277</v>
      </c>
      <c r="K6" s="34" t="s">
        <v>655</v>
      </c>
      <c r="L6" s="35" t="s">
        <v>636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348" t="s">
        <v>271</v>
      </c>
      <c r="J7" s="36" t="s">
        <v>271</v>
      </c>
      <c r="K7" s="349" t="s">
        <v>280</v>
      </c>
      <c r="L7" s="350" t="s">
        <v>280</v>
      </c>
    </row>
    <row r="8" spans="2:12" ht="15" customHeight="1" x14ac:dyDescent="0.2">
      <c r="B8" s="187"/>
      <c r="C8" s="50"/>
      <c r="D8" s="50"/>
      <c r="E8" s="51"/>
      <c r="F8" s="52"/>
      <c r="G8" s="25"/>
      <c r="H8" s="187"/>
      <c r="I8" s="53"/>
      <c r="J8" s="54"/>
      <c r="K8" s="55"/>
      <c r="L8" s="56"/>
    </row>
    <row r="9" spans="2:12" ht="15" customHeight="1" x14ac:dyDescent="0.2">
      <c r="B9" s="28" t="str">
        <f>Index!$B$4</f>
        <v>East Midlands</v>
      </c>
      <c r="C9" s="67">
        <f>'Section 15 data'!$Q$8</f>
        <v>202.39</v>
      </c>
      <c r="D9" s="67">
        <f>'Section 15 data'!$R$8</f>
        <v>591.33100000000002</v>
      </c>
      <c r="E9" s="768">
        <f>'Section 15 data'!$S$8</f>
        <v>25.4</v>
      </c>
      <c r="F9" s="77">
        <f>SUM(C9,D9)</f>
        <v>793.721</v>
      </c>
      <c r="G9" s="639"/>
      <c r="H9" s="28" t="str">
        <f>Index!$B$4</f>
        <v>East Midlands</v>
      </c>
      <c r="I9" s="68">
        <f>'Section 15 data'!$U$6</f>
        <v>9278.0509999999995</v>
      </c>
      <c r="J9" s="43">
        <f>'Section 15 data'!$U$5</f>
        <v>50700.447</v>
      </c>
      <c r="K9" s="43">
        <f>IF(I9=0,0,100*F9/I9)</f>
        <v>8.5548247148027112</v>
      </c>
      <c r="L9" s="61">
        <f>IF(J9=0,0,100*F9/J9)</f>
        <v>1.5655108523993881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703</v>
      </c>
      <c r="D3" t="s">
        <v>702</v>
      </c>
      <c r="E3" t="s">
        <v>701</v>
      </c>
      <c r="F3" t="s">
        <v>700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798" t="s">
        <v>642</v>
      </c>
      <c r="C3" s="799"/>
      <c r="D3" s="799"/>
      <c r="E3" s="799"/>
      <c r="F3" s="799"/>
      <c r="G3" s="799"/>
      <c r="I3" s="798" t="s">
        <v>644</v>
      </c>
      <c r="J3" s="799"/>
      <c r="K3" s="799"/>
      <c r="L3" s="799"/>
      <c r="M3" s="799"/>
      <c r="N3" s="799"/>
      <c r="P3" s="798" t="s">
        <v>643</v>
      </c>
      <c r="Q3" s="799"/>
      <c r="R3" s="799"/>
      <c r="S3" s="799"/>
      <c r="T3" s="799"/>
      <c r="U3" s="799"/>
    </row>
    <row r="4" spans="2:21" ht="13.5" thickBot="1" x14ac:dyDescent="0.25">
      <c r="B4" s="438"/>
      <c r="C4" s="438" t="s">
        <v>78</v>
      </c>
      <c r="D4" s="438" t="s">
        <v>308</v>
      </c>
      <c r="E4" s="458" t="s">
        <v>82</v>
      </c>
      <c r="F4" s="438" t="s">
        <v>309</v>
      </c>
      <c r="G4" s="438" t="s">
        <v>487</v>
      </c>
      <c r="I4" s="438"/>
      <c r="J4" s="438" t="s">
        <v>78</v>
      </c>
      <c r="K4" s="438" t="s">
        <v>308</v>
      </c>
      <c r="L4" s="458" t="s">
        <v>82</v>
      </c>
      <c r="M4" s="438" t="s">
        <v>309</v>
      </c>
      <c r="N4" s="438" t="s">
        <v>487</v>
      </c>
      <c r="P4" s="438"/>
      <c r="Q4" s="438" t="s">
        <v>78</v>
      </c>
      <c r="R4" s="438" t="s">
        <v>308</v>
      </c>
      <c r="S4" s="458" t="s">
        <v>82</v>
      </c>
      <c r="T4" s="438" t="s">
        <v>309</v>
      </c>
      <c r="U4" s="438" t="s">
        <v>487</v>
      </c>
    </row>
    <row r="5" spans="2:21" x14ac:dyDescent="0.2">
      <c r="B5" s="341" t="s">
        <v>106</v>
      </c>
      <c r="C5" s="342">
        <v>6.7304899999999996</v>
      </c>
      <c r="D5" s="23">
        <v>44.435970000000005</v>
      </c>
      <c r="E5" s="459">
        <v>1.81</v>
      </c>
      <c r="F5" s="462">
        <f>C5*E5/100</f>
        <v>0.121821869</v>
      </c>
      <c r="G5" s="463">
        <f>C5+D5</f>
        <v>51.166460000000001</v>
      </c>
      <c r="I5" s="341" t="s">
        <v>106</v>
      </c>
      <c r="J5" s="342">
        <v>1308.79</v>
      </c>
      <c r="K5" s="342">
        <v>8339.4599999999991</v>
      </c>
      <c r="L5" s="459">
        <v>7.13</v>
      </c>
      <c r="M5" s="462">
        <f>K5*L5/100</f>
        <v>594.60349799999995</v>
      </c>
      <c r="N5" s="463">
        <f>J5+K5</f>
        <v>9648.25</v>
      </c>
      <c r="P5" s="341" t="s">
        <v>106</v>
      </c>
      <c r="Q5" s="342">
        <v>5171.6210000000001</v>
      </c>
      <c r="R5" s="342">
        <v>45528.826000000001</v>
      </c>
      <c r="S5" s="459">
        <v>6.43</v>
      </c>
      <c r="T5" s="462">
        <f>R5*S5/100</f>
        <v>2927.5035118000001</v>
      </c>
      <c r="U5" s="463">
        <f>Q5+R5</f>
        <v>50700.447</v>
      </c>
    </row>
    <row r="6" spans="2:21" x14ac:dyDescent="0.2">
      <c r="B6" s="343" t="s">
        <v>92</v>
      </c>
      <c r="C6" s="340">
        <v>4.7160200000000003</v>
      </c>
      <c r="D6" s="23">
        <v>7.3907499999999997</v>
      </c>
      <c r="E6" s="460">
        <v>10.36</v>
      </c>
      <c r="F6" s="464">
        <f>C6*E6/100</f>
        <v>0.48857967199999996</v>
      </c>
      <c r="G6" s="465">
        <f t="shared" ref="G6:G8" si="0">C6+D6</f>
        <v>12.106770000000001</v>
      </c>
      <c r="I6" s="343" t="s">
        <v>92</v>
      </c>
      <c r="J6" s="340">
        <v>1088.232</v>
      </c>
      <c r="K6" s="340">
        <v>2411.3879999999999</v>
      </c>
      <c r="L6" s="460">
        <v>12.68</v>
      </c>
      <c r="M6" s="464">
        <f>K6*L6/100</f>
        <v>305.76399839999999</v>
      </c>
      <c r="N6" s="465">
        <f>J6+K6</f>
        <v>3499.62</v>
      </c>
      <c r="P6" s="343" t="s">
        <v>92</v>
      </c>
      <c r="Q6" s="340">
        <v>3794.451</v>
      </c>
      <c r="R6" s="340">
        <v>5483.6</v>
      </c>
      <c r="S6" s="460">
        <v>14.87</v>
      </c>
      <c r="T6" s="464">
        <f>R6*S6/100</f>
        <v>815.41131999999993</v>
      </c>
      <c r="U6" s="465">
        <f>Q6+R6</f>
        <v>9278.0509999999995</v>
      </c>
    </row>
    <row r="7" spans="2:21" x14ac:dyDescent="0.2">
      <c r="B7" s="344" t="s">
        <v>105</v>
      </c>
      <c r="C7" s="340">
        <v>2.0144700000000002</v>
      </c>
      <c r="D7" s="340">
        <v>37.045209999999997</v>
      </c>
      <c r="E7" s="460">
        <v>2.93</v>
      </c>
      <c r="F7" s="464">
        <f>C7*E7/100</f>
        <v>5.9023971000000008E-2</v>
      </c>
      <c r="G7" s="465">
        <f t="shared" si="0"/>
        <v>39.05968</v>
      </c>
      <c r="I7" s="344" t="s">
        <v>105</v>
      </c>
      <c r="J7" s="340">
        <v>220.55799999999999</v>
      </c>
      <c r="K7" s="340">
        <v>5928.0720000000001</v>
      </c>
      <c r="L7" s="460">
        <v>9.48</v>
      </c>
      <c r="M7" s="464">
        <f>K7*L7/100</f>
        <v>561.98122560000002</v>
      </c>
      <c r="N7" s="465">
        <f>J7+K7</f>
        <v>6148.63</v>
      </c>
      <c r="P7" s="344" t="s">
        <v>105</v>
      </c>
      <c r="Q7" s="340">
        <v>1377.17</v>
      </c>
      <c r="R7" s="340">
        <v>40045.226000000002</v>
      </c>
      <c r="S7" s="460">
        <v>7.34</v>
      </c>
      <c r="T7" s="464">
        <f>R7*S7/100</f>
        <v>2939.3195884000002</v>
      </c>
      <c r="U7" s="465">
        <f>Q7+R7</f>
        <v>41422.396000000001</v>
      </c>
    </row>
    <row r="8" spans="2:21" ht="13.5" thickBot="1" x14ac:dyDescent="0.25">
      <c r="B8" s="345" t="s">
        <v>99</v>
      </c>
      <c r="C8" s="346">
        <v>5.7709999999999997E-2</v>
      </c>
      <c r="D8" s="23">
        <v>0.96234000000000008</v>
      </c>
      <c r="E8" s="461">
        <v>37.159999999999997</v>
      </c>
      <c r="F8" s="466">
        <f>C8*E8/100</f>
        <v>2.1445035999999997E-2</v>
      </c>
      <c r="G8" s="467">
        <f t="shared" si="0"/>
        <v>1.0200500000000001</v>
      </c>
      <c r="I8" s="345" t="s">
        <v>99</v>
      </c>
      <c r="J8" s="579">
        <v>9.7309999999999999</v>
      </c>
      <c r="K8" s="346">
        <v>322.99299999999999</v>
      </c>
      <c r="L8" s="461">
        <v>42.27</v>
      </c>
      <c r="M8" s="466">
        <f>K8*L8/100</f>
        <v>136.5291411</v>
      </c>
      <c r="N8" s="467">
        <f>J8+K8</f>
        <v>332.72399999999999</v>
      </c>
      <c r="P8" s="345" t="s">
        <v>99</v>
      </c>
      <c r="Q8" s="346">
        <v>29.798999999999999</v>
      </c>
      <c r="R8" s="346">
        <v>906.21900000000005</v>
      </c>
      <c r="S8" s="461">
        <v>38.74</v>
      </c>
      <c r="T8" s="466">
        <f>R8*S8/100</f>
        <v>351.06924060000006</v>
      </c>
      <c r="U8" s="467">
        <f>Q8+R8</f>
        <v>936.01800000000003</v>
      </c>
    </row>
    <row r="9" spans="2:21" x14ac:dyDescent="0.2">
      <c r="D9" s="580"/>
      <c r="J9" s="580"/>
    </row>
    <row r="11" spans="2:21" ht="38.25" customHeight="1" x14ac:dyDescent="0.2">
      <c r="B11" s="798" t="s">
        <v>475</v>
      </c>
      <c r="C11" s="799"/>
      <c r="D11" s="799"/>
      <c r="E11" s="799"/>
      <c r="F11" s="799"/>
      <c r="G11" s="799"/>
      <c r="I11" s="798" t="s">
        <v>488</v>
      </c>
      <c r="J11" s="799"/>
      <c r="K11" s="799"/>
      <c r="L11" s="799"/>
      <c r="M11" s="799"/>
      <c r="N11" s="799"/>
      <c r="P11" s="798" t="s">
        <v>476</v>
      </c>
      <c r="Q11" s="799"/>
      <c r="R11" s="799"/>
      <c r="S11" s="799"/>
      <c r="T11" s="799"/>
      <c r="U11" s="799"/>
    </row>
    <row r="12" spans="2:21" ht="13.5" thickBot="1" x14ac:dyDescent="0.25">
      <c r="B12" s="438"/>
      <c r="C12" s="438" t="s">
        <v>78</v>
      </c>
      <c r="D12" s="438" t="s">
        <v>308</v>
      </c>
      <c r="E12" s="458" t="s">
        <v>82</v>
      </c>
      <c r="F12" s="438" t="s">
        <v>309</v>
      </c>
      <c r="G12" s="438" t="s">
        <v>487</v>
      </c>
      <c r="I12" s="438"/>
      <c r="J12" s="438" t="s">
        <v>78</v>
      </c>
      <c r="K12" s="438" t="s">
        <v>308</v>
      </c>
      <c r="L12" s="458" t="s">
        <v>82</v>
      </c>
      <c r="M12" s="438" t="s">
        <v>309</v>
      </c>
      <c r="N12" s="438" t="s">
        <v>487</v>
      </c>
      <c r="P12" s="438"/>
      <c r="Q12" s="438" t="s">
        <v>78</v>
      </c>
      <c r="R12" s="438" t="s">
        <v>308</v>
      </c>
      <c r="S12" s="458" t="s">
        <v>82</v>
      </c>
      <c r="T12" s="438" t="s">
        <v>309</v>
      </c>
      <c r="U12" s="438" t="s">
        <v>487</v>
      </c>
    </row>
    <row r="13" spans="2:21" x14ac:dyDescent="0.2">
      <c r="B13" s="341" t="s">
        <v>119</v>
      </c>
      <c r="C13" s="547">
        <v>6.7199999999999994E-3</v>
      </c>
      <c r="D13" s="342">
        <v>1.9300000000000001E-2</v>
      </c>
      <c r="E13" s="459">
        <v>93.99</v>
      </c>
      <c r="F13" s="462">
        <f t="shared" ref="F13:F19" si="1">D13*E13/100</f>
        <v>1.8140069999999998E-2</v>
      </c>
      <c r="G13" s="463">
        <f t="shared" ref="G13:G19" si="2">C13+D13</f>
        <v>2.6020000000000001E-2</v>
      </c>
      <c r="I13" s="341" t="s">
        <v>119</v>
      </c>
      <c r="J13" s="342">
        <v>0</v>
      </c>
      <c r="K13" s="342">
        <v>0</v>
      </c>
      <c r="L13" s="459">
        <v>0</v>
      </c>
      <c r="M13" s="462">
        <f t="shared" ref="M13:M19" si="3">K13*L13/100</f>
        <v>0</v>
      </c>
      <c r="N13" s="463">
        <f t="shared" ref="N13:N19" si="4">J13+K13</f>
        <v>0</v>
      </c>
      <c r="P13" s="341" t="s">
        <v>119</v>
      </c>
      <c r="Q13" s="342">
        <v>0</v>
      </c>
      <c r="R13" s="342">
        <v>0</v>
      </c>
      <c r="S13" s="459">
        <v>0</v>
      </c>
      <c r="T13" s="462">
        <f t="shared" ref="T13:T19" si="5">R13*S13/100</f>
        <v>0</v>
      </c>
      <c r="U13" s="463">
        <f t="shared" ref="U13:U19" si="6">Q13+R13</f>
        <v>0</v>
      </c>
    </row>
    <row r="14" spans="2:21" x14ac:dyDescent="0.2">
      <c r="B14" s="343" t="s">
        <v>120</v>
      </c>
      <c r="C14" s="547">
        <v>1.6999999999999999E-3</v>
      </c>
      <c r="D14" s="340">
        <v>0.15821000000000002</v>
      </c>
      <c r="E14" s="460">
        <v>86.46</v>
      </c>
      <c r="F14" s="464">
        <f t="shared" si="1"/>
        <v>0.13678836599999999</v>
      </c>
      <c r="G14" s="465">
        <f t="shared" si="2"/>
        <v>0.15991000000000002</v>
      </c>
      <c r="I14" s="343" t="s">
        <v>120</v>
      </c>
      <c r="J14" s="340">
        <v>2E-3</v>
      </c>
      <c r="K14" s="340">
        <v>9.0419999999999998</v>
      </c>
      <c r="L14" s="460">
        <v>125.06</v>
      </c>
      <c r="M14" s="464">
        <f t="shared" si="3"/>
        <v>11.3079252</v>
      </c>
      <c r="N14" s="465">
        <f t="shared" si="4"/>
        <v>9.0440000000000005</v>
      </c>
      <c r="P14" s="343" t="s">
        <v>120</v>
      </c>
      <c r="Q14" s="340">
        <v>0.40400000000000003</v>
      </c>
      <c r="R14" s="340">
        <v>289.56900000000002</v>
      </c>
      <c r="S14" s="460">
        <v>90.35</v>
      </c>
      <c r="T14" s="464">
        <f t="shared" si="5"/>
        <v>261.62559149999998</v>
      </c>
      <c r="U14" s="465">
        <f t="shared" si="6"/>
        <v>289.97300000000001</v>
      </c>
    </row>
    <row r="15" spans="2:21" x14ac:dyDescent="0.2">
      <c r="B15" s="344" t="s">
        <v>121</v>
      </c>
      <c r="C15" s="547">
        <v>5.5100000000000001E-3</v>
      </c>
      <c r="D15" s="340">
        <v>0.14621999999999999</v>
      </c>
      <c r="E15" s="460">
        <v>70.413956442886146</v>
      </c>
      <c r="F15" s="464">
        <f t="shared" si="1"/>
        <v>0.10295928711078811</v>
      </c>
      <c r="G15" s="465">
        <f t="shared" si="2"/>
        <v>0.15172999999999998</v>
      </c>
      <c r="I15" s="344" t="s">
        <v>121</v>
      </c>
      <c r="J15" s="340">
        <v>0.51100000000000001</v>
      </c>
      <c r="K15" s="340">
        <v>36.552999999999997</v>
      </c>
      <c r="L15" s="460">
        <v>79.202287139423035</v>
      </c>
      <c r="M15" s="464">
        <f t="shared" si="3"/>
        <v>28.950812018073297</v>
      </c>
      <c r="N15" s="465">
        <f t="shared" si="4"/>
        <v>37.064</v>
      </c>
      <c r="P15" s="344" t="s">
        <v>121</v>
      </c>
      <c r="Q15" s="340">
        <v>11.489000000000001</v>
      </c>
      <c r="R15" s="340">
        <v>176.73400000000001</v>
      </c>
      <c r="S15" s="460">
        <v>74.546680871996045</v>
      </c>
      <c r="T15" s="464">
        <f t="shared" si="5"/>
        <v>131.74933097231349</v>
      </c>
      <c r="U15" s="465">
        <f t="shared" si="6"/>
        <v>188.22300000000001</v>
      </c>
    </row>
    <row r="16" spans="2:21" x14ac:dyDescent="0.2">
      <c r="B16" s="344" t="s">
        <v>122</v>
      </c>
      <c r="C16" s="547">
        <v>1.1689999999999999E-2</v>
      </c>
      <c r="D16" s="340">
        <v>0.4037</v>
      </c>
      <c r="E16" s="460">
        <v>62.12</v>
      </c>
      <c r="F16" s="464">
        <f t="shared" si="1"/>
        <v>0.25077843999999999</v>
      </c>
      <c r="G16" s="465">
        <f t="shared" si="2"/>
        <v>0.41538999999999998</v>
      </c>
      <c r="I16" s="344" t="s">
        <v>122</v>
      </c>
      <c r="J16" s="340">
        <v>2.0539999999999998</v>
      </c>
      <c r="K16" s="340">
        <v>129.482</v>
      </c>
      <c r="L16" s="460">
        <v>61.8</v>
      </c>
      <c r="M16" s="464">
        <f t="shared" si="3"/>
        <v>80.019875999999996</v>
      </c>
      <c r="N16" s="465">
        <f t="shared" si="4"/>
        <v>131.536</v>
      </c>
      <c r="P16" s="344" t="s">
        <v>122</v>
      </c>
      <c r="Q16" s="340">
        <v>8.6999999999999993</v>
      </c>
      <c r="R16" s="340">
        <v>193.53299999999999</v>
      </c>
      <c r="S16" s="460">
        <v>55.110000000000007</v>
      </c>
      <c r="T16" s="464">
        <f t="shared" si="5"/>
        <v>106.65603630000001</v>
      </c>
      <c r="U16" s="465">
        <f t="shared" si="6"/>
        <v>202.23299999999998</v>
      </c>
    </row>
    <row r="17" spans="2:21" x14ac:dyDescent="0.2">
      <c r="B17" s="344" t="s">
        <v>123</v>
      </c>
      <c r="C17" s="547">
        <v>1.1550000000000001E-2</v>
      </c>
      <c r="D17" s="340">
        <v>0.10795</v>
      </c>
      <c r="E17" s="460">
        <v>77.959999999999994</v>
      </c>
      <c r="F17" s="464">
        <f t="shared" si="1"/>
        <v>8.4157819999999994E-2</v>
      </c>
      <c r="G17" s="465">
        <f t="shared" si="2"/>
        <v>0.11950000000000001</v>
      </c>
      <c r="I17" s="344" t="s">
        <v>123</v>
      </c>
      <c r="J17" s="340">
        <v>2.3279999999999998</v>
      </c>
      <c r="K17" s="340">
        <v>44.177999999999997</v>
      </c>
      <c r="L17" s="460">
        <v>78.84</v>
      </c>
      <c r="M17" s="464">
        <f t="shared" si="3"/>
        <v>34.829935200000001</v>
      </c>
      <c r="N17" s="465">
        <f t="shared" si="4"/>
        <v>46.506</v>
      </c>
      <c r="P17" s="344" t="s">
        <v>123</v>
      </c>
      <c r="Q17" s="340">
        <v>4.351</v>
      </c>
      <c r="R17" s="340">
        <v>144.559</v>
      </c>
      <c r="S17" s="460">
        <v>86.78</v>
      </c>
      <c r="T17" s="464">
        <f t="shared" si="5"/>
        <v>125.44830019999999</v>
      </c>
      <c r="U17" s="465">
        <f t="shared" si="6"/>
        <v>148.91</v>
      </c>
    </row>
    <row r="18" spans="2:21" x14ac:dyDescent="0.2">
      <c r="B18" s="344" t="s">
        <v>124</v>
      </c>
      <c r="C18" s="547">
        <v>1.072E-2</v>
      </c>
      <c r="D18" s="340">
        <v>0.12695999999999999</v>
      </c>
      <c r="E18" s="460">
        <v>94.17</v>
      </c>
      <c r="F18" s="464">
        <f t="shared" si="1"/>
        <v>0.11955823199999999</v>
      </c>
      <c r="G18" s="465">
        <f t="shared" si="2"/>
        <v>0.13768</v>
      </c>
      <c r="I18" s="344" t="s">
        <v>124</v>
      </c>
      <c r="J18" s="340">
        <v>2.2799999999999998</v>
      </c>
      <c r="K18" s="340">
        <v>420.94600000000003</v>
      </c>
      <c r="L18" s="460">
        <v>95.5</v>
      </c>
      <c r="M18" s="464">
        <f t="shared" si="3"/>
        <v>402.00342999999998</v>
      </c>
      <c r="N18" s="465">
        <f t="shared" si="4"/>
        <v>423.226</v>
      </c>
      <c r="P18" s="344" t="s">
        <v>124</v>
      </c>
      <c r="Q18" s="340">
        <v>3.0569999999999999</v>
      </c>
      <c r="R18" s="340">
        <v>101.82299999999999</v>
      </c>
      <c r="S18" s="460">
        <v>92.91</v>
      </c>
      <c r="T18" s="464">
        <f t="shared" si="5"/>
        <v>94.603749299999976</v>
      </c>
      <c r="U18" s="465">
        <f t="shared" si="6"/>
        <v>104.88</v>
      </c>
    </row>
    <row r="19" spans="2:21" ht="13.5" thickBot="1" x14ac:dyDescent="0.25">
      <c r="B19" s="345" t="s">
        <v>125</v>
      </c>
      <c r="C19" s="547">
        <v>9.8200000000000006E-3</v>
      </c>
      <c r="D19" s="346">
        <v>0</v>
      </c>
      <c r="E19" s="461">
        <v>0</v>
      </c>
      <c r="F19" s="466">
        <f t="shared" si="1"/>
        <v>0</v>
      </c>
      <c r="G19" s="467">
        <f t="shared" si="2"/>
        <v>9.8200000000000006E-3</v>
      </c>
      <c r="I19" s="345" t="s">
        <v>125</v>
      </c>
      <c r="J19" s="346">
        <v>2.556</v>
      </c>
      <c r="K19" s="346">
        <v>0</v>
      </c>
      <c r="L19" s="461">
        <v>0</v>
      </c>
      <c r="M19" s="466">
        <f t="shared" si="3"/>
        <v>0</v>
      </c>
      <c r="N19" s="467">
        <f t="shared" si="4"/>
        <v>2.556</v>
      </c>
      <c r="P19" s="345" t="s">
        <v>125</v>
      </c>
      <c r="Q19" s="346">
        <v>1.796</v>
      </c>
      <c r="R19" s="346">
        <v>0</v>
      </c>
      <c r="S19" s="461">
        <v>0</v>
      </c>
      <c r="T19" s="466">
        <f t="shared" si="5"/>
        <v>0</v>
      </c>
      <c r="U19" s="467">
        <f t="shared" si="6"/>
        <v>1.796</v>
      </c>
    </row>
    <row r="20" spans="2:21" x14ac:dyDescent="0.2">
      <c r="C20" s="580"/>
    </row>
    <row r="22" spans="2:21" ht="38.25" customHeight="1" x14ac:dyDescent="0.2">
      <c r="B22" s="798" t="s">
        <v>474</v>
      </c>
      <c r="C22" s="799"/>
      <c r="D22" s="799"/>
      <c r="E22" s="799"/>
      <c r="F22" s="799"/>
      <c r="G22" s="799"/>
      <c r="I22" s="798" t="s">
        <v>658</v>
      </c>
      <c r="J22" s="799"/>
      <c r="K22" s="799"/>
      <c r="L22" s="799"/>
      <c r="M22" s="799"/>
      <c r="N22" s="799"/>
      <c r="P22" s="798" t="s">
        <v>477</v>
      </c>
      <c r="Q22" s="799"/>
      <c r="R22" s="799"/>
      <c r="S22" s="799"/>
      <c r="T22" s="799"/>
      <c r="U22" s="799"/>
    </row>
    <row r="23" spans="2:21" ht="13.5" thickBot="1" x14ac:dyDescent="0.25">
      <c r="B23" s="438"/>
      <c r="C23" s="438" t="s">
        <v>78</v>
      </c>
      <c r="D23" s="438" t="s">
        <v>308</v>
      </c>
      <c r="E23" s="458" t="s">
        <v>82</v>
      </c>
      <c r="F23" s="438" t="s">
        <v>309</v>
      </c>
      <c r="G23" s="438" t="s">
        <v>487</v>
      </c>
      <c r="I23" s="438"/>
      <c r="J23" s="438" t="s">
        <v>78</v>
      </c>
      <c r="K23" s="438" t="s">
        <v>308</v>
      </c>
      <c r="L23" s="458" t="s">
        <v>82</v>
      </c>
      <c r="M23" s="438" t="s">
        <v>309</v>
      </c>
      <c r="N23" s="438" t="s">
        <v>487</v>
      </c>
      <c r="P23" s="438"/>
      <c r="Q23" s="438" t="s">
        <v>78</v>
      </c>
      <c r="R23" s="438" t="s">
        <v>308</v>
      </c>
      <c r="S23" s="458" t="s">
        <v>82</v>
      </c>
      <c r="T23" s="438" t="s">
        <v>309</v>
      </c>
      <c r="U23" s="438" t="s">
        <v>487</v>
      </c>
    </row>
    <row r="24" spans="2:21" x14ac:dyDescent="0.2">
      <c r="B24" s="341" t="s">
        <v>127</v>
      </c>
      <c r="C24" s="342">
        <v>9.1599999999999997E-3</v>
      </c>
      <c r="D24" s="342">
        <v>7.1849999999999997E-2</v>
      </c>
      <c r="E24" s="459">
        <v>51.83</v>
      </c>
      <c r="F24" s="462">
        <f t="shared" ref="F24:F32" si="7">D24*E24/100</f>
        <v>3.7239855000000002E-2</v>
      </c>
      <c r="G24" s="463">
        <f t="shared" ref="G24:G32" si="8">C24+D24</f>
        <v>8.1009999999999999E-2</v>
      </c>
      <c r="I24" s="341" t="s">
        <v>127</v>
      </c>
      <c r="J24" s="342">
        <v>1.2999999999999999E-2</v>
      </c>
      <c r="K24" s="342">
        <v>0.17599999999999999</v>
      </c>
      <c r="L24" s="459">
        <v>61.2</v>
      </c>
      <c r="M24" s="462">
        <f t="shared" ref="M24:M32" si="9">K24*L24/100</f>
        <v>0.107712</v>
      </c>
      <c r="N24" s="463">
        <f t="shared" ref="N24:N32" si="10">J24+K24</f>
        <v>0.189</v>
      </c>
      <c r="P24" s="341" t="s">
        <v>127</v>
      </c>
      <c r="Q24" s="342">
        <v>3.3639999999999999</v>
      </c>
      <c r="R24" s="342">
        <v>81.858999999999995</v>
      </c>
      <c r="S24" s="459">
        <v>63.28</v>
      </c>
      <c r="T24" s="462">
        <f t="shared" ref="T24:T32" si="11">R24*S24/100</f>
        <v>51.800375199999998</v>
      </c>
      <c r="U24" s="463">
        <f t="shared" ref="U24:U32" si="12">Q24+R24</f>
        <v>85.222999999999999</v>
      </c>
    </row>
    <row r="25" spans="2:21" x14ac:dyDescent="0.2">
      <c r="B25" s="343" t="s">
        <v>128</v>
      </c>
      <c r="C25" s="340">
        <v>1.48E-3</v>
      </c>
      <c r="D25" s="340">
        <v>1.06E-3</v>
      </c>
      <c r="E25" s="460">
        <v>99.06</v>
      </c>
      <c r="F25" s="464">
        <f t="shared" si="7"/>
        <v>1.0500360000000001E-3</v>
      </c>
      <c r="G25" s="465">
        <f t="shared" si="8"/>
        <v>2.5399999999999997E-3</v>
      </c>
      <c r="I25" s="343" t="s">
        <v>128</v>
      </c>
      <c r="J25" s="340">
        <v>0.122</v>
      </c>
      <c r="K25" s="340">
        <v>7.5999999999999998E-2</v>
      </c>
      <c r="L25" s="460">
        <v>99.06</v>
      </c>
      <c r="M25" s="464">
        <f t="shared" si="9"/>
        <v>7.5285599999999994E-2</v>
      </c>
      <c r="N25" s="465">
        <f t="shared" si="10"/>
        <v>0.19800000000000001</v>
      </c>
      <c r="P25" s="343" t="s">
        <v>128</v>
      </c>
      <c r="Q25" s="340">
        <v>5.7629999999999999</v>
      </c>
      <c r="R25" s="340">
        <v>7.2050000000000001</v>
      </c>
      <c r="S25" s="460">
        <v>99.06</v>
      </c>
      <c r="T25" s="464">
        <f t="shared" si="11"/>
        <v>7.1372730000000004</v>
      </c>
      <c r="U25" s="465">
        <f t="shared" si="12"/>
        <v>12.968</v>
      </c>
    </row>
    <row r="26" spans="2:21" x14ac:dyDescent="0.2">
      <c r="B26" s="343" t="s">
        <v>129</v>
      </c>
      <c r="C26" s="340">
        <v>3.8700000000000002E-3</v>
      </c>
      <c r="D26" s="340">
        <v>0.10995000000000001</v>
      </c>
      <c r="E26" s="460">
        <v>122.76</v>
      </c>
      <c r="F26" s="464">
        <f t="shared" si="7"/>
        <v>0.13497462000000002</v>
      </c>
      <c r="G26" s="465">
        <f t="shared" si="8"/>
        <v>0.11382</v>
      </c>
      <c r="I26" s="343" t="s">
        <v>129</v>
      </c>
      <c r="J26" s="340">
        <v>0.30399999999999999</v>
      </c>
      <c r="K26" s="340">
        <v>9.4860000000000007</v>
      </c>
      <c r="L26" s="460">
        <v>119.48</v>
      </c>
      <c r="M26" s="464">
        <f t="shared" si="9"/>
        <v>11.333872800000002</v>
      </c>
      <c r="N26" s="465">
        <f t="shared" si="10"/>
        <v>9.7900000000000009</v>
      </c>
      <c r="P26" s="343" t="s">
        <v>129</v>
      </c>
      <c r="Q26" s="340">
        <v>5.6440000000000001</v>
      </c>
      <c r="R26" s="340">
        <v>212.946</v>
      </c>
      <c r="S26" s="460">
        <v>122.16</v>
      </c>
      <c r="T26" s="464">
        <f t="shared" si="11"/>
        <v>260.13483359999998</v>
      </c>
      <c r="U26" s="465">
        <f t="shared" si="12"/>
        <v>218.59</v>
      </c>
    </row>
    <row r="27" spans="2:21" x14ac:dyDescent="0.2">
      <c r="B27" s="343" t="s">
        <v>130</v>
      </c>
      <c r="C27" s="340">
        <v>3.1900000000000001E-3</v>
      </c>
      <c r="D27" s="340">
        <v>0.21918000000000001</v>
      </c>
      <c r="E27" s="460">
        <v>57.78</v>
      </c>
      <c r="F27" s="464">
        <f t="shared" si="7"/>
        <v>0.12664220400000001</v>
      </c>
      <c r="G27" s="465">
        <f t="shared" si="8"/>
        <v>0.22237000000000001</v>
      </c>
      <c r="I27" s="343" t="s">
        <v>130</v>
      </c>
      <c r="J27" s="340">
        <v>0.41299999999999998</v>
      </c>
      <c r="K27" s="340">
        <v>75.283000000000001</v>
      </c>
      <c r="L27" s="460">
        <v>58.61</v>
      </c>
      <c r="M27" s="464">
        <f t="shared" si="9"/>
        <v>44.123366300000001</v>
      </c>
      <c r="N27" s="465">
        <f t="shared" si="10"/>
        <v>75.695999999999998</v>
      </c>
      <c r="P27" s="343" t="s">
        <v>130</v>
      </c>
      <c r="Q27" s="340">
        <v>2.5579999999999998</v>
      </c>
      <c r="R27" s="340">
        <v>312.73599999999999</v>
      </c>
      <c r="S27" s="460">
        <v>57.24</v>
      </c>
      <c r="T27" s="464">
        <f t="shared" si="11"/>
        <v>179.01008640000001</v>
      </c>
      <c r="U27" s="465">
        <f t="shared" si="12"/>
        <v>315.29399999999998</v>
      </c>
    </row>
    <row r="28" spans="2:21" x14ac:dyDescent="0.2">
      <c r="B28" s="343" t="s">
        <v>131</v>
      </c>
      <c r="C28" s="340">
        <v>1.448E-2</v>
      </c>
      <c r="D28" s="340">
        <v>0.17166000000000001</v>
      </c>
      <c r="E28" s="460">
        <v>71.25</v>
      </c>
      <c r="F28" s="464">
        <f t="shared" si="7"/>
        <v>0.12230775000000001</v>
      </c>
      <c r="G28" s="465">
        <f t="shared" si="8"/>
        <v>0.18614</v>
      </c>
      <c r="I28" s="343" t="s">
        <v>131</v>
      </c>
      <c r="J28" s="340">
        <v>2.5720000000000001</v>
      </c>
      <c r="K28" s="340">
        <v>52.356999999999999</v>
      </c>
      <c r="L28" s="460">
        <v>80.14</v>
      </c>
      <c r="M28" s="464">
        <f t="shared" si="9"/>
        <v>41.958899799999998</v>
      </c>
      <c r="N28" s="465">
        <f t="shared" si="10"/>
        <v>54.929000000000002</v>
      </c>
      <c r="P28" s="343" t="s">
        <v>131</v>
      </c>
      <c r="Q28" s="340">
        <v>6.0910000000000002</v>
      </c>
      <c r="R28" s="340">
        <v>120.152</v>
      </c>
      <c r="S28" s="460">
        <v>71.36</v>
      </c>
      <c r="T28" s="464">
        <f t="shared" si="11"/>
        <v>85.740467199999998</v>
      </c>
      <c r="U28" s="465">
        <f t="shared" si="12"/>
        <v>126.24299999999999</v>
      </c>
    </row>
    <row r="29" spans="2:21" x14ac:dyDescent="0.2">
      <c r="B29" s="343" t="s">
        <v>132</v>
      </c>
      <c r="C29" s="340">
        <v>1.6719999999999999E-2</v>
      </c>
      <c r="D29" s="340">
        <v>0.36751999999999996</v>
      </c>
      <c r="E29" s="460">
        <v>68.09</v>
      </c>
      <c r="F29" s="464">
        <f t="shared" si="7"/>
        <v>0.25024436799999999</v>
      </c>
      <c r="G29" s="465">
        <f t="shared" si="8"/>
        <v>0.38423999999999997</v>
      </c>
      <c r="I29" s="343" t="s">
        <v>132</v>
      </c>
      <c r="J29" s="340">
        <v>3.911</v>
      </c>
      <c r="K29" s="340">
        <v>178.37200000000001</v>
      </c>
      <c r="L29" s="460">
        <v>67.08</v>
      </c>
      <c r="M29" s="464">
        <f t="shared" si="9"/>
        <v>119.6519376</v>
      </c>
      <c r="N29" s="465">
        <f t="shared" si="10"/>
        <v>182.28300000000002</v>
      </c>
      <c r="P29" s="343" t="s">
        <v>132</v>
      </c>
      <c r="Q29" s="340">
        <v>4.8150000000000004</v>
      </c>
      <c r="R29" s="340">
        <v>165.827</v>
      </c>
      <c r="S29" s="460">
        <v>66.89</v>
      </c>
      <c r="T29" s="464">
        <f t="shared" si="11"/>
        <v>110.92168030000001</v>
      </c>
      <c r="U29" s="465">
        <f t="shared" si="12"/>
        <v>170.642</v>
      </c>
    </row>
    <row r="30" spans="2:21" x14ac:dyDescent="0.2">
      <c r="B30" s="343" t="s">
        <v>133</v>
      </c>
      <c r="C30" s="340">
        <v>8.8199999999999997E-3</v>
      </c>
      <c r="D30" s="340">
        <v>2.111E-2</v>
      </c>
      <c r="E30" s="460">
        <v>99.06</v>
      </c>
      <c r="F30" s="464">
        <f t="shared" si="7"/>
        <v>2.0911566000000003E-2</v>
      </c>
      <c r="G30" s="465">
        <f t="shared" si="8"/>
        <v>2.9929999999999998E-2</v>
      </c>
      <c r="I30" s="343" t="s">
        <v>133</v>
      </c>
      <c r="J30" s="340">
        <v>2.3969999999999998</v>
      </c>
      <c r="K30" s="340">
        <v>7.242</v>
      </c>
      <c r="L30" s="460">
        <v>99.06</v>
      </c>
      <c r="M30" s="464">
        <f t="shared" si="9"/>
        <v>7.1739252000000002</v>
      </c>
      <c r="N30" s="465">
        <f t="shared" si="10"/>
        <v>9.6389999999999993</v>
      </c>
      <c r="P30" s="343" t="s">
        <v>133</v>
      </c>
      <c r="Q30" s="340">
        <v>1.5629999999999999</v>
      </c>
      <c r="R30" s="340">
        <v>5.4939999999999998</v>
      </c>
      <c r="S30" s="460">
        <v>99.06</v>
      </c>
      <c r="T30" s="464">
        <f t="shared" si="11"/>
        <v>5.4423563999999995</v>
      </c>
      <c r="U30" s="465">
        <f t="shared" si="12"/>
        <v>7.0569999999999995</v>
      </c>
    </row>
    <row r="31" spans="2:21" x14ac:dyDescent="0.2">
      <c r="B31" s="343" t="s">
        <v>134</v>
      </c>
      <c r="C31" s="340">
        <v>0</v>
      </c>
      <c r="D31" s="340">
        <v>0</v>
      </c>
      <c r="E31" s="460">
        <v>0</v>
      </c>
      <c r="F31" s="464">
        <f t="shared" si="7"/>
        <v>0</v>
      </c>
      <c r="G31" s="465">
        <f t="shared" si="8"/>
        <v>0</v>
      </c>
      <c r="I31" s="343" t="s">
        <v>134</v>
      </c>
      <c r="J31" s="340">
        <v>0</v>
      </c>
      <c r="K31" s="340">
        <v>0</v>
      </c>
      <c r="L31" s="460">
        <v>0</v>
      </c>
      <c r="M31" s="464">
        <f t="shared" si="9"/>
        <v>0</v>
      </c>
      <c r="N31" s="465">
        <f t="shared" si="10"/>
        <v>0</v>
      </c>
      <c r="P31" s="343" t="s">
        <v>134</v>
      </c>
      <c r="Q31" s="340">
        <v>0</v>
      </c>
      <c r="R31" s="340">
        <v>0</v>
      </c>
      <c r="S31" s="460">
        <v>0</v>
      </c>
      <c r="T31" s="464">
        <f t="shared" si="11"/>
        <v>0</v>
      </c>
      <c r="U31" s="465">
        <f t="shared" si="12"/>
        <v>0</v>
      </c>
    </row>
    <row r="32" spans="2:21" ht="13.5" thickBot="1" x14ac:dyDescent="0.25">
      <c r="B32" s="345" t="s">
        <v>135</v>
      </c>
      <c r="C32" s="346">
        <v>0</v>
      </c>
      <c r="D32" s="346">
        <v>0</v>
      </c>
      <c r="E32" s="461">
        <v>0</v>
      </c>
      <c r="F32" s="466">
        <f t="shared" si="7"/>
        <v>0</v>
      </c>
      <c r="G32" s="467">
        <f t="shared" si="8"/>
        <v>0</v>
      </c>
      <c r="I32" s="345" t="s">
        <v>135</v>
      </c>
      <c r="J32" s="346">
        <v>0</v>
      </c>
      <c r="K32" s="346">
        <v>0</v>
      </c>
      <c r="L32" s="461">
        <v>0</v>
      </c>
      <c r="M32" s="466">
        <f t="shared" si="9"/>
        <v>0</v>
      </c>
      <c r="N32" s="467">
        <f t="shared" si="10"/>
        <v>0</v>
      </c>
      <c r="P32" s="345" t="s">
        <v>135</v>
      </c>
      <c r="Q32" s="346">
        <v>0</v>
      </c>
      <c r="R32" s="346">
        <v>0</v>
      </c>
      <c r="S32" s="461">
        <v>0</v>
      </c>
      <c r="T32" s="466">
        <f t="shared" si="11"/>
        <v>0</v>
      </c>
      <c r="U32" s="467">
        <f t="shared" si="12"/>
        <v>0</v>
      </c>
    </row>
    <row r="35" spans="2:21" ht="29.25" customHeight="1" x14ac:dyDescent="0.2">
      <c r="B35" s="798" t="s">
        <v>382</v>
      </c>
      <c r="C35" s="799"/>
      <c r="D35" s="799"/>
      <c r="E35" s="799"/>
      <c r="F35" s="799"/>
      <c r="G35" s="799"/>
      <c r="I35" s="798" t="s">
        <v>383</v>
      </c>
      <c r="J35" s="799"/>
      <c r="K35" s="799"/>
      <c r="L35" s="799"/>
      <c r="M35" s="799"/>
      <c r="N35" s="799"/>
      <c r="P35" s="798" t="s">
        <v>384</v>
      </c>
      <c r="Q35" s="799"/>
      <c r="R35" s="799"/>
      <c r="S35" s="799"/>
      <c r="T35" s="799"/>
      <c r="U35" s="799"/>
    </row>
    <row r="36" spans="2:21" ht="39" thickBot="1" x14ac:dyDescent="0.25">
      <c r="B36" s="438"/>
      <c r="C36" s="438"/>
      <c r="D36" s="438"/>
      <c r="E36" s="438"/>
      <c r="F36" s="438"/>
      <c r="G36" s="339" t="s">
        <v>478</v>
      </c>
      <c r="I36" s="438"/>
      <c r="J36" s="438"/>
      <c r="K36" s="438"/>
      <c r="L36" s="438"/>
      <c r="M36" s="438"/>
      <c r="N36" s="339" t="s">
        <v>489</v>
      </c>
      <c r="P36" s="438"/>
      <c r="Q36" s="438"/>
      <c r="R36" s="438"/>
      <c r="S36" s="438"/>
      <c r="T36" s="438"/>
      <c r="U36" s="339" t="s">
        <v>479</v>
      </c>
    </row>
    <row r="37" spans="2:21" x14ac:dyDescent="0.2">
      <c r="B37" s="341" t="s">
        <v>99</v>
      </c>
      <c r="C37" s="342"/>
      <c r="D37" s="342"/>
      <c r="E37" s="342"/>
      <c r="F37" s="342"/>
      <c r="G37" s="463">
        <f>G8</f>
        <v>1.0200500000000001</v>
      </c>
      <c r="I37" s="341" t="s">
        <v>99</v>
      </c>
      <c r="J37" s="342"/>
      <c r="K37" s="342"/>
      <c r="L37" s="342"/>
      <c r="M37" s="342"/>
      <c r="N37" s="463">
        <f>N8</f>
        <v>332.72399999999999</v>
      </c>
      <c r="P37" s="341" t="s">
        <v>99</v>
      </c>
      <c r="Q37" s="342"/>
      <c r="R37" s="342"/>
      <c r="S37" s="342"/>
      <c r="T37" s="342"/>
      <c r="U37" s="463">
        <f>U8</f>
        <v>936.01800000000003</v>
      </c>
    </row>
    <row r="38" spans="2:21" ht="38.25" x14ac:dyDescent="0.2">
      <c r="B38" s="347" t="s">
        <v>381</v>
      </c>
      <c r="C38" s="340"/>
      <c r="D38" s="340"/>
      <c r="E38" s="340"/>
      <c r="F38" s="340"/>
      <c r="G38" s="465">
        <f>G7-G8</f>
        <v>38.039630000000002</v>
      </c>
      <c r="I38" s="347" t="s">
        <v>381</v>
      </c>
      <c r="J38" s="340"/>
      <c r="K38" s="340"/>
      <c r="L38" s="340"/>
      <c r="M38" s="340"/>
      <c r="N38" s="465">
        <f>N7-N8</f>
        <v>5815.9059999999999</v>
      </c>
      <c r="P38" s="347" t="s">
        <v>381</v>
      </c>
      <c r="Q38" s="340"/>
      <c r="R38" s="340"/>
      <c r="S38" s="340"/>
      <c r="T38" s="340"/>
      <c r="U38" s="465">
        <f>U7-U8</f>
        <v>40486.377999999997</v>
      </c>
    </row>
    <row r="39" spans="2:21" ht="13.5" thickBot="1" x14ac:dyDescent="0.25">
      <c r="B39" s="345" t="s">
        <v>83</v>
      </c>
      <c r="C39" s="346"/>
      <c r="D39" s="346"/>
      <c r="E39" s="346"/>
      <c r="F39" s="346"/>
      <c r="G39" s="467">
        <f>G6</f>
        <v>12.106770000000001</v>
      </c>
      <c r="I39" s="345" t="s">
        <v>83</v>
      </c>
      <c r="J39" s="346"/>
      <c r="K39" s="346"/>
      <c r="L39" s="346"/>
      <c r="M39" s="346"/>
      <c r="N39" s="467">
        <f>N6</f>
        <v>3499.62</v>
      </c>
      <c r="P39" s="345" t="s">
        <v>83</v>
      </c>
      <c r="Q39" s="346"/>
      <c r="R39" s="346"/>
      <c r="S39" s="346"/>
      <c r="T39" s="346"/>
      <c r="U39" s="467">
        <f>U6</f>
        <v>9278.0509999999995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topLeftCell="A7"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798" t="s">
        <v>642</v>
      </c>
      <c r="C3" s="799"/>
      <c r="D3" s="799"/>
      <c r="E3" s="799"/>
      <c r="F3" s="799"/>
      <c r="G3" s="799"/>
      <c r="I3" s="798" t="s">
        <v>644</v>
      </c>
      <c r="J3" s="799"/>
      <c r="K3" s="799"/>
      <c r="L3" s="799"/>
      <c r="M3" s="799"/>
      <c r="N3" s="799"/>
      <c r="P3" s="798" t="s">
        <v>643</v>
      </c>
      <c r="Q3" s="799"/>
      <c r="R3" s="799"/>
      <c r="S3" s="799"/>
      <c r="T3" s="799"/>
      <c r="U3" s="799"/>
    </row>
    <row r="4" spans="2:21" ht="13.5" thickBot="1" x14ac:dyDescent="0.25">
      <c r="B4" s="438"/>
      <c r="C4" s="438" t="s">
        <v>78</v>
      </c>
      <c r="D4" s="438" t="s">
        <v>308</v>
      </c>
      <c r="E4" s="458" t="s">
        <v>82</v>
      </c>
      <c r="F4" s="438" t="s">
        <v>309</v>
      </c>
      <c r="G4" s="438" t="s">
        <v>487</v>
      </c>
      <c r="I4" s="438"/>
      <c r="J4" s="438" t="s">
        <v>78</v>
      </c>
      <c r="K4" s="438" t="s">
        <v>308</v>
      </c>
      <c r="L4" s="458" t="s">
        <v>82</v>
      </c>
      <c r="M4" s="438" t="s">
        <v>309</v>
      </c>
      <c r="N4" s="438" t="s">
        <v>487</v>
      </c>
      <c r="P4" s="438"/>
      <c r="Q4" s="438" t="s">
        <v>78</v>
      </c>
      <c r="R4" s="438" t="s">
        <v>308</v>
      </c>
      <c r="S4" s="458" t="s">
        <v>82</v>
      </c>
      <c r="T4" s="438" t="s">
        <v>309</v>
      </c>
      <c r="U4" s="438" t="s">
        <v>487</v>
      </c>
    </row>
    <row r="5" spans="2:21" x14ac:dyDescent="0.2">
      <c r="B5" s="341" t="s">
        <v>106</v>
      </c>
      <c r="C5" s="342">
        <v>6.7304899999999996</v>
      </c>
      <c r="D5" s="342">
        <v>44.435970000000005</v>
      </c>
      <c r="E5" s="459">
        <v>1.81</v>
      </c>
      <c r="F5" s="462">
        <f>D5*E5/100</f>
        <v>0.80429105700000003</v>
      </c>
      <c r="G5" s="463">
        <f>C5+D5</f>
        <v>51.166460000000001</v>
      </c>
      <c r="I5" s="341" t="s">
        <v>106</v>
      </c>
      <c r="J5" s="342">
        <v>1308.79</v>
      </c>
      <c r="K5" s="769">
        <v>8339.4599999999991</v>
      </c>
      <c r="L5" s="769">
        <v>7.13</v>
      </c>
      <c r="M5" s="462">
        <f>K5*L5/100</f>
        <v>594.60349799999995</v>
      </c>
      <c r="N5" s="463">
        <f>J5+K5</f>
        <v>9648.25</v>
      </c>
      <c r="P5" s="341" t="s">
        <v>106</v>
      </c>
      <c r="Q5" s="342">
        <v>5171.6210000000001</v>
      </c>
      <c r="R5" s="342">
        <v>45528.826000000001</v>
      </c>
      <c r="S5" s="459">
        <v>6.43</v>
      </c>
      <c r="T5" s="462">
        <f>R5*S5/100</f>
        <v>2927.5035118000001</v>
      </c>
      <c r="U5" s="463">
        <f>Q5+R5</f>
        <v>50700.447</v>
      </c>
    </row>
    <row r="6" spans="2:21" x14ac:dyDescent="0.2">
      <c r="B6" s="343" t="s">
        <v>92</v>
      </c>
      <c r="C6" s="340">
        <v>4.7160200000000003</v>
      </c>
      <c r="D6" s="340">
        <v>7.3907499999999997</v>
      </c>
      <c r="E6" s="460">
        <v>10.36</v>
      </c>
      <c r="F6" s="464">
        <f>D6*E6/100</f>
        <v>0.76568169999999991</v>
      </c>
      <c r="G6" s="465">
        <f>C6+D6</f>
        <v>12.106770000000001</v>
      </c>
      <c r="I6" s="343" t="s">
        <v>92</v>
      </c>
      <c r="J6" s="340">
        <v>1088.232</v>
      </c>
      <c r="K6" s="769">
        <v>2411.3879999999999</v>
      </c>
      <c r="L6" s="769">
        <v>12.68</v>
      </c>
      <c r="M6" s="464">
        <f>K6*L6/100</f>
        <v>305.76399839999999</v>
      </c>
      <c r="N6" s="465">
        <f>J6+K6</f>
        <v>3499.62</v>
      </c>
      <c r="P6" s="343" t="s">
        <v>92</v>
      </c>
      <c r="Q6" s="340">
        <v>3794.451</v>
      </c>
      <c r="R6" s="340">
        <v>5483.6</v>
      </c>
      <c r="S6" s="460">
        <v>14.87</v>
      </c>
      <c r="T6" s="464">
        <f>R6*S6/100</f>
        <v>815.41131999999993</v>
      </c>
      <c r="U6" s="465">
        <f>Q6+R6</f>
        <v>9278.0509999999995</v>
      </c>
    </row>
    <row r="7" spans="2:21" x14ac:dyDescent="0.2">
      <c r="B7" s="344" t="s">
        <v>105</v>
      </c>
      <c r="C7" s="340">
        <v>2.0144700000000002</v>
      </c>
      <c r="D7" s="340">
        <v>37.045209999999997</v>
      </c>
      <c r="E7" s="460">
        <v>2.93</v>
      </c>
      <c r="F7" s="464">
        <f>D7*E7/100</f>
        <v>1.085424653</v>
      </c>
      <c r="G7" s="465">
        <f>C7+D7</f>
        <v>39.05968</v>
      </c>
      <c r="I7" s="344" t="s">
        <v>105</v>
      </c>
      <c r="J7" s="340">
        <v>220.55799999999999</v>
      </c>
      <c r="K7" s="769">
        <v>5928.0720000000001</v>
      </c>
      <c r="L7" s="769">
        <v>9.48</v>
      </c>
      <c r="M7" s="464">
        <f>K7*L7/100</f>
        <v>561.98122560000002</v>
      </c>
      <c r="N7" s="465">
        <f>J7+K7</f>
        <v>6148.63</v>
      </c>
      <c r="P7" s="344" t="s">
        <v>105</v>
      </c>
      <c r="Q7" s="340">
        <v>1377.17</v>
      </c>
      <c r="R7" s="340">
        <v>40045.226000000002</v>
      </c>
      <c r="S7" s="460">
        <v>7.34</v>
      </c>
      <c r="T7" s="464">
        <f>R7*S7/100</f>
        <v>2939.3195884000002</v>
      </c>
      <c r="U7" s="465">
        <f>Q7+R7</f>
        <v>41422.396000000001</v>
      </c>
    </row>
    <row r="8" spans="2:21" ht="13.5" thickBot="1" x14ac:dyDescent="0.25">
      <c r="B8" s="345" t="s">
        <v>633</v>
      </c>
      <c r="C8" s="346">
        <v>0.25562000000000001</v>
      </c>
      <c r="D8" s="346">
        <v>1.2879100000000001</v>
      </c>
      <c r="E8" s="461">
        <v>29.7</v>
      </c>
      <c r="F8" s="466">
        <f>D8*E8/100</f>
        <v>0.38250927000000007</v>
      </c>
      <c r="G8" s="467">
        <f>C8+D8</f>
        <v>1.5435300000000001</v>
      </c>
      <c r="I8" s="345" t="s">
        <v>633</v>
      </c>
      <c r="J8" s="346">
        <v>35.945999999999998</v>
      </c>
      <c r="K8" s="346">
        <v>451.87700000000001</v>
      </c>
      <c r="L8" s="461">
        <v>37.299999999999997</v>
      </c>
      <c r="M8" s="466">
        <f>K8*L8/100</f>
        <v>168.55012099999999</v>
      </c>
      <c r="N8" s="467">
        <f>J8+K8</f>
        <v>487.82299999999998</v>
      </c>
      <c r="P8" s="345" t="s">
        <v>633</v>
      </c>
      <c r="Q8" s="346">
        <v>202.39</v>
      </c>
      <c r="R8" s="346">
        <v>591.33100000000002</v>
      </c>
      <c r="S8" s="461">
        <v>25.4</v>
      </c>
      <c r="T8" s="466">
        <f>R8*S8/100</f>
        <v>150.19807399999999</v>
      </c>
      <c r="U8" s="467">
        <f>Q8+R8</f>
        <v>793.721</v>
      </c>
    </row>
    <row r="11" spans="2:21" ht="38.25" customHeight="1" x14ac:dyDescent="0.2">
      <c r="B11" s="798" t="s">
        <v>629</v>
      </c>
      <c r="C11" s="799"/>
      <c r="D11" s="799"/>
      <c r="E11" s="799"/>
      <c r="F11" s="799"/>
      <c r="G11" s="799"/>
      <c r="I11" s="798" t="s">
        <v>645</v>
      </c>
      <c r="J11" s="799"/>
      <c r="K11" s="799"/>
      <c r="L11" s="799"/>
      <c r="M11" s="799"/>
      <c r="N11" s="799"/>
      <c r="P11" s="798" t="s">
        <v>630</v>
      </c>
      <c r="Q11" s="799"/>
      <c r="R11" s="799"/>
      <c r="S11" s="799"/>
      <c r="T11" s="799"/>
      <c r="U11" s="799"/>
    </row>
    <row r="12" spans="2:21" ht="13.5" thickBot="1" x14ac:dyDescent="0.25">
      <c r="B12" s="438"/>
      <c r="C12" s="438" t="s">
        <v>78</v>
      </c>
      <c r="D12" s="438" t="s">
        <v>308</v>
      </c>
      <c r="E12" s="458" t="s">
        <v>82</v>
      </c>
      <c r="F12" s="438" t="s">
        <v>309</v>
      </c>
      <c r="G12" s="438" t="s">
        <v>487</v>
      </c>
      <c r="I12" s="438"/>
      <c r="J12" s="438" t="s">
        <v>78</v>
      </c>
      <c r="K12" s="438" t="s">
        <v>308</v>
      </c>
      <c r="L12" s="458" t="s">
        <v>82</v>
      </c>
      <c r="M12" s="438" t="s">
        <v>309</v>
      </c>
      <c r="N12" s="438" t="s">
        <v>487</v>
      </c>
      <c r="P12" s="438"/>
      <c r="Q12" s="438" t="s">
        <v>78</v>
      </c>
      <c r="R12" s="438" t="s">
        <v>308</v>
      </c>
      <c r="S12" s="458" t="s">
        <v>82</v>
      </c>
      <c r="T12" s="438" t="s">
        <v>309</v>
      </c>
      <c r="U12" s="438" t="s">
        <v>487</v>
      </c>
    </row>
    <row r="13" spans="2:21" x14ac:dyDescent="0.2">
      <c r="B13" s="341" t="s">
        <v>119</v>
      </c>
      <c r="C13" s="547">
        <v>4.5520000000000005E-2</v>
      </c>
      <c r="D13" s="342">
        <v>0</v>
      </c>
      <c r="E13" s="459">
        <v>0</v>
      </c>
      <c r="F13" s="462">
        <f t="shared" ref="F13:F19" si="0">D13*E13/100</f>
        <v>0</v>
      </c>
      <c r="G13" s="463">
        <f t="shared" ref="G13:G19" si="1">C13+D13</f>
        <v>4.5520000000000005E-2</v>
      </c>
      <c r="I13" s="341" t="s">
        <v>119</v>
      </c>
      <c r="J13" s="342">
        <v>8.6999999999999994E-2</v>
      </c>
      <c r="K13" s="342">
        <v>0</v>
      </c>
      <c r="L13" s="459">
        <v>0</v>
      </c>
      <c r="M13" s="462">
        <f t="shared" ref="M13:M19" si="2">K13*L13/100</f>
        <v>0</v>
      </c>
      <c r="N13" s="463">
        <f t="shared" ref="N13:N19" si="3">J13+K13</f>
        <v>8.6999999999999994E-2</v>
      </c>
      <c r="P13" s="341" t="s">
        <v>119</v>
      </c>
      <c r="Q13" s="342">
        <v>24.279</v>
      </c>
      <c r="R13" s="342">
        <v>0</v>
      </c>
      <c r="S13" s="459">
        <v>0</v>
      </c>
      <c r="T13" s="462">
        <f t="shared" ref="T13:T19" si="4">R13*S13/100</f>
        <v>0</v>
      </c>
      <c r="U13" s="463">
        <f t="shared" ref="U13:U19" si="5">Q13+R13</f>
        <v>24.279</v>
      </c>
    </row>
    <row r="14" spans="2:21" x14ac:dyDescent="0.2">
      <c r="B14" s="343" t="s">
        <v>120</v>
      </c>
      <c r="C14" s="547">
        <v>2.9569999999999999E-2</v>
      </c>
      <c r="D14" s="340">
        <v>6.8919999999999995E-2</v>
      </c>
      <c r="E14" s="460">
        <v>71.28</v>
      </c>
      <c r="F14" s="464">
        <f t="shared" si="0"/>
        <v>4.9126176000000001E-2</v>
      </c>
      <c r="G14" s="465">
        <f t="shared" si="1"/>
        <v>9.8489999999999994E-2</v>
      </c>
      <c r="I14" s="343" t="s">
        <v>120</v>
      </c>
      <c r="J14" s="340">
        <v>1.653</v>
      </c>
      <c r="K14" s="340">
        <v>3.875</v>
      </c>
      <c r="L14" s="460">
        <v>92.7</v>
      </c>
      <c r="M14" s="464">
        <f t="shared" si="2"/>
        <v>3.5921250000000002</v>
      </c>
      <c r="N14" s="465">
        <f t="shared" si="3"/>
        <v>5.5280000000000005</v>
      </c>
      <c r="P14" s="343" t="s">
        <v>120</v>
      </c>
      <c r="Q14" s="340">
        <v>79.024000000000001</v>
      </c>
      <c r="R14" s="340">
        <v>61.752000000000002</v>
      </c>
      <c r="S14" s="460">
        <v>70.72</v>
      </c>
      <c r="T14" s="464">
        <f t="shared" si="4"/>
        <v>43.671014400000004</v>
      </c>
      <c r="U14" s="465">
        <f t="shared" si="5"/>
        <v>140.77600000000001</v>
      </c>
    </row>
    <row r="15" spans="2:21" x14ac:dyDescent="0.2">
      <c r="B15" s="344" t="s">
        <v>121</v>
      </c>
      <c r="C15" s="547">
        <v>4.6560000000000004E-2</v>
      </c>
      <c r="D15" s="340">
        <v>7.551999999999999E-2</v>
      </c>
      <c r="E15" s="460">
        <v>66.02</v>
      </c>
      <c r="F15" s="464">
        <f t="shared" si="0"/>
        <v>4.9858303999999992E-2</v>
      </c>
      <c r="G15" s="465">
        <f t="shared" si="1"/>
        <v>0.12207999999999999</v>
      </c>
      <c r="I15" s="344" t="s">
        <v>121</v>
      </c>
      <c r="J15" s="340">
        <v>6.5069999999999997</v>
      </c>
      <c r="K15" s="340">
        <v>11.242000000000001</v>
      </c>
      <c r="L15" s="460">
        <v>77.789999999999992</v>
      </c>
      <c r="M15" s="464">
        <f t="shared" si="2"/>
        <v>8.7451518000000004</v>
      </c>
      <c r="N15" s="465">
        <f t="shared" si="3"/>
        <v>17.749000000000002</v>
      </c>
      <c r="P15" s="344" t="s">
        <v>121</v>
      </c>
      <c r="Q15" s="340">
        <v>41.192</v>
      </c>
      <c r="R15" s="340">
        <v>86.625</v>
      </c>
      <c r="S15" s="460">
        <v>60.12</v>
      </c>
      <c r="T15" s="464">
        <f t="shared" si="4"/>
        <v>52.078949999999992</v>
      </c>
      <c r="U15" s="465">
        <f t="shared" si="5"/>
        <v>127.81700000000001</v>
      </c>
    </row>
    <row r="16" spans="2:21" x14ac:dyDescent="0.2">
      <c r="B16" s="344" t="s">
        <v>122</v>
      </c>
      <c r="C16" s="547">
        <v>7.3079999999999992E-2</v>
      </c>
      <c r="D16" s="340">
        <v>0.83950000000000002</v>
      </c>
      <c r="E16" s="460">
        <v>38.135721704266132</v>
      </c>
      <c r="F16" s="464">
        <f t="shared" si="0"/>
        <v>0.32014938370731422</v>
      </c>
      <c r="G16" s="465">
        <f t="shared" si="1"/>
        <v>0.91258000000000006</v>
      </c>
      <c r="I16" s="344" t="s">
        <v>122</v>
      </c>
      <c r="J16" s="340">
        <v>15.393000000000001</v>
      </c>
      <c r="K16" s="340">
        <v>258.31099999999998</v>
      </c>
      <c r="L16" s="460">
        <v>36.137344482230738</v>
      </c>
      <c r="M16" s="464">
        <f t="shared" si="2"/>
        <v>93.346735905495024</v>
      </c>
      <c r="N16" s="465">
        <f t="shared" si="3"/>
        <v>273.70399999999995</v>
      </c>
      <c r="P16" s="344" t="s">
        <v>122</v>
      </c>
      <c r="Q16" s="340">
        <v>24.652999999999999</v>
      </c>
      <c r="R16" s="340">
        <v>330.97</v>
      </c>
      <c r="S16" s="460">
        <v>35.789221764778603</v>
      </c>
      <c r="T16" s="464">
        <f t="shared" si="4"/>
        <v>118.45158727488776</v>
      </c>
      <c r="U16" s="465">
        <f t="shared" si="5"/>
        <v>355.62300000000005</v>
      </c>
    </row>
    <row r="17" spans="2:21" x14ac:dyDescent="0.2">
      <c r="B17" s="344" t="s">
        <v>123</v>
      </c>
      <c r="C17" s="547">
        <v>1.9420000000000003E-2</v>
      </c>
      <c r="D17" s="340">
        <v>0.30397000000000002</v>
      </c>
      <c r="E17" s="460">
        <v>79.930000000000007</v>
      </c>
      <c r="F17" s="464">
        <f t="shared" si="0"/>
        <v>0.24296322100000003</v>
      </c>
      <c r="G17" s="465">
        <f t="shared" si="1"/>
        <v>0.32339000000000001</v>
      </c>
      <c r="I17" s="344" t="s">
        <v>123</v>
      </c>
      <c r="J17" s="340">
        <v>3.7650000000000001</v>
      </c>
      <c r="K17" s="340">
        <v>178.44900000000001</v>
      </c>
      <c r="L17" s="460">
        <v>85.31</v>
      </c>
      <c r="M17" s="464">
        <f t="shared" si="2"/>
        <v>152.23484190000002</v>
      </c>
      <c r="N17" s="465">
        <f t="shared" si="3"/>
        <v>182.214</v>
      </c>
      <c r="P17" s="344" t="s">
        <v>123</v>
      </c>
      <c r="Q17" s="340">
        <v>9.1980000000000004</v>
      </c>
      <c r="R17" s="340">
        <v>111.985</v>
      </c>
      <c r="S17" s="460">
        <v>76.39</v>
      </c>
      <c r="T17" s="464">
        <f t="shared" si="4"/>
        <v>85.545341499999992</v>
      </c>
      <c r="U17" s="465">
        <f t="shared" si="5"/>
        <v>121.18299999999999</v>
      </c>
    </row>
    <row r="18" spans="2:21" x14ac:dyDescent="0.2">
      <c r="B18" s="344" t="s">
        <v>124</v>
      </c>
      <c r="C18" s="547">
        <v>3.6220000000000002E-2</v>
      </c>
      <c r="D18" s="340">
        <v>0</v>
      </c>
      <c r="E18" s="460">
        <v>0</v>
      </c>
      <c r="F18" s="464">
        <f t="shared" si="0"/>
        <v>0</v>
      </c>
      <c r="G18" s="465">
        <f t="shared" si="1"/>
        <v>3.6220000000000002E-2</v>
      </c>
      <c r="I18" s="344" t="s">
        <v>124</v>
      </c>
      <c r="J18" s="340">
        <v>7.6589999999999998</v>
      </c>
      <c r="K18" s="340">
        <v>0</v>
      </c>
      <c r="L18" s="460">
        <v>0</v>
      </c>
      <c r="M18" s="464">
        <f t="shared" si="2"/>
        <v>0</v>
      </c>
      <c r="N18" s="465">
        <f t="shared" si="3"/>
        <v>7.6589999999999998</v>
      </c>
      <c r="P18" s="344" t="s">
        <v>124</v>
      </c>
      <c r="Q18" s="340">
        <v>21.094000000000001</v>
      </c>
      <c r="R18" s="340">
        <v>0</v>
      </c>
      <c r="S18" s="460">
        <v>0</v>
      </c>
      <c r="T18" s="464">
        <f t="shared" si="4"/>
        <v>0</v>
      </c>
      <c r="U18" s="465">
        <f t="shared" si="5"/>
        <v>21.094000000000001</v>
      </c>
    </row>
    <row r="19" spans="2:21" ht="13.5" thickBot="1" x14ac:dyDescent="0.25">
      <c r="B19" s="345" t="s">
        <v>125</v>
      </c>
      <c r="C19" s="547">
        <v>5.2599999999999999E-3</v>
      </c>
      <c r="D19" s="346">
        <v>0</v>
      </c>
      <c r="E19" s="461">
        <v>0</v>
      </c>
      <c r="F19" s="466">
        <f t="shared" si="0"/>
        <v>0</v>
      </c>
      <c r="G19" s="467">
        <f t="shared" si="1"/>
        <v>5.2599999999999999E-3</v>
      </c>
      <c r="I19" s="345" t="s">
        <v>125</v>
      </c>
      <c r="J19" s="346">
        <v>0.88300000000000001</v>
      </c>
      <c r="K19" s="346">
        <v>0</v>
      </c>
      <c r="L19" s="461">
        <v>0</v>
      </c>
      <c r="M19" s="466">
        <f t="shared" si="2"/>
        <v>0</v>
      </c>
      <c r="N19" s="467">
        <f t="shared" si="3"/>
        <v>0.88300000000000001</v>
      </c>
      <c r="P19" s="345" t="s">
        <v>125</v>
      </c>
      <c r="Q19" s="346">
        <v>2.95</v>
      </c>
      <c r="R19" s="346">
        <v>0</v>
      </c>
      <c r="S19" s="461">
        <v>0</v>
      </c>
      <c r="T19" s="466">
        <f t="shared" si="4"/>
        <v>0</v>
      </c>
      <c r="U19" s="467">
        <f t="shared" si="5"/>
        <v>2.95</v>
      </c>
    </row>
    <row r="20" spans="2:21" x14ac:dyDescent="0.2">
      <c r="C20" s="580"/>
      <c r="K20" s="340"/>
    </row>
    <row r="22" spans="2:21" ht="38.25" customHeight="1" x14ac:dyDescent="0.2">
      <c r="B22" s="798" t="s">
        <v>631</v>
      </c>
      <c r="C22" s="799"/>
      <c r="D22" s="799"/>
      <c r="E22" s="799"/>
      <c r="F22" s="799"/>
      <c r="G22" s="799"/>
      <c r="I22" s="798" t="s">
        <v>646</v>
      </c>
      <c r="J22" s="799"/>
      <c r="K22" s="799"/>
      <c r="L22" s="799"/>
      <c r="M22" s="799"/>
      <c r="N22" s="799"/>
      <c r="P22" s="798" t="s">
        <v>632</v>
      </c>
      <c r="Q22" s="799"/>
      <c r="R22" s="799"/>
      <c r="S22" s="799"/>
      <c r="T22" s="799"/>
      <c r="U22" s="799"/>
    </row>
    <row r="23" spans="2:21" ht="13.5" thickBot="1" x14ac:dyDescent="0.25">
      <c r="B23" s="438"/>
      <c r="C23" s="438" t="s">
        <v>78</v>
      </c>
      <c r="D23" s="438" t="s">
        <v>308</v>
      </c>
      <c r="E23" s="458" t="s">
        <v>82</v>
      </c>
      <c r="F23" s="438" t="s">
        <v>309</v>
      </c>
      <c r="G23" s="438" t="s">
        <v>487</v>
      </c>
      <c r="I23" s="438"/>
      <c r="J23" s="438" t="s">
        <v>78</v>
      </c>
      <c r="K23" s="438" t="s">
        <v>308</v>
      </c>
      <c r="L23" s="458" t="s">
        <v>82</v>
      </c>
      <c r="M23" s="438" t="s">
        <v>309</v>
      </c>
      <c r="N23" s="438" t="s">
        <v>487</v>
      </c>
      <c r="P23" s="438"/>
      <c r="Q23" s="438" t="s">
        <v>78</v>
      </c>
      <c r="R23" s="438" t="s">
        <v>308</v>
      </c>
      <c r="S23" s="458" t="s">
        <v>82</v>
      </c>
      <c r="T23" s="438" t="s">
        <v>309</v>
      </c>
      <c r="U23" s="438" t="s">
        <v>487</v>
      </c>
    </row>
    <row r="24" spans="2:21" x14ac:dyDescent="0.2">
      <c r="B24" s="341" t="s">
        <v>127</v>
      </c>
      <c r="C24" s="342">
        <v>4.3270000000000003E-2</v>
      </c>
      <c r="D24" s="342">
        <v>0</v>
      </c>
      <c r="E24" s="459">
        <v>0</v>
      </c>
      <c r="F24" s="462">
        <f t="shared" ref="F24:F32" si="6">D24*E24/100</f>
        <v>0</v>
      </c>
      <c r="G24" s="463">
        <f t="shared" ref="G24:G32" si="7">C24+D24</f>
        <v>4.3270000000000003E-2</v>
      </c>
      <c r="I24" s="341" t="s">
        <v>127</v>
      </c>
      <c r="J24" s="342">
        <v>3.3000000000000002E-2</v>
      </c>
      <c r="K24" s="342">
        <v>0</v>
      </c>
      <c r="L24" s="459">
        <v>0</v>
      </c>
      <c r="M24" s="462">
        <f t="shared" ref="M24:M32" si="8">K24*L24/100</f>
        <v>0</v>
      </c>
      <c r="N24" s="463">
        <f t="shared" ref="N24:N32" si="9">J24+K24</f>
        <v>3.3000000000000002E-2</v>
      </c>
      <c r="P24" s="341" t="s">
        <v>127</v>
      </c>
      <c r="Q24" s="342">
        <v>15.724</v>
      </c>
      <c r="R24" s="342">
        <v>0</v>
      </c>
      <c r="S24" s="459">
        <v>0</v>
      </c>
      <c r="T24" s="462">
        <f t="shared" ref="T24:T32" si="10">R24*S24/100</f>
        <v>0</v>
      </c>
      <c r="U24" s="463">
        <f t="shared" ref="U24:U32" si="11">Q24+R24</f>
        <v>15.724</v>
      </c>
    </row>
    <row r="25" spans="2:21" x14ac:dyDescent="0.2">
      <c r="B25" s="343" t="s">
        <v>128</v>
      </c>
      <c r="C25" s="340">
        <v>1.975E-2</v>
      </c>
      <c r="D25" s="340">
        <v>4.0259999999999997E-2</v>
      </c>
      <c r="E25" s="460">
        <v>58.94</v>
      </c>
      <c r="F25" s="464">
        <f t="shared" si="6"/>
        <v>2.3729243999999997E-2</v>
      </c>
      <c r="G25" s="465">
        <f t="shared" si="7"/>
        <v>6.0009999999999994E-2</v>
      </c>
      <c r="I25" s="343" t="s">
        <v>128</v>
      </c>
      <c r="J25" s="340">
        <v>0.61099999999999999</v>
      </c>
      <c r="K25" s="340">
        <v>0.60299999999999998</v>
      </c>
      <c r="L25" s="460">
        <v>65.12</v>
      </c>
      <c r="M25" s="464">
        <f t="shared" si="8"/>
        <v>0.39267360000000001</v>
      </c>
      <c r="N25" s="465">
        <f t="shared" si="9"/>
        <v>1.214</v>
      </c>
      <c r="P25" s="343" t="s">
        <v>128</v>
      </c>
      <c r="Q25" s="340">
        <v>54.655999999999999</v>
      </c>
      <c r="R25" s="340">
        <v>54.701000000000001</v>
      </c>
      <c r="S25" s="460">
        <v>54.77</v>
      </c>
      <c r="T25" s="464">
        <f t="shared" si="10"/>
        <v>29.959737700000002</v>
      </c>
      <c r="U25" s="465">
        <f t="shared" si="11"/>
        <v>109.357</v>
      </c>
    </row>
    <row r="26" spans="2:21" x14ac:dyDescent="0.2">
      <c r="B26" s="343" t="s">
        <v>129</v>
      </c>
      <c r="C26" s="340">
        <v>2.266E-2</v>
      </c>
      <c r="D26" s="340">
        <v>4.768E-2</v>
      </c>
      <c r="E26" s="460">
        <v>94.54</v>
      </c>
      <c r="F26" s="464">
        <f t="shared" si="6"/>
        <v>4.5076672000000005E-2</v>
      </c>
      <c r="G26" s="465">
        <f t="shared" si="7"/>
        <v>7.034E-2</v>
      </c>
      <c r="I26" s="343" t="s">
        <v>129</v>
      </c>
      <c r="J26" s="340">
        <v>1.9650000000000001</v>
      </c>
      <c r="K26" s="340">
        <v>3.762</v>
      </c>
      <c r="L26" s="460">
        <v>95.46</v>
      </c>
      <c r="M26" s="464">
        <f t="shared" si="8"/>
        <v>3.5912052000000001</v>
      </c>
      <c r="N26" s="465">
        <f t="shared" si="9"/>
        <v>5.7270000000000003</v>
      </c>
      <c r="P26" s="343" t="s">
        <v>129</v>
      </c>
      <c r="Q26" s="340">
        <v>55.963999999999999</v>
      </c>
      <c r="R26" s="340">
        <v>44.042000000000002</v>
      </c>
      <c r="S26" s="460">
        <v>92.01</v>
      </c>
      <c r="T26" s="464">
        <f t="shared" si="10"/>
        <v>40.523044200000001</v>
      </c>
      <c r="U26" s="465">
        <f t="shared" si="11"/>
        <v>100.006</v>
      </c>
    </row>
    <row r="27" spans="2:21" x14ac:dyDescent="0.2">
      <c r="B27" s="343" t="s">
        <v>130</v>
      </c>
      <c r="C27" s="340">
        <v>1.443E-2</v>
      </c>
      <c r="D27" s="340">
        <v>1.252E-2</v>
      </c>
      <c r="E27" s="460">
        <v>55.49</v>
      </c>
      <c r="F27" s="464">
        <f t="shared" si="6"/>
        <v>6.9473479999999999E-3</v>
      </c>
      <c r="G27" s="465">
        <f t="shared" si="7"/>
        <v>2.6950000000000002E-2</v>
      </c>
      <c r="I27" s="343" t="s">
        <v>130</v>
      </c>
      <c r="J27" s="340">
        <v>2.1960000000000002</v>
      </c>
      <c r="K27" s="340">
        <v>2.895</v>
      </c>
      <c r="L27" s="460">
        <v>57.62</v>
      </c>
      <c r="M27" s="464">
        <f t="shared" si="8"/>
        <v>1.668099</v>
      </c>
      <c r="N27" s="465">
        <f t="shared" si="9"/>
        <v>5.0910000000000002</v>
      </c>
      <c r="P27" s="343" t="s">
        <v>130</v>
      </c>
      <c r="Q27" s="340">
        <v>16.498999999999999</v>
      </c>
      <c r="R27" s="340">
        <v>16.555</v>
      </c>
      <c r="S27" s="460">
        <v>60.03</v>
      </c>
      <c r="T27" s="464">
        <f t="shared" si="10"/>
        <v>9.9379664999999999</v>
      </c>
      <c r="U27" s="465">
        <f t="shared" si="11"/>
        <v>33.054000000000002</v>
      </c>
    </row>
    <row r="28" spans="2:21" x14ac:dyDescent="0.2">
      <c r="B28" s="343" t="s">
        <v>131</v>
      </c>
      <c r="C28" s="340">
        <v>8.2650000000000001E-2</v>
      </c>
      <c r="D28" s="340">
        <v>0.1653</v>
      </c>
      <c r="E28" s="460">
        <v>40.22</v>
      </c>
      <c r="F28" s="464">
        <f t="shared" si="6"/>
        <v>6.648366E-2</v>
      </c>
      <c r="G28" s="465">
        <f t="shared" si="7"/>
        <v>0.24795</v>
      </c>
      <c r="I28" s="343" t="s">
        <v>131</v>
      </c>
      <c r="J28" s="340">
        <v>14.432</v>
      </c>
      <c r="K28" s="340">
        <v>56.844999999999999</v>
      </c>
      <c r="L28" s="460">
        <v>50.21</v>
      </c>
      <c r="M28" s="464">
        <f t="shared" si="8"/>
        <v>28.541874499999999</v>
      </c>
      <c r="N28" s="465">
        <f t="shared" si="9"/>
        <v>71.277000000000001</v>
      </c>
      <c r="P28" s="343" t="s">
        <v>131</v>
      </c>
      <c r="Q28" s="340">
        <v>43.688000000000002</v>
      </c>
      <c r="R28" s="340">
        <v>156.92500000000001</v>
      </c>
      <c r="S28" s="460">
        <v>47.75</v>
      </c>
      <c r="T28" s="464">
        <f t="shared" si="10"/>
        <v>74.93168750000001</v>
      </c>
      <c r="U28" s="465">
        <f t="shared" si="11"/>
        <v>200.613</v>
      </c>
    </row>
    <row r="29" spans="2:21" x14ac:dyDescent="0.2">
      <c r="B29" s="343" t="s">
        <v>132</v>
      </c>
      <c r="C29" s="340">
        <v>5.6129999999999999E-2</v>
      </c>
      <c r="D29" s="340">
        <v>0.64654999999999996</v>
      </c>
      <c r="E29" s="460">
        <v>47.47</v>
      </c>
      <c r="F29" s="464">
        <f t="shared" si="6"/>
        <v>0.30691728499999998</v>
      </c>
      <c r="G29" s="465">
        <f t="shared" si="7"/>
        <v>0.70267999999999997</v>
      </c>
      <c r="I29" s="343" t="s">
        <v>132</v>
      </c>
      <c r="J29" s="340">
        <v>12.505000000000001</v>
      </c>
      <c r="K29" s="340">
        <v>186.87100000000001</v>
      </c>
      <c r="L29" s="460">
        <v>47.06</v>
      </c>
      <c r="M29" s="464">
        <f t="shared" si="8"/>
        <v>87.941492600000004</v>
      </c>
      <c r="N29" s="465">
        <f t="shared" si="9"/>
        <v>199.376</v>
      </c>
      <c r="P29" s="343" t="s">
        <v>132</v>
      </c>
      <c r="Q29" s="340">
        <v>12.851000000000001</v>
      </c>
      <c r="R29" s="340">
        <v>206.57900000000001</v>
      </c>
      <c r="S29" s="460">
        <v>50.08</v>
      </c>
      <c r="T29" s="464">
        <f t="shared" si="10"/>
        <v>103.4547632</v>
      </c>
      <c r="U29" s="465">
        <f t="shared" si="11"/>
        <v>219.43</v>
      </c>
    </row>
    <row r="30" spans="2:21" x14ac:dyDescent="0.2">
      <c r="B30" s="343" t="s">
        <v>133</v>
      </c>
      <c r="C30" s="340">
        <v>1.6719999999999999E-2</v>
      </c>
      <c r="D30" s="340">
        <v>0.37561</v>
      </c>
      <c r="E30" s="460">
        <v>67.209999999999994</v>
      </c>
      <c r="F30" s="464">
        <f t="shared" si="6"/>
        <v>0.25244748099999997</v>
      </c>
      <c r="G30" s="465">
        <f t="shared" si="7"/>
        <v>0.39233000000000001</v>
      </c>
      <c r="I30" s="343" t="s">
        <v>133</v>
      </c>
      <c r="J30" s="340">
        <v>4.2050000000000001</v>
      </c>
      <c r="K30" s="340">
        <v>200.90199999999999</v>
      </c>
      <c r="L30" s="460">
        <v>75.97</v>
      </c>
      <c r="M30" s="464">
        <f t="shared" si="8"/>
        <v>152.6252494</v>
      </c>
      <c r="N30" s="465">
        <f t="shared" si="9"/>
        <v>205.107</v>
      </c>
      <c r="P30" s="343" t="s">
        <v>133</v>
      </c>
      <c r="Q30" s="340">
        <v>3.008</v>
      </c>
      <c r="R30" s="340">
        <v>112.529</v>
      </c>
      <c r="S30" s="460">
        <v>76.02</v>
      </c>
      <c r="T30" s="464">
        <f t="shared" si="10"/>
        <v>85.544545799999995</v>
      </c>
      <c r="U30" s="465">
        <f t="shared" si="11"/>
        <v>115.53699999999999</v>
      </c>
    </row>
    <row r="31" spans="2:21" x14ac:dyDescent="0.2">
      <c r="B31" s="343" t="s">
        <v>134</v>
      </c>
      <c r="C31" s="340">
        <v>0</v>
      </c>
      <c r="D31" s="340">
        <v>0</v>
      </c>
      <c r="E31" s="460">
        <v>0</v>
      </c>
      <c r="F31" s="464">
        <f t="shared" si="6"/>
        <v>0</v>
      </c>
      <c r="G31" s="465">
        <f t="shared" si="7"/>
        <v>0</v>
      </c>
      <c r="I31" s="343" t="s">
        <v>134</v>
      </c>
      <c r="J31" s="340">
        <v>0</v>
      </c>
      <c r="K31" s="340">
        <v>0</v>
      </c>
      <c r="L31" s="460">
        <v>0</v>
      </c>
      <c r="M31" s="464">
        <f t="shared" si="8"/>
        <v>0</v>
      </c>
      <c r="N31" s="465">
        <f t="shared" si="9"/>
        <v>0</v>
      </c>
      <c r="P31" s="343" t="s">
        <v>134</v>
      </c>
      <c r="Q31" s="340">
        <v>0</v>
      </c>
      <c r="R31" s="340">
        <v>0</v>
      </c>
      <c r="S31" s="460">
        <v>0</v>
      </c>
      <c r="T31" s="464">
        <f t="shared" si="10"/>
        <v>0</v>
      </c>
      <c r="U31" s="465">
        <f t="shared" si="11"/>
        <v>0</v>
      </c>
    </row>
    <row r="32" spans="2:21" ht="13.5" thickBot="1" x14ac:dyDescent="0.25">
      <c r="B32" s="345" t="s">
        <v>135</v>
      </c>
      <c r="C32" s="346">
        <v>0</v>
      </c>
      <c r="D32" s="346">
        <v>0</v>
      </c>
      <c r="E32" s="461">
        <v>0</v>
      </c>
      <c r="F32" s="466">
        <f t="shared" si="6"/>
        <v>0</v>
      </c>
      <c r="G32" s="467">
        <f t="shared" si="7"/>
        <v>0</v>
      </c>
      <c r="I32" s="345" t="s">
        <v>135</v>
      </c>
      <c r="J32" s="346">
        <v>0</v>
      </c>
      <c r="K32" s="346">
        <v>0</v>
      </c>
      <c r="L32" s="461">
        <v>0</v>
      </c>
      <c r="M32" s="466">
        <f t="shared" si="8"/>
        <v>0</v>
      </c>
      <c r="N32" s="467">
        <f t="shared" si="9"/>
        <v>0</v>
      </c>
      <c r="P32" s="345" t="s">
        <v>135</v>
      </c>
      <c r="Q32" s="346">
        <v>0</v>
      </c>
      <c r="R32" s="346">
        <v>0</v>
      </c>
      <c r="S32" s="461">
        <v>0</v>
      </c>
      <c r="T32" s="466">
        <f t="shared" si="10"/>
        <v>0</v>
      </c>
      <c r="U32" s="467">
        <f t="shared" si="11"/>
        <v>0</v>
      </c>
    </row>
    <row r="35" spans="2:21" ht="29.25" customHeight="1" x14ac:dyDescent="0.2">
      <c r="B35" s="798" t="s">
        <v>382</v>
      </c>
      <c r="C35" s="799"/>
      <c r="D35" s="799"/>
      <c r="E35" s="799"/>
      <c r="F35" s="799"/>
      <c r="G35" s="799"/>
      <c r="I35" s="798" t="s">
        <v>383</v>
      </c>
      <c r="J35" s="799"/>
      <c r="K35" s="799"/>
      <c r="L35" s="799"/>
      <c r="M35" s="799"/>
      <c r="N35" s="799"/>
      <c r="P35" s="798" t="s">
        <v>384</v>
      </c>
      <c r="Q35" s="799"/>
      <c r="R35" s="799"/>
      <c r="S35" s="799"/>
      <c r="T35" s="799"/>
      <c r="U35" s="799"/>
    </row>
    <row r="36" spans="2:21" ht="39" thickBot="1" x14ac:dyDescent="0.25">
      <c r="B36" s="438"/>
      <c r="C36" s="438"/>
      <c r="D36" s="438"/>
      <c r="E36" s="438"/>
      <c r="F36" s="438"/>
      <c r="G36" s="339" t="s">
        <v>478</v>
      </c>
      <c r="I36" s="438"/>
      <c r="J36" s="438"/>
      <c r="K36" s="438"/>
      <c r="L36" s="438"/>
      <c r="M36" s="438"/>
      <c r="N36" s="339" t="s">
        <v>489</v>
      </c>
      <c r="P36" s="438"/>
      <c r="Q36" s="438"/>
      <c r="R36" s="438"/>
      <c r="S36" s="438"/>
      <c r="T36" s="438"/>
      <c r="U36" s="339" t="s">
        <v>479</v>
      </c>
    </row>
    <row r="37" spans="2:21" x14ac:dyDescent="0.2">
      <c r="B37" s="341" t="s">
        <v>633</v>
      </c>
      <c r="C37" s="342"/>
      <c r="D37" s="342"/>
      <c r="E37" s="342"/>
      <c r="F37" s="342"/>
      <c r="G37" s="463">
        <f>G8</f>
        <v>1.5435300000000001</v>
      </c>
      <c r="I37" s="341" t="s">
        <v>633</v>
      </c>
      <c r="J37" s="342"/>
      <c r="K37" s="342"/>
      <c r="L37" s="342"/>
      <c r="M37" s="342"/>
      <c r="N37" s="463">
        <f>N8</f>
        <v>487.82299999999998</v>
      </c>
      <c r="P37" s="341" t="s">
        <v>633</v>
      </c>
      <c r="Q37" s="342"/>
      <c r="R37" s="342"/>
      <c r="S37" s="342"/>
      <c r="T37" s="342"/>
      <c r="U37" s="463">
        <f>U8</f>
        <v>793.721</v>
      </c>
    </row>
    <row r="38" spans="2:21" ht="25.5" x14ac:dyDescent="0.2">
      <c r="B38" s="347" t="s">
        <v>641</v>
      </c>
      <c r="C38" s="340"/>
      <c r="D38" s="340"/>
      <c r="E38" s="340"/>
      <c r="F38" s="340"/>
      <c r="G38" s="465">
        <f>G6-G8</f>
        <v>10.56324</v>
      </c>
      <c r="I38" s="347" t="s">
        <v>641</v>
      </c>
      <c r="J38" s="340"/>
      <c r="K38" s="340"/>
      <c r="L38" s="340"/>
      <c r="M38" s="340"/>
      <c r="N38" s="465">
        <f>N6-N8</f>
        <v>3011.797</v>
      </c>
      <c r="P38" s="347" t="s">
        <v>641</v>
      </c>
      <c r="Q38" s="340"/>
      <c r="R38" s="340"/>
      <c r="S38" s="340"/>
      <c r="T38" s="340"/>
      <c r="U38" s="465">
        <f>U6-U8</f>
        <v>8484.33</v>
      </c>
    </row>
    <row r="39" spans="2:21" ht="13.5" thickBot="1" x14ac:dyDescent="0.25">
      <c r="B39" s="345" t="s">
        <v>93</v>
      </c>
      <c r="C39" s="346"/>
      <c r="D39" s="346"/>
      <c r="E39" s="346"/>
      <c r="F39" s="346"/>
      <c r="G39" s="467">
        <f>G7</f>
        <v>39.05968</v>
      </c>
      <c r="I39" s="345" t="s">
        <v>93</v>
      </c>
      <c r="J39" s="346"/>
      <c r="K39" s="346"/>
      <c r="L39" s="346"/>
      <c r="M39" s="346"/>
      <c r="N39" s="467">
        <f>N7</f>
        <v>6148.63</v>
      </c>
      <c r="P39" s="345" t="s">
        <v>93</v>
      </c>
      <c r="Q39" s="346"/>
      <c r="R39" s="346"/>
      <c r="S39" s="346"/>
      <c r="T39" s="346"/>
      <c r="U39" s="467">
        <f>U7</f>
        <v>41422.396000000001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50"/>
      <c r="C3" s="551"/>
      <c r="D3" s="552" t="s">
        <v>692</v>
      </c>
      <c r="E3" s="553" t="s">
        <v>693</v>
      </c>
      <c r="F3" s="553" t="s">
        <v>694</v>
      </c>
      <c r="G3" s="554" t="s">
        <v>695</v>
      </c>
    </row>
    <row r="4" spans="2:7" x14ac:dyDescent="0.2">
      <c r="B4" s="555"/>
      <c r="C4" s="556" t="s">
        <v>698</v>
      </c>
      <c r="D4" s="557">
        <f>SUM(D5:D18)</f>
        <v>3830</v>
      </c>
      <c r="E4" s="557">
        <f t="shared" ref="E4:F4" si="0">SUM(E5:E18)</f>
        <v>3735</v>
      </c>
      <c r="F4" s="557">
        <f t="shared" si="0"/>
        <v>2183</v>
      </c>
      <c r="G4" s="558">
        <f>SUM(G5:G18)</f>
        <v>3482</v>
      </c>
    </row>
    <row r="5" spans="2:7" x14ac:dyDescent="0.2">
      <c r="B5" s="559" t="s">
        <v>312</v>
      </c>
      <c r="C5" s="560" t="s">
        <v>285</v>
      </c>
      <c r="D5" s="561">
        <v>284</v>
      </c>
      <c r="E5" s="561">
        <v>277</v>
      </c>
      <c r="F5" s="561">
        <v>191</v>
      </c>
      <c r="G5" s="562">
        <v>243</v>
      </c>
    </row>
    <row r="6" spans="2:7" x14ac:dyDescent="0.2">
      <c r="B6" s="559" t="s">
        <v>324</v>
      </c>
      <c r="C6" s="560" t="s">
        <v>306</v>
      </c>
      <c r="D6" s="561">
        <v>321</v>
      </c>
      <c r="E6" s="561">
        <v>318</v>
      </c>
      <c r="F6" s="561">
        <v>169</v>
      </c>
      <c r="G6" s="562">
        <v>304</v>
      </c>
    </row>
    <row r="7" spans="2:7" x14ac:dyDescent="0.2">
      <c r="B7" s="559" t="s">
        <v>318</v>
      </c>
      <c r="C7" s="560" t="s">
        <v>286</v>
      </c>
      <c r="D7" s="561">
        <v>362</v>
      </c>
      <c r="E7" s="561">
        <v>352</v>
      </c>
      <c r="F7" s="561">
        <v>189</v>
      </c>
      <c r="G7" s="562">
        <v>326</v>
      </c>
    </row>
    <row r="8" spans="2:7" x14ac:dyDescent="0.2">
      <c r="B8" s="559" t="s">
        <v>316</v>
      </c>
      <c r="C8" s="560" t="s">
        <v>287</v>
      </c>
      <c r="D8" s="561">
        <v>150</v>
      </c>
      <c r="E8" s="561">
        <v>146</v>
      </c>
      <c r="F8" s="561">
        <v>68</v>
      </c>
      <c r="G8" s="562">
        <v>141</v>
      </c>
    </row>
    <row r="9" spans="2:7" x14ac:dyDescent="0.2">
      <c r="B9" s="559" t="s">
        <v>314</v>
      </c>
      <c r="C9" s="560" t="s">
        <v>304</v>
      </c>
      <c r="D9" s="561">
        <v>68</v>
      </c>
      <c r="E9" s="561">
        <v>67</v>
      </c>
      <c r="F9" s="561">
        <v>28</v>
      </c>
      <c r="G9" s="562">
        <v>61</v>
      </c>
    </row>
    <row r="10" spans="2:7" x14ac:dyDescent="0.2">
      <c r="B10" s="559" t="s">
        <v>319</v>
      </c>
      <c r="C10" s="560" t="s">
        <v>288</v>
      </c>
      <c r="D10" s="561">
        <v>105</v>
      </c>
      <c r="E10" s="561">
        <v>104</v>
      </c>
      <c r="F10" s="561">
        <v>59</v>
      </c>
      <c r="G10" s="562">
        <v>102</v>
      </c>
    </row>
    <row r="11" spans="2:7" x14ac:dyDescent="0.2">
      <c r="B11" s="559" t="s">
        <v>320</v>
      </c>
      <c r="C11" s="560" t="s">
        <v>305</v>
      </c>
      <c r="D11" s="561">
        <v>281</v>
      </c>
      <c r="E11" s="561">
        <v>273</v>
      </c>
      <c r="F11" s="561">
        <v>154</v>
      </c>
      <c r="G11" s="562">
        <v>265</v>
      </c>
    </row>
    <row r="12" spans="2:7" x14ac:dyDescent="0.2">
      <c r="B12" s="559" t="s">
        <v>317</v>
      </c>
      <c r="C12" s="560" t="s">
        <v>289</v>
      </c>
      <c r="D12" s="561">
        <v>171</v>
      </c>
      <c r="E12" s="561">
        <v>170</v>
      </c>
      <c r="F12" s="561">
        <v>80</v>
      </c>
      <c r="G12" s="562">
        <v>164</v>
      </c>
    </row>
    <row r="13" spans="2:7" x14ac:dyDescent="0.2">
      <c r="B13" s="559" t="s">
        <v>311</v>
      </c>
      <c r="C13" s="560" t="s">
        <v>290</v>
      </c>
      <c r="D13" s="561">
        <v>186</v>
      </c>
      <c r="E13" s="561">
        <v>160</v>
      </c>
      <c r="F13" s="561">
        <v>125</v>
      </c>
      <c r="G13" s="562">
        <v>128</v>
      </c>
    </row>
    <row r="14" spans="2:7" x14ac:dyDescent="0.2">
      <c r="B14" s="559" t="s">
        <v>321</v>
      </c>
      <c r="C14" s="560" t="s">
        <v>291</v>
      </c>
      <c r="D14" s="561">
        <v>374</v>
      </c>
      <c r="E14" s="561">
        <v>369</v>
      </c>
      <c r="F14" s="561">
        <v>225</v>
      </c>
      <c r="G14" s="562">
        <v>352</v>
      </c>
    </row>
    <row r="15" spans="2:7" x14ac:dyDescent="0.2">
      <c r="B15" s="559" t="s">
        <v>322</v>
      </c>
      <c r="C15" s="560" t="s">
        <v>292</v>
      </c>
      <c r="D15" s="561">
        <v>361</v>
      </c>
      <c r="E15" s="561">
        <v>354</v>
      </c>
      <c r="F15" s="561">
        <v>227</v>
      </c>
      <c r="G15" s="562">
        <v>345</v>
      </c>
    </row>
    <row r="16" spans="2:7" x14ac:dyDescent="0.2">
      <c r="B16" s="559" t="s">
        <v>323</v>
      </c>
      <c r="C16" s="560" t="s">
        <v>293</v>
      </c>
      <c r="D16" s="561">
        <v>311</v>
      </c>
      <c r="E16" s="561">
        <v>310</v>
      </c>
      <c r="F16" s="561">
        <v>174</v>
      </c>
      <c r="G16" s="562">
        <v>295</v>
      </c>
    </row>
    <row r="17" spans="2:7" x14ac:dyDescent="0.2">
      <c r="B17" s="559" t="s">
        <v>315</v>
      </c>
      <c r="C17" s="560" t="s">
        <v>294</v>
      </c>
      <c r="D17" s="561">
        <v>338</v>
      </c>
      <c r="E17" s="561">
        <v>322</v>
      </c>
      <c r="F17" s="561">
        <v>205</v>
      </c>
      <c r="G17" s="562">
        <v>299</v>
      </c>
    </row>
    <row r="18" spans="2:7" ht="13.5" thickBot="1" x14ac:dyDescent="0.25">
      <c r="B18" s="563" t="s">
        <v>313</v>
      </c>
      <c r="C18" s="564" t="s">
        <v>295</v>
      </c>
      <c r="D18" s="565">
        <v>518</v>
      </c>
      <c r="E18" s="565">
        <v>513</v>
      </c>
      <c r="F18" s="565">
        <v>289</v>
      </c>
      <c r="G18" s="566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topLeftCell="A25" workbookViewId="0"/>
  </sheetViews>
  <sheetFormatPr defaultRowHeight="12.75" x14ac:dyDescent="0.2"/>
  <cols>
    <col min="1" max="1" width="9" style="582"/>
    <col min="2" max="4" width="30.625" style="582" customWidth="1"/>
    <col min="5" max="5" width="21.125" style="582" customWidth="1"/>
    <col min="6" max="6" width="28.125" style="582" bestFit="1" customWidth="1"/>
    <col min="7" max="7" width="25.875" style="582" bestFit="1" customWidth="1"/>
    <col min="8" max="16384" width="9" style="582"/>
  </cols>
  <sheetData>
    <row r="1" spans="2:9" x14ac:dyDescent="0.2">
      <c r="B1" s="581"/>
    </row>
    <row r="2" spans="2:9" x14ac:dyDescent="0.2">
      <c r="B2" s="581"/>
      <c r="D2" s="583"/>
    </row>
    <row r="3" spans="2:9" x14ac:dyDescent="0.2">
      <c r="B3" s="353" t="s">
        <v>501</v>
      </c>
      <c r="C3" s="528">
        <f>SUM(C4:C7)</f>
        <v>1533.7408140000002</v>
      </c>
    </row>
    <row r="4" spans="2:9" x14ac:dyDescent="0.2">
      <c r="B4" s="353" t="s">
        <v>502</v>
      </c>
      <c r="C4" s="354">
        <v>277.87193200000002</v>
      </c>
    </row>
    <row r="5" spans="2:9" x14ac:dyDescent="0.2">
      <c r="B5" s="353" t="s">
        <v>20</v>
      </c>
      <c r="C5" s="354">
        <v>33.728406</v>
      </c>
    </row>
    <row r="6" spans="2:9" x14ac:dyDescent="0.2">
      <c r="B6" s="353" t="s">
        <v>503</v>
      </c>
      <c r="C6" s="354">
        <v>833.90492800000004</v>
      </c>
    </row>
    <row r="7" spans="2:9" x14ac:dyDescent="0.2">
      <c r="B7" s="353" t="s">
        <v>504</v>
      </c>
      <c r="C7" s="354">
        <v>388.23554799999999</v>
      </c>
    </row>
    <row r="8" spans="2:9" x14ac:dyDescent="0.2">
      <c r="B8" s="581"/>
      <c r="C8" s="584"/>
    </row>
    <row r="9" spans="2:9" x14ac:dyDescent="0.2">
      <c r="B9" s="581"/>
      <c r="C9" s="584"/>
    </row>
    <row r="10" spans="2:9" x14ac:dyDescent="0.2">
      <c r="B10" s="581" t="s">
        <v>505</v>
      </c>
      <c r="C10" s="584"/>
    </row>
    <row r="11" spans="2:9" x14ac:dyDescent="0.2">
      <c r="B11" s="581"/>
    </row>
    <row r="12" spans="2:9" x14ac:dyDescent="0.2">
      <c r="B12" s="356"/>
      <c r="C12" s="585" t="s">
        <v>506</v>
      </c>
      <c r="D12" s="586" t="s">
        <v>507</v>
      </c>
      <c r="E12" s="587" t="s">
        <v>2</v>
      </c>
    </row>
    <row r="13" spans="2:9" x14ac:dyDescent="0.2">
      <c r="B13" s="357" t="s">
        <v>502</v>
      </c>
      <c r="C13" s="588" t="s">
        <v>508</v>
      </c>
      <c r="D13" s="589">
        <v>212.094109</v>
      </c>
      <c r="E13" s="590">
        <f>IF(C$4=0,0,D13/C$4*100)</f>
        <v>76.328007464964116</v>
      </c>
    </row>
    <row r="14" spans="2:9" x14ac:dyDescent="0.2">
      <c r="B14" s="358"/>
      <c r="C14" s="581" t="s">
        <v>509</v>
      </c>
      <c r="D14" s="591">
        <v>43.942084999999999</v>
      </c>
      <c r="E14" s="592">
        <f>IF(C$4=0,0,D14/C$4*100)</f>
        <v>15.813790433500854</v>
      </c>
    </row>
    <row r="15" spans="2:9" x14ac:dyDescent="0.2">
      <c r="B15" s="358"/>
      <c r="C15" s="581" t="s">
        <v>510</v>
      </c>
      <c r="D15" s="591">
        <v>19.834454999999998</v>
      </c>
      <c r="E15" s="592">
        <f>IF(C$4=0,0,D15/C$4*100)</f>
        <v>7.1379843430893901</v>
      </c>
    </row>
    <row r="16" spans="2:9" s="583" customFormat="1" x14ac:dyDescent="0.2">
      <c r="B16" s="359"/>
      <c r="C16" s="593" t="s">
        <v>511</v>
      </c>
      <c r="D16" s="594">
        <v>2.0012829999999999</v>
      </c>
      <c r="E16" s="595">
        <f>IF(C$4=0,0,D16/C$4*100)</f>
        <v>0.72021775844564251</v>
      </c>
      <c r="I16" s="582"/>
    </row>
    <row r="17" spans="2:5" x14ac:dyDescent="0.2">
      <c r="B17" s="360"/>
      <c r="C17" s="581"/>
      <c r="D17" s="591"/>
      <c r="E17" s="596"/>
    </row>
    <row r="18" spans="2:5" x14ac:dyDescent="0.2">
      <c r="B18" s="357" t="s">
        <v>20</v>
      </c>
      <c r="C18" s="588" t="s">
        <v>508</v>
      </c>
      <c r="D18" s="589">
        <v>16.221838000000002</v>
      </c>
      <c r="E18" s="590">
        <f>IF(C$5=0,0,D18/C$5*100)</f>
        <v>48.095477740632042</v>
      </c>
    </row>
    <row r="19" spans="2:5" x14ac:dyDescent="0.2">
      <c r="B19" s="358"/>
      <c r="C19" s="581" t="s">
        <v>509</v>
      </c>
      <c r="D19" s="591">
        <v>6.9042490000000001</v>
      </c>
      <c r="E19" s="592">
        <f>IF(C$5=0,0,D19/C$5*100)</f>
        <v>20.470131318983768</v>
      </c>
    </row>
    <row r="20" spans="2:5" x14ac:dyDescent="0.2">
      <c r="B20" s="358"/>
      <c r="C20" s="581" t="s">
        <v>510</v>
      </c>
      <c r="D20" s="591">
        <v>10.602319</v>
      </c>
      <c r="E20" s="592">
        <f>IF(C$5=0,0,D20/C$5*100)</f>
        <v>31.434390940384194</v>
      </c>
    </row>
    <row r="21" spans="2:5" x14ac:dyDescent="0.2">
      <c r="B21" s="359"/>
      <c r="C21" s="593" t="s">
        <v>511</v>
      </c>
      <c r="D21" s="594">
        <v>0</v>
      </c>
      <c r="E21" s="595">
        <f>IF(C$5=0,0,D21/C$5*100)</f>
        <v>0</v>
      </c>
    </row>
    <row r="22" spans="2:5" x14ac:dyDescent="0.2">
      <c r="B22" s="360"/>
      <c r="C22" s="581"/>
      <c r="D22" s="591"/>
      <c r="E22" s="596"/>
    </row>
    <row r="23" spans="2:5" x14ac:dyDescent="0.2">
      <c r="B23" s="357" t="s">
        <v>503</v>
      </c>
      <c r="C23" s="588" t="s">
        <v>508</v>
      </c>
      <c r="D23" s="589">
        <v>711.10391600000003</v>
      </c>
      <c r="E23" s="590">
        <f>IF(C$6=0,0,D23/C$6*100)</f>
        <v>85.273979337846058</v>
      </c>
    </row>
    <row r="24" spans="2:5" x14ac:dyDescent="0.2">
      <c r="B24" s="358"/>
      <c r="C24" s="581" t="s">
        <v>509</v>
      </c>
      <c r="D24" s="591">
        <v>62.912717000000001</v>
      </c>
      <c r="E24" s="592">
        <f>IF(C$6=0,0,D24/C$6*100)</f>
        <v>7.5443512668628809</v>
      </c>
    </row>
    <row r="25" spans="2:5" x14ac:dyDescent="0.2">
      <c r="B25" s="358"/>
      <c r="C25" s="581" t="s">
        <v>510</v>
      </c>
      <c r="D25" s="591">
        <v>57.887011999999999</v>
      </c>
      <c r="E25" s="592">
        <f>IF(C$6=0,0,D25/C$6*100)</f>
        <v>6.9416800472487425</v>
      </c>
    </row>
    <row r="26" spans="2:5" x14ac:dyDescent="0.2">
      <c r="B26" s="359"/>
      <c r="C26" s="593" t="s">
        <v>511</v>
      </c>
      <c r="D26" s="594">
        <v>2.0012829999999999</v>
      </c>
      <c r="E26" s="595">
        <f>IF(C$6=0,0,D26/C$6*100)</f>
        <v>0.23998934804232261</v>
      </c>
    </row>
    <row r="27" spans="2:5" x14ac:dyDescent="0.2">
      <c r="B27" s="360"/>
      <c r="C27" s="581"/>
      <c r="D27" s="591"/>
      <c r="E27" s="596"/>
    </row>
    <row r="28" spans="2:5" x14ac:dyDescent="0.2">
      <c r="B28" s="597" t="s">
        <v>504</v>
      </c>
      <c r="C28" s="588" t="s">
        <v>508</v>
      </c>
      <c r="D28" s="589">
        <v>384.22306300000002</v>
      </c>
      <c r="E28" s="590">
        <f>IF(C$7=0,0,D28/C$7*100)</f>
        <v>98.9664818122219</v>
      </c>
    </row>
    <row r="29" spans="2:5" x14ac:dyDescent="0.2">
      <c r="B29" s="358"/>
      <c r="C29" s="581" t="s">
        <v>509</v>
      </c>
      <c r="D29" s="591">
        <v>2.669254</v>
      </c>
      <c r="E29" s="592">
        <f>IF(C$7=0,0,D29/C$7*100)</f>
        <v>0.68753467160611481</v>
      </c>
    </row>
    <row r="30" spans="2:5" x14ac:dyDescent="0.2">
      <c r="B30" s="358"/>
      <c r="C30" s="581" t="s">
        <v>510</v>
      </c>
      <c r="D30" s="591">
        <v>1.3432310000000001</v>
      </c>
      <c r="E30" s="592">
        <f>IF(C$7=0,0,D30/C$7*100)</f>
        <v>0.34598351617199158</v>
      </c>
    </row>
    <row r="31" spans="2:5" x14ac:dyDescent="0.2">
      <c r="B31" s="359"/>
      <c r="C31" s="593" t="s">
        <v>511</v>
      </c>
      <c r="D31" s="594">
        <v>0</v>
      </c>
      <c r="E31" s="595">
        <f>IF(C$7=0,0,D31/C$7*100)</f>
        <v>0</v>
      </c>
    </row>
    <row r="32" spans="2:5" x14ac:dyDescent="0.2">
      <c r="B32" s="581"/>
      <c r="D32" s="598"/>
      <c r="E32" s="599"/>
    </row>
    <row r="34" spans="2:7" x14ac:dyDescent="0.2">
      <c r="B34" s="584" t="s">
        <v>512</v>
      </c>
    </row>
    <row r="36" spans="2:7" ht="38.25" x14ac:dyDescent="0.2">
      <c r="B36" s="600"/>
      <c r="C36" s="601" t="s">
        <v>513</v>
      </c>
      <c r="D36" s="602" t="s">
        <v>514</v>
      </c>
      <c r="E36" s="602" t="s">
        <v>515</v>
      </c>
      <c r="F36" s="602" t="s">
        <v>516</v>
      </c>
      <c r="G36" s="603" t="s">
        <v>517</v>
      </c>
    </row>
    <row r="37" spans="2:7" x14ac:dyDescent="0.2">
      <c r="B37" s="604" t="s">
        <v>502</v>
      </c>
      <c r="C37" s="605" t="s">
        <v>518</v>
      </c>
      <c r="D37" s="589">
        <v>0</v>
      </c>
      <c r="E37" s="606">
        <f>IF($C$4=0,0,D37/$C$4*100)</f>
        <v>0</v>
      </c>
      <c r="F37" s="606">
        <f>IF(SUM($D$14:$D$16)=0,0,D37/SUM($D$14:D$16)*100)</f>
        <v>0</v>
      </c>
      <c r="G37" s="590">
        <f>IF($D$14=0,0,D37/$D$14*100)</f>
        <v>0</v>
      </c>
    </row>
    <row r="38" spans="2:7" x14ac:dyDescent="0.2">
      <c r="B38" s="607"/>
      <c r="C38" s="608" t="s">
        <v>757</v>
      </c>
      <c r="D38" s="591">
        <v>0</v>
      </c>
      <c r="E38" s="609">
        <f t="shared" ref="E38:E68" si="0">IF($C$4=0,0,D38/$C$4*100)</f>
        <v>0</v>
      </c>
      <c r="F38" s="609">
        <f>IF(SUM($D$14:$D$16)=0,0,D38/SUM($D$14:D$16)*100)</f>
        <v>0</v>
      </c>
      <c r="G38" s="592">
        <f t="shared" ref="G38:G68" si="1">IF($D$14=0,0,D38/$D$14*100)</f>
        <v>0</v>
      </c>
    </row>
    <row r="39" spans="2:7" x14ac:dyDescent="0.2">
      <c r="B39" s="607"/>
      <c r="C39" s="610" t="s">
        <v>519</v>
      </c>
      <c r="D39" s="591">
        <v>0</v>
      </c>
      <c r="E39" s="609">
        <f t="shared" si="0"/>
        <v>0</v>
      </c>
      <c r="F39" s="609">
        <f>IF(SUM($D$14:$D$16)=0,0,D39/SUM($D$14:D$16)*100)</f>
        <v>0</v>
      </c>
      <c r="G39" s="592">
        <f t="shared" si="1"/>
        <v>0</v>
      </c>
    </row>
    <row r="40" spans="2:7" x14ac:dyDescent="0.2">
      <c r="B40" s="607"/>
      <c r="C40" s="610" t="s">
        <v>520</v>
      </c>
      <c r="D40" s="591">
        <v>0</v>
      </c>
      <c r="E40" s="609">
        <f t="shared" si="0"/>
        <v>0</v>
      </c>
      <c r="F40" s="609">
        <f>IF(SUM($D$14:$D$16)=0,0,D40/SUM($D$14:D$16)*100)</f>
        <v>0</v>
      </c>
      <c r="G40" s="592">
        <f t="shared" si="1"/>
        <v>0</v>
      </c>
    </row>
    <row r="41" spans="2:7" x14ac:dyDescent="0.2">
      <c r="B41" s="607"/>
      <c r="C41" s="610" t="s">
        <v>521</v>
      </c>
      <c r="D41" s="591">
        <v>0</v>
      </c>
      <c r="E41" s="609">
        <f t="shared" si="0"/>
        <v>0</v>
      </c>
      <c r="F41" s="609">
        <f>IF(SUM($D$14:$D$16)=0,0,D41/SUM($D$14:D$16)*100)</f>
        <v>0</v>
      </c>
      <c r="G41" s="592">
        <f t="shared" si="1"/>
        <v>0</v>
      </c>
    </row>
    <row r="42" spans="2:7" x14ac:dyDescent="0.2">
      <c r="B42" s="607"/>
      <c r="C42" s="610" t="s">
        <v>522</v>
      </c>
      <c r="D42" s="591">
        <v>0</v>
      </c>
      <c r="E42" s="609">
        <f t="shared" si="0"/>
        <v>0</v>
      </c>
      <c r="F42" s="609">
        <f>IF(SUM($D$14:$D$16)=0,0,D42/SUM($D$14:D$16)*100)</f>
        <v>0</v>
      </c>
      <c r="G42" s="592">
        <f t="shared" si="1"/>
        <v>0</v>
      </c>
    </row>
    <row r="43" spans="2:7" x14ac:dyDescent="0.2">
      <c r="B43" s="607"/>
      <c r="C43" s="610" t="s">
        <v>523</v>
      </c>
      <c r="D43" s="591">
        <v>0</v>
      </c>
      <c r="E43" s="609">
        <f t="shared" si="0"/>
        <v>0</v>
      </c>
      <c r="F43" s="609">
        <f>IF(SUM($D$14:$D$16)=0,0,D43/SUM($D$14:D$16)*100)</f>
        <v>0</v>
      </c>
      <c r="G43" s="592">
        <f t="shared" si="1"/>
        <v>0</v>
      </c>
    </row>
    <row r="44" spans="2:7" x14ac:dyDescent="0.2">
      <c r="B44" s="607"/>
      <c r="C44" s="610" t="s">
        <v>524</v>
      </c>
      <c r="D44" s="591">
        <v>0</v>
      </c>
      <c r="E44" s="609">
        <f t="shared" si="0"/>
        <v>0</v>
      </c>
      <c r="F44" s="609">
        <f>IF(SUM($D$14:$D$16)=0,0,D44/SUM($D$14:D$16)*100)</f>
        <v>0</v>
      </c>
      <c r="G44" s="592">
        <f t="shared" si="1"/>
        <v>0</v>
      </c>
    </row>
    <row r="45" spans="2:7" x14ac:dyDescent="0.2">
      <c r="B45" s="607"/>
      <c r="C45" s="610" t="s">
        <v>525</v>
      </c>
      <c r="D45" s="591">
        <v>0</v>
      </c>
      <c r="E45" s="609">
        <f t="shared" si="0"/>
        <v>0</v>
      </c>
      <c r="F45" s="609">
        <f>IF(SUM($D$14:$D$16)=0,0,D45/SUM($D$14:D$16)*100)</f>
        <v>0</v>
      </c>
      <c r="G45" s="592">
        <f t="shared" si="1"/>
        <v>0</v>
      </c>
    </row>
    <row r="46" spans="2:7" x14ac:dyDescent="0.2">
      <c r="B46" s="607"/>
      <c r="C46" s="610" t="s">
        <v>526</v>
      </c>
      <c r="D46" s="591">
        <v>0</v>
      </c>
      <c r="E46" s="609">
        <f t="shared" si="0"/>
        <v>0</v>
      </c>
      <c r="F46" s="609">
        <f>IF(SUM($D$14:$D$16)=0,0,D46/SUM($D$14:D$16)*100)</f>
        <v>0</v>
      </c>
      <c r="G46" s="592">
        <f>IF($D$14=0,0,D46/$D$14*100)</f>
        <v>0</v>
      </c>
    </row>
    <row r="47" spans="2:7" x14ac:dyDescent="0.2">
      <c r="B47" s="607"/>
      <c r="C47" s="610" t="s">
        <v>527</v>
      </c>
      <c r="D47" s="591">
        <v>0</v>
      </c>
      <c r="E47" s="609">
        <f t="shared" si="0"/>
        <v>0</v>
      </c>
      <c r="F47" s="609">
        <f>IF(SUM($D$14:$D$16)=0,0,D47/SUM($D$14:D$16)*100)</f>
        <v>0</v>
      </c>
      <c r="G47" s="592">
        <f t="shared" si="1"/>
        <v>0</v>
      </c>
    </row>
    <row r="48" spans="2:7" x14ac:dyDescent="0.2">
      <c r="B48" s="607"/>
      <c r="C48" s="610" t="s">
        <v>528</v>
      </c>
      <c r="D48" s="591">
        <v>0</v>
      </c>
      <c r="E48" s="609">
        <f t="shared" si="0"/>
        <v>0</v>
      </c>
      <c r="F48" s="609">
        <f>IF(SUM($D$14:$D$16)=0,0,D48/SUM($D$14:D$16)*100)</f>
        <v>0</v>
      </c>
      <c r="G48" s="592">
        <f t="shared" si="1"/>
        <v>0</v>
      </c>
    </row>
    <row r="49" spans="2:7" x14ac:dyDescent="0.2">
      <c r="B49" s="607"/>
      <c r="C49" s="611" t="s">
        <v>529</v>
      </c>
      <c r="D49" s="591">
        <v>0</v>
      </c>
      <c r="E49" s="609">
        <f t="shared" si="0"/>
        <v>0</v>
      </c>
      <c r="F49" s="609">
        <f>IF(SUM($D$14:$D$16)=0,0,D49/SUM($D$14:D$16)*100)</f>
        <v>0</v>
      </c>
      <c r="G49" s="592">
        <f t="shared" si="1"/>
        <v>0</v>
      </c>
    </row>
    <row r="50" spans="2:7" x14ac:dyDescent="0.2">
      <c r="B50" s="607"/>
      <c r="C50" s="611" t="s">
        <v>530</v>
      </c>
      <c r="D50" s="591">
        <v>0</v>
      </c>
      <c r="E50" s="609">
        <f t="shared" si="0"/>
        <v>0</v>
      </c>
      <c r="F50" s="609">
        <f>IF(SUM($D$14:$D$16)=0,0,D50/SUM($D$14:D$16)*100)</f>
        <v>0</v>
      </c>
      <c r="G50" s="592">
        <f t="shared" si="1"/>
        <v>0</v>
      </c>
    </row>
    <row r="51" spans="2:7" x14ac:dyDescent="0.2">
      <c r="B51" s="607"/>
      <c r="C51" s="611" t="s">
        <v>531</v>
      </c>
      <c r="D51" s="591">
        <v>0</v>
      </c>
      <c r="E51" s="609">
        <f t="shared" si="0"/>
        <v>0</v>
      </c>
      <c r="F51" s="609">
        <f>IF(SUM($D$14:$D$16)=0,0,D51/SUM($D$14:D$16)*100)</f>
        <v>0</v>
      </c>
      <c r="G51" s="592">
        <f t="shared" si="1"/>
        <v>0</v>
      </c>
    </row>
    <row r="52" spans="2:7" x14ac:dyDescent="0.2">
      <c r="B52" s="607"/>
      <c r="C52" s="611" t="s">
        <v>532</v>
      </c>
      <c r="D52" s="591">
        <v>0</v>
      </c>
      <c r="E52" s="609">
        <f t="shared" si="0"/>
        <v>0</v>
      </c>
      <c r="F52" s="609">
        <f>IF(SUM($D$14:$D$16)=0,0,D52/SUM($D$14:D$16)*100)</f>
        <v>0</v>
      </c>
      <c r="G52" s="592">
        <f t="shared" si="1"/>
        <v>0</v>
      </c>
    </row>
    <row r="53" spans="2:7" x14ac:dyDescent="0.2">
      <c r="B53" s="607"/>
      <c r="C53" s="611" t="s">
        <v>533</v>
      </c>
      <c r="D53" s="591">
        <v>0</v>
      </c>
      <c r="E53" s="609">
        <f t="shared" si="0"/>
        <v>0</v>
      </c>
      <c r="F53" s="609">
        <f>IF(SUM($D$14:$D$16)=0,0,D53/SUM($D$14:D$16)*100)</f>
        <v>0</v>
      </c>
      <c r="G53" s="592">
        <f t="shared" si="1"/>
        <v>0</v>
      </c>
    </row>
    <row r="54" spans="2:7" x14ac:dyDescent="0.2">
      <c r="B54" s="607"/>
      <c r="C54" s="611" t="s">
        <v>534</v>
      </c>
      <c r="D54" s="591">
        <v>0</v>
      </c>
      <c r="E54" s="609">
        <f t="shared" si="0"/>
        <v>0</v>
      </c>
      <c r="F54" s="609">
        <f>IF(SUM($D$14:$D$16)=0,0,D54/SUM($D$14:D$16)*100)</f>
        <v>0</v>
      </c>
      <c r="G54" s="592">
        <f t="shared" si="1"/>
        <v>0</v>
      </c>
    </row>
    <row r="55" spans="2:7" x14ac:dyDescent="0.2">
      <c r="B55" s="607"/>
      <c r="C55" s="611" t="s">
        <v>535</v>
      </c>
      <c r="D55" s="591">
        <v>4.8047409999999999</v>
      </c>
      <c r="E55" s="609">
        <f t="shared" si="0"/>
        <v>1.7291206655589813</v>
      </c>
      <c r="F55" s="609">
        <f>IF(SUM($D$14:$D$16)=0,0,D55/SUM($D$14:D$16)*100)</f>
        <v>7.3044998768049831</v>
      </c>
      <c r="G55" s="592">
        <f t="shared" si="1"/>
        <v>10.934258126349718</v>
      </c>
    </row>
    <row r="56" spans="2:7" x14ac:dyDescent="0.2">
      <c r="B56" s="607"/>
      <c r="C56" s="611" t="s">
        <v>536</v>
      </c>
      <c r="D56" s="591">
        <v>0</v>
      </c>
      <c r="E56" s="609">
        <f t="shared" si="0"/>
        <v>0</v>
      </c>
      <c r="F56" s="609">
        <f>IF(SUM($D$14:$D$16)=0,0,D56/SUM($D$14:D$16)*100)</f>
        <v>0</v>
      </c>
      <c r="G56" s="592">
        <f t="shared" si="1"/>
        <v>0</v>
      </c>
    </row>
    <row r="57" spans="2:7" x14ac:dyDescent="0.2">
      <c r="B57" s="607"/>
      <c r="C57" s="611" t="s">
        <v>537</v>
      </c>
      <c r="D57" s="591">
        <v>0</v>
      </c>
      <c r="E57" s="609">
        <f t="shared" si="0"/>
        <v>0</v>
      </c>
      <c r="F57" s="609">
        <f>IF(SUM($D$14:$D$16)=0,0,D57/SUM($D$14:D$16)*100)</f>
        <v>0</v>
      </c>
      <c r="G57" s="592">
        <f t="shared" si="1"/>
        <v>0</v>
      </c>
    </row>
    <row r="58" spans="2:7" x14ac:dyDescent="0.2">
      <c r="B58" s="607"/>
      <c r="C58" s="611" t="s">
        <v>538</v>
      </c>
      <c r="D58" s="591">
        <v>0</v>
      </c>
      <c r="E58" s="609">
        <f t="shared" si="0"/>
        <v>0</v>
      </c>
      <c r="F58" s="609">
        <f>IF(SUM($D$14:$D$16)=0,0,D58/SUM($D$14:D$16)*100)</f>
        <v>0</v>
      </c>
      <c r="G58" s="592">
        <f t="shared" si="1"/>
        <v>0</v>
      </c>
    </row>
    <row r="59" spans="2:7" x14ac:dyDescent="0.2">
      <c r="B59" s="607"/>
      <c r="C59" s="611" t="s">
        <v>539</v>
      </c>
      <c r="D59" s="591">
        <v>1.9784470000000001</v>
      </c>
      <c r="E59" s="609">
        <f t="shared" si="0"/>
        <v>0.71199958403859231</v>
      </c>
      <c r="F59" s="609">
        <f>IF(SUM($D$14:$D$16)=0,0,D59/SUM($D$14:D$16)*100)</f>
        <v>3.0077720875620955</v>
      </c>
      <c r="G59" s="592">
        <f t="shared" si="1"/>
        <v>4.5023967342469069</v>
      </c>
    </row>
    <row r="60" spans="2:7" x14ac:dyDescent="0.2">
      <c r="B60" s="607"/>
      <c r="C60" s="611" t="s">
        <v>540</v>
      </c>
      <c r="D60" s="591">
        <v>0</v>
      </c>
      <c r="E60" s="609">
        <f t="shared" si="0"/>
        <v>0</v>
      </c>
      <c r="F60" s="609">
        <f>IF(SUM($D$14:$D$16)=0,0,D60/SUM($D$14:D$16)*100)</f>
        <v>0</v>
      </c>
      <c r="G60" s="592">
        <f t="shared" si="1"/>
        <v>0</v>
      </c>
    </row>
    <row r="61" spans="2:7" x14ac:dyDescent="0.2">
      <c r="B61" s="607"/>
      <c r="C61" s="611" t="s">
        <v>541</v>
      </c>
      <c r="D61" s="591">
        <v>0</v>
      </c>
      <c r="E61" s="609">
        <f t="shared" si="0"/>
        <v>0</v>
      </c>
      <c r="F61" s="609">
        <f>IF(SUM($D$14:$D$16)=0,0,D61/SUM($D$14:D$16)*100)</f>
        <v>0</v>
      </c>
      <c r="G61" s="592">
        <f t="shared" si="1"/>
        <v>0</v>
      </c>
    </row>
    <row r="62" spans="2:7" x14ac:dyDescent="0.2">
      <c r="B62" s="607"/>
      <c r="C62" s="611" t="s">
        <v>542</v>
      </c>
      <c r="D62" s="591">
        <v>0</v>
      </c>
      <c r="E62" s="609">
        <f t="shared" si="0"/>
        <v>0</v>
      </c>
      <c r="F62" s="609">
        <f>IF(SUM($D$14:$D$16)=0,0,D62/SUM($D$14:D$16)*100)</f>
        <v>0</v>
      </c>
      <c r="G62" s="592">
        <f t="shared" si="1"/>
        <v>0</v>
      </c>
    </row>
    <row r="63" spans="2:7" x14ac:dyDescent="0.2">
      <c r="B63" s="607"/>
      <c r="C63" s="611" t="s">
        <v>543</v>
      </c>
      <c r="D63" s="591">
        <v>0</v>
      </c>
      <c r="E63" s="609">
        <f t="shared" si="0"/>
        <v>0</v>
      </c>
      <c r="F63" s="609">
        <f>IF(SUM($D$14:$D$16)=0,0,D63/SUM($D$14:D$16)*100)</f>
        <v>0</v>
      </c>
      <c r="G63" s="592">
        <f t="shared" si="1"/>
        <v>0</v>
      </c>
    </row>
    <row r="64" spans="2:7" x14ac:dyDescent="0.2">
      <c r="B64" s="607"/>
      <c r="C64" s="611" t="s">
        <v>544</v>
      </c>
      <c r="D64" s="591">
        <v>20.394328000000002</v>
      </c>
      <c r="E64" s="609">
        <f t="shared" si="0"/>
        <v>7.3394703283669536</v>
      </c>
      <c r="F64" s="609">
        <f>IF(SUM($D$14:$D$16)=0,0,D64/SUM($D$14:D$16)*100)</f>
        <v>31.00486922469295</v>
      </c>
      <c r="G64" s="592">
        <f t="shared" si="1"/>
        <v>46.41183503240687</v>
      </c>
    </row>
    <row r="65" spans="2:7" x14ac:dyDescent="0.2">
      <c r="B65" s="607"/>
      <c r="C65" s="611" t="s">
        <v>545</v>
      </c>
      <c r="D65" s="591">
        <v>16.764569000000002</v>
      </c>
      <c r="E65" s="609">
        <f t="shared" si="0"/>
        <v>6.0331998555363269</v>
      </c>
      <c r="F65" s="609">
        <f>IF(SUM($D$14:$D$16)=0,0,D65/SUM($D$14:D$16)*100)</f>
        <v>25.486658322517002</v>
      </c>
      <c r="G65" s="592">
        <f t="shared" si="1"/>
        <v>38.151510106996525</v>
      </c>
    </row>
    <row r="66" spans="2:7" x14ac:dyDescent="0.2">
      <c r="B66" s="607"/>
      <c r="C66" s="611" t="s">
        <v>546</v>
      </c>
      <c r="D66" s="591">
        <v>0</v>
      </c>
      <c r="E66" s="609">
        <f t="shared" si="0"/>
        <v>0</v>
      </c>
      <c r="F66" s="609">
        <f>IF(SUM($D$14:$D$16)=0,0,D66/SUM($D$14:D$16)*100)</f>
        <v>0</v>
      </c>
      <c r="G66" s="592">
        <f t="shared" si="1"/>
        <v>0</v>
      </c>
    </row>
    <row r="67" spans="2:7" x14ac:dyDescent="0.2">
      <c r="B67" s="607"/>
      <c r="C67" s="611" t="s">
        <v>547</v>
      </c>
      <c r="D67" s="591">
        <v>0</v>
      </c>
      <c r="E67" s="609">
        <f t="shared" si="0"/>
        <v>0</v>
      </c>
      <c r="F67" s="609">
        <f>IF(SUM($D$14:$D$16)=0,0,D67/SUM($D$14:D$16)*100)</f>
        <v>0</v>
      </c>
      <c r="G67" s="592">
        <f t="shared" si="1"/>
        <v>0</v>
      </c>
    </row>
    <row r="68" spans="2:7" x14ac:dyDescent="0.2">
      <c r="B68" s="612"/>
      <c r="C68" s="613" t="s">
        <v>548</v>
      </c>
      <c r="D68" s="614">
        <v>0</v>
      </c>
      <c r="E68" s="615">
        <f t="shared" si="0"/>
        <v>0</v>
      </c>
      <c r="F68" s="615">
        <f>IF(SUM($D$14:$D$16)=0,0,D68/SUM($D$14:D$16)*100)</f>
        <v>0</v>
      </c>
      <c r="G68" s="595">
        <f t="shared" si="1"/>
        <v>0</v>
      </c>
    </row>
    <row r="69" spans="2:7" x14ac:dyDescent="0.2">
      <c r="D69" s="598"/>
      <c r="E69" s="599"/>
      <c r="F69" s="599"/>
      <c r="G69" s="599"/>
    </row>
    <row r="70" spans="2:7" x14ac:dyDescent="0.2">
      <c r="B70" s="604" t="s">
        <v>20</v>
      </c>
      <c r="C70" s="605" t="s">
        <v>518</v>
      </c>
      <c r="D70" s="589">
        <v>0</v>
      </c>
      <c r="E70" s="606">
        <f>IF($C$5=0,0,D70/$C$5*100)</f>
        <v>0</v>
      </c>
      <c r="F70" s="606">
        <f>IF(SUM($D$19:$D$21)=0,0,D70/SUM($D$19:D$21)*100)</f>
        <v>0</v>
      </c>
      <c r="G70" s="590">
        <f>IF($D$19=0,0,D70/$D$19*100)</f>
        <v>0</v>
      </c>
    </row>
    <row r="71" spans="2:7" x14ac:dyDescent="0.2">
      <c r="B71" s="607"/>
      <c r="C71" s="608" t="s">
        <v>757</v>
      </c>
      <c r="D71" s="591">
        <v>0</v>
      </c>
      <c r="E71" s="609">
        <f t="shared" ref="E71:E101" si="2">IF($C$5=0,0,D71/$C$5*100)</f>
        <v>0</v>
      </c>
      <c r="F71" s="609">
        <f>IF(SUM($D$19:$D$21)=0,0,D71/SUM($D$19:D$21)*100)</f>
        <v>0</v>
      </c>
      <c r="G71" s="592">
        <f t="shared" ref="G71:G101" si="3">IF($D$19=0,0,D71/$D$19*100)</f>
        <v>0</v>
      </c>
    </row>
    <row r="72" spans="2:7" x14ac:dyDescent="0.2">
      <c r="B72" s="607"/>
      <c r="C72" s="610" t="s">
        <v>519</v>
      </c>
      <c r="D72" s="591">
        <v>0</v>
      </c>
      <c r="E72" s="609">
        <f t="shared" si="2"/>
        <v>0</v>
      </c>
      <c r="F72" s="609">
        <f>IF(SUM($D$19:$D$21)=0,0,D72/SUM($D$19:D$21)*100)</f>
        <v>0</v>
      </c>
      <c r="G72" s="592">
        <f t="shared" si="3"/>
        <v>0</v>
      </c>
    </row>
    <row r="73" spans="2:7" x14ac:dyDescent="0.2">
      <c r="B73" s="607"/>
      <c r="C73" s="610" t="s">
        <v>520</v>
      </c>
      <c r="D73" s="591">
        <v>0</v>
      </c>
      <c r="E73" s="609">
        <f t="shared" si="2"/>
        <v>0</v>
      </c>
      <c r="F73" s="609">
        <f>IF(SUM($D$19:$D$21)=0,0,D73/SUM($D$19:D$21)*100)</f>
        <v>0</v>
      </c>
      <c r="G73" s="592">
        <f t="shared" si="3"/>
        <v>0</v>
      </c>
    </row>
    <row r="74" spans="2:7" x14ac:dyDescent="0.2">
      <c r="B74" s="607"/>
      <c r="C74" s="610" t="s">
        <v>521</v>
      </c>
      <c r="D74" s="591">
        <v>0</v>
      </c>
      <c r="E74" s="609">
        <f t="shared" si="2"/>
        <v>0</v>
      </c>
      <c r="F74" s="609">
        <f>IF(SUM($D$19:$D$21)=0,0,D74/SUM($D$19:D$21)*100)</f>
        <v>0</v>
      </c>
      <c r="G74" s="592">
        <f t="shared" si="3"/>
        <v>0</v>
      </c>
    </row>
    <row r="75" spans="2:7" x14ac:dyDescent="0.2">
      <c r="B75" s="607"/>
      <c r="C75" s="610" t="s">
        <v>522</v>
      </c>
      <c r="D75" s="591">
        <v>0</v>
      </c>
      <c r="E75" s="609">
        <f t="shared" si="2"/>
        <v>0</v>
      </c>
      <c r="F75" s="609">
        <f>IF(SUM($D$19:$D$21)=0,0,D75/SUM($D$19:D$21)*100)</f>
        <v>0</v>
      </c>
      <c r="G75" s="592">
        <f t="shared" si="3"/>
        <v>0</v>
      </c>
    </row>
    <row r="76" spans="2:7" x14ac:dyDescent="0.2">
      <c r="B76" s="607"/>
      <c r="C76" s="610" t="s">
        <v>523</v>
      </c>
      <c r="D76" s="591">
        <v>0</v>
      </c>
      <c r="E76" s="609">
        <f t="shared" si="2"/>
        <v>0</v>
      </c>
      <c r="F76" s="609">
        <f>IF(SUM($D$19:$D$21)=0,0,D76/SUM($D$19:D$21)*100)</f>
        <v>0</v>
      </c>
      <c r="G76" s="592">
        <f t="shared" si="3"/>
        <v>0</v>
      </c>
    </row>
    <row r="77" spans="2:7" x14ac:dyDescent="0.2">
      <c r="B77" s="607"/>
      <c r="C77" s="610" t="s">
        <v>524</v>
      </c>
      <c r="D77" s="591">
        <v>0</v>
      </c>
      <c r="E77" s="609">
        <f t="shared" si="2"/>
        <v>0</v>
      </c>
      <c r="F77" s="609">
        <f>IF(SUM($D$19:$D$21)=0,0,D77/SUM($D$19:D$21)*100)</f>
        <v>0</v>
      </c>
      <c r="G77" s="592">
        <f t="shared" si="3"/>
        <v>0</v>
      </c>
    </row>
    <row r="78" spans="2:7" x14ac:dyDescent="0.2">
      <c r="B78" s="607"/>
      <c r="C78" s="610" t="s">
        <v>525</v>
      </c>
      <c r="D78" s="591">
        <v>0</v>
      </c>
      <c r="E78" s="609">
        <f t="shared" si="2"/>
        <v>0</v>
      </c>
      <c r="F78" s="609">
        <f>IF(SUM($D$19:$D$21)=0,0,D78/SUM($D$19:D$21)*100)</f>
        <v>0</v>
      </c>
      <c r="G78" s="592">
        <f t="shared" si="3"/>
        <v>0</v>
      </c>
    </row>
    <row r="79" spans="2:7" x14ac:dyDescent="0.2">
      <c r="B79" s="607"/>
      <c r="C79" s="610" t="s">
        <v>526</v>
      </c>
      <c r="D79" s="591">
        <v>0</v>
      </c>
      <c r="E79" s="609">
        <f t="shared" si="2"/>
        <v>0</v>
      </c>
      <c r="F79" s="609">
        <f>IF(SUM($D$19:$D$21)=0,0,D79/SUM($D$19:D$21)*100)</f>
        <v>0</v>
      </c>
      <c r="G79" s="592">
        <f t="shared" si="3"/>
        <v>0</v>
      </c>
    </row>
    <row r="80" spans="2:7" x14ac:dyDescent="0.2">
      <c r="B80" s="607"/>
      <c r="C80" s="610" t="s">
        <v>527</v>
      </c>
      <c r="D80" s="591">
        <v>0</v>
      </c>
      <c r="E80" s="609">
        <f t="shared" si="2"/>
        <v>0</v>
      </c>
      <c r="F80" s="609">
        <f>IF(SUM($D$19:$D$21)=0,0,D80/SUM($D$19:D$21)*100)</f>
        <v>0</v>
      </c>
      <c r="G80" s="592">
        <f t="shared" si="3"/>
        <v>0</v>
      </c>
    </row>
    <row r="81" spans="2:9" x14ac:dyDescent="0.2">
      <c r="B81" s="607"/>
      <c r="C81" s="610" t="s">
        <v>528</v>
      </c>
      <c r="D81" s="591">
        <v>0</v>
      </c>
      <c r="E81" s="609">
        <f t="shared" si="2"/>
        <v>0</v>
      </c>
      <c r="F81" s="609">
        <f>IF(SUM($D$19:$D$21)=0,0,D81/SUM($D$19:D$21)*100)</f>
        <v>0</v>
      </c>
      <c r="G81" s="592">
        <f t="shared" si="3"/>
        <v>0</v>
      </c>
    </row>
    <row r="82" spans="2:9" x14ac:dyDescent="0.2">
      <c r="B82" s="607"/>
      <c r="C82" s="611" t="s">
        <v>529</v>
      </c>
      <c r="D82" s="591">
        <v>0</v>
      </c>
      <c r="E82" s="609">
        <f t="shared" si="2"/>
        <v>0</v>
      </c>
      <c r="F82" s="609">
        <f>IF(SUM($D$19:$D$21)=0,0,D82/SUM($D$19:D$21)*100)</f>
        <v>0</v>
      </c>
      <c r="G82" s="592">
        <f t="shared" si="3"/>
        <v>0</v>
      </c>
    </row>
    <row r="83" spans="2:9" x14ac:dyDescent="0.2">
      <c r="B83" s="607"/>
      <c r="C83" s="611" t="s">
        <v>530</v>
      </c>
      <c r="D83" s="591">
        <v>0</v>
      </c>
      <c r="E83" s="609">
        <f t="shared" si="2"/>
        <v>0</v>
      </c>
      <c r="F83" s="609">
        <f>IF(SUM($D$19:$D$21)=0,0,D83/SUM($D$19:D$21)*100)</f>
        <v>0</v>
      </c>
      <c r="G83" s="592">
        <f t="shared" si="3"/>
        <v>0</v>
      </c>
    </row>
    <row r="84" spans="2:9" x14ac:dyDescent="0.2">
      <c r="B84" s="607"/>
      <c r="C84" s="611" t="s">
        <v>531</v>
      </c>
      <c r="D84" s="591">
        <v>0</v>
      </c>
      <c r="E84" s="609">
        <f t="shared" si="2"/>
        <v>0</v>
      </c>
      <c r="F84" s="609">
        <f>IF(SUM($D$19:$D$21)=0,0,D84/SUM($D$19:D$21)*100)</f>
        <v>0</v>
      </c>
      <c r="G84" s="592">
        <f t="shared" si="3"/>
        <v>0</v>
      </c>
    </row>
    <row r="85" spans="2:9" x14ac:dyDescent="0.2">
      <c r="B85" s="607"/>
      <c r="C85" s="611" t="s">
        <v>532</v>
      </c>
      <c r="D85" s="591">
        <v>0</v>
      </c>
      <c r="E85" s="609">
        <f t="shared" si="2"/>
        <v>0</v>
      </c>
      <c r="F85" s="609">
        <f>IF(SUM($D$19:$D$21)=0,0,D85/SUM($D$19:D$21)*100)</f>
        <v>0</v>
      </c>
      <c r="G85" s="592">
        <f t="shared" si="3"/>
        <v>0</v>
      </c>
    </row>
    <row r="86" spans="2:9" x14ac:dyDescent="0.2">
      <c r="B86" s="607"/>
      <c r="C86" s="611" t="s">
        <v>533</v>
      </c>
      <c r="D86" s="591">
        <v>1</v>
      </c>
      <c r="E86" s="609">
        <f t="shared" si="2"/>
        <v>2.9648599462423455</v>
      </c>
      <c r="F86" s="609">
        <f>IF(SUM($D$19:$D$21)=0,0,D86/SUM($D$19:D$21)*100)</f>
        <v>5.7121418658414376</v>
      </c>
      <c r="G86" s="592">
        <f t="shared" si="3"/>
        <v>14.483834519873195</v>
      </c>
    </row>
    <row r="87" spans="2:9" x14ac:dyDescent="0.2">
      <c r="B87" s="607"/>
      <c r="C87" s="611" t="s">
        <v>534</v>
      </c>
      <c r="D87" s="591">
        <v>0</v>
      </c>
      <c r="E87" s="609">
        <f t="shared" si="2"/>
        <v>0</v>
      </c>
      <c r="F87" s="609">
        <f>IF(SUM($D$19:$D$21)=0,0,D87/SUM($D$19:D$21)*100)</f>
        <v>0</v>
      </c>
      <c r="G87" s="592">
        <f t="shared" si="3"/>
        <v>0</v>
      </c>
    </row>
    <row r="88" spans="2:9" x14ac:dyDescent="0.2">
      <c r="B88" s="607"/>
      <c r="C88" s="611" t="s">
        <v>535</v>
      </c>
      <c r="D88" s="591">
        <v>0</v>
      </c>
      <c r="E88" s="609">
        <f t="shared" si="2"/>
        <v>0</v>
      </c>
      <c r="F88" s="609">
        <f>IF(SUM($D$19:$D$21)=0,0,D88/SUM($D$19:D$21)*100)</f>
        <v>0</v>
      </c>
      <c r="G88" s="592">
        <f t="shared" si="3"/>
        <v>0</v>
      </c>
      <c r="I88" s="616"/>
    </row>
    <row r="89" spans="2:9" x14ac:dyDescent="0.2">
      <c r="B89" s="607"/>
      <c r="C89" s="611" t="s">
        <v>536</v>
      </c>
      <c r="D89" s="591">
        <v>0</v>
      </c>
      <c r="E89" s="609">
        <f t="shared" si="2"/>
        <v>0</v>
      </c>
      <c r="F89" s="609">
        <f>IF(SUM($D$19:$D$21)=0,0,D89/SUM($D$19:D$21)*100)</f>
        <v>0</v>
      </c>
      <c r="G89" s="592">
        <f t="shared" si="3"/>
        <v>0</v>
      </c>
      <c r="I89" s="616"/>
    </row>
    <row r="90" spans="2:9" x14ac:dyDescent="0.2">
      <c r="B90" s="607"/>
      <c r="C90" s="611" t="s">
        <v>537</v>
      </c>
      <c r="D90" s="591">
        <v>0</v>
      </c>
      <c r="E90" s="609">
        <f t="shared" si="2"/>
        <v>0</v>
      </c>
      <c r="F90" s="609">
        <f>IF(SUM($D$19:$D$21)=0,0,D90/SUM($D$19:D$21)*100)</f>
        <v>0</v>
      </c>
      <c r="G90" s="592">
        <f t="shared" si="3"/>
        <v>0</v>
      </c>
      <c r="I90" s="616"/>
    </row>
    <row r="91" spans="2:9" x14ac:dyDescent="0.2">
      <c r="B91" s="607"/>
      <c r="C91" s="611" t="s">
        <v>538</v>
      </c>
      <c r="D91" s="591">
        <v>0</v>
      </c>
      <c r="E91" s="609">
        <f t="shared" si="2"/>
        <v>0</v>
      </c>
      <c r="F91" s="609">
        <f>IF(SUM($D$19:$D$21)=0,0,D91/SUM($D$19:D$21)*100)</f>
        <v>0</v>
      </c>
      <c r="G91" s="592">
        <f t="shared" si="3"/>
        <v>0</v>
      </c>
      <c r="I91" s="616"/>
    </row>
    <row r="92" spans="2:9" x14ac:dyDescent="0.2">
      <c r="B92" s="607"/>
      <c r="C92" s="611" t="s">
        <v>539</v>
      </c>
      <c r="D92" s="591">
        <v>0</v>
      </c>
      <c r="E92" s="609">
        <f t="shared" si="2"/>
        <v>0</v>
      </c>
      <c r="F92" s="609">
        <f>IF(SUM($D$19:$D$21)=0,0,D92/SUM($D$19:D$21)*100)</f>
        <v>0</v>
      </c>
      <c r="G92" s="592">
        <f t="shared" si="3"/>
        <v>0</v>
      </c>
      <c r="I92" s="616"/>
    </row>
    <row r="93" spans="2:9" x14ac:dyDescent="0.2">
      <c r="B93" s="607"/>
      <c r="C93" s="611" t="s">
        <v>540</v>
      </c>
      <c r="D93" s="591">
        <v>0</v>
      </c>
      <c r="E93" s="609">
        <f t="shared" si="2"/>
        <v>0</v>
      </c>
      <c r="F93" s="609">
        <f>IF(SUM($D$19:$D$21)=0,0,D93/SUM($D$19:D$21)*100)</f>
        <v>0</v>
      </c>
      <c r="G93" s="592">
        <f t="shared" si="3"/>
        <v>0</v>
      </c>
      <c r="I93" s="616"/>
    </row>
    <row r="94" spans="2:9" x14ac:dyDescent="0.2">
      <c r="B94" s="607"/>
      <c r="C94" s="611" t="s">
        <v>541</v>
      </c>
      <c r="D94" s="591">
        <v>0</v>
      </c>
      <c r="E94" s="609">
        <f t="shared" si="2"/>
        <v>0</v>
      </c>
      <c r="F94" s="609">
        <f>IF(SUM($D$19:$D$21)=0,0,D94/SUM($D$19:D$21)*100)</f>
        <v>0</v>
      </c>
      <c r="G94" s="592">
        <f t="shared" si="3"/>
        <v>0</v>
      </c>
      <c r="I94" s="616"/>
    </row>
    <row r="95" spans="2:9" x14ac:dyDescent="0.2">
      <c r="B95" s="607"/>
      <c r="C95" s="611" t="s">
        <v>542</v>
      </c>
      <c r="D95" s="591">
        <v>0</v>
      </c>
      <c r="E95" s="609">
        <f t="shared" si="2"/>
        <v>0</v>
      </c>
      <c r="F95" s="609">
        <f>IF(SUM($D$19:$D$21)=0,0,D95/SUM($D$19:D$21)*100)</f>
        <v>0</v>
      </c>
      <c r="G95" s="592">
        <f t="shared" si="3"/>
        <v>0</v>
      </c>
      <c r="I95" s="616"/>
    </row>
    <row r="96" spans="2:9" x14ac:dyDescent="0.2">
      <c r="B96" s="607"/>
      <c r="C96" s="611" t="s">
        <v>543</v>
      </c>
      <c r="D96" s="591">
        <v>0</v>
      </c>
      <c r="E96" s="609">
        <f t="shared" si="2"/>
        <v>0</v>
      </c>
      <c r="F96" s="609">
        <f>IF(SUM($D$19:$D$21)=0,0,D96/SUM($D$19:D$21)*100)</f>
        <v>0</v>
      </c>
      <c r="G96" s="592">
        <f t="shared" si="3"/>
        <v>0</v>
      </c>
      <c r="I96" s="616"/>
    </row>
    <row r="97" spans="2:9" x14ac:dyDescent="0.2">
      <c r="B97" s="607"/>
      <c r="C97" s="611" t="s">
        <v>544</v>
      </c>
      <c r="D97" s="591">
        <v>6.9042490000000001</v>
      </c>
      <c r="E97" s="609">
        <f t="shared" si="2"/>
        <v>20.470131318983768</v>
      </c>
      <c r="F97" s="609">
        <f>IF(SUM($D$19:$D$21)=0,0,D97/SUM($D$19:D$21)*100)</f>
        <v>39.438049765093872</v>
      </c>
      <c r="G97" s="592">
        <f t="shared" si="3"/>
        <v>100</v>
      </c>
      <c r="I97" s="616"/>
    </row>
    <row r="98" spans="2:9" x14ac:dyDescent="0.2">
      <c r="B98" s="607"/>
      <c r="C98" s="611" t="s">
        <v>545</v>
      </c>
      <c r="D98" s="591">
        <v>0</v>
      </c>
      <c r="E98" s="609">
        <f t="shared" si="2"/>
        <v>0</v>
      </c>
      <c r="F98" s="609">
        <f>IF(SUM($D$19:$D$21)=0,0,D98/SUM($D$19:D$21)*100)</f>
        <v>0</v>
      </c>
      <c r="G98" s="592">
        <f t="shared" si="3"/>
        <v>0</v>
      </c>
      <c r="I98" s="616"/>
    </row>
    <row r="99" spans="2:9" x14ac:dyDescent="0.2">
      <c r="B99" s="607"/>
      <c r="C99" s="611" t="s">
        <v>546</v>
      </c>
      <c r="D99" s="591">
        <v>0</v>
      </c>
      <c r="E99" s="609">
        <f t="shared" si="2"/>
        <v>0</v>
      </c>
      <c r="F99" s="609">
        <f>IF(SUM($D$19:$D$21)=0,0,D99/SUM($D$19:D$21)*100)</f>
        <v>0</v>
      </c>
      <c r="G99" s="592">
        <f t="shared" si="3"/>
        <v>0</v>
      </c>
    </row>
    <row r="100" spans="2:9" x14ac:dyDescent="0.2">
      <c r="B100" s="607"/>
      <c r="C100" s="611" t="s">
        <v>547</v>
      </c>
      <c r="D100" s="591">
        <v>0</v>
      </c>
      <c r="E100" s="609">
        <f t="shared" si="2"/>
        <v>0</v>
      </c>
      <c r="F100" s="609">
        <f>IF(SUM($D$19:$D$21)=0,0,D100/SUM($D$19:D$21)*100)</f>
        <v>0</v>
      </c>
      <c r="G100" s="592">
        <f t="shared" si="3"/>
        <v>0</v>
      </c>
    </row>
    <row r="101" spans="2:9" x14ac:dyDescent="0.2">
      <c r="B101" s="612"/>
      <c r="C101" s="613" t="s">
        <v>548</v>
      </c>
      <c r="D101" s="614">
        <v>0</v>
      </c>
      <c r="E101" s="615">
        <f t="shared" si="2"/>
        <v>0</v>
      </c>
      <c r="F101" s="615">
        <f>IF(SUM($D$19:$D$21)=0,0,D101/SUM($D$19:D$21)*100)</f>
        <v>0</v>
      </c>
      <c r="G101" s="595">
        <f t="shared" si="3"/>
        <v>0</v>
      </c>
    </row>
    <row r="102" spans="2:9" x14ac:dyDescent="0.2">
      <c r="D102" s="598"/>
      <c r="E102" s="599"/>
      <c r="F102" s="599"/>
      <c r="G102" s="599"/>
    </row>
    <row r="103" spans="2:9" x14ac:dyDescent="0.2">
      <c r="B103" s="604" t="s">
        <v>503</v>
      </c>
      <c r="C103" s="605" t="s">
        <v>518</v>
      </c>
      <c r="D103" s="589">
        <v>0</v>
      </c>
      <c r="E103" s="606">
        <f>IF($C$6=0,0,D103/$C$6*100)</f>
        <v>0</v>
      </c>
      <c r="F103" s="606">
        <f>IF(SUM($D$24:$D$26)=0,0,D103/SUM($D$24:D$26)*100)</f>
        <v>0</v>
      </c>
      <c r="G103" s="590">
        <f>IF($D$24=0,0,D103/$D$24*100)</f>
        <v>0</v>
      </c>
    </row>
    <row r="104" spans="2:9" x14ac:dyDescent="0.2">
      <c r="B104" s="607"/>
      <c r="C104" s="608" t="s">
        <v>757</v>
      </c>
      <c r="D104" s="591">
        <v>0</v>
      </c>
      <c r="E104" s="609">
        <f t="shared" ref="E104:E134" si="4">IF($C$6=0,0,D104/$C$6*100)</f>
        <v>0</v>
      </c>
      <c r="F104" s="609">
        <f>IF(SUM($D$24:$D$26)=0,0,D104/SUM($D$24:D$26)*100)</f>
        <v>0</v>
      </c>
      <c r="G104" s="592">
        <f t="shared" ref="G104:G134" si="5">IF($D$24=0,0,D104/$D$24*100)</f>
        <v>0</v>
      </c>
    </row>
    <row r="105" spans="2:9" x14ac:dyDescent="0.2">
      <c r="B105" s="607"/>
      <c r="C105" s="610" t="s">
        <v>519</v>
      </c>
      <c r="D105" s="591">
        <v>1</v>
      </c>
      <c r="E105" s="609">
        <f t="shared" si="4"/>
        <v>0.11991774678659771</v>
      </c>
      <c r="F105" s="609">
        <f>IF(SUM($D$24:$D$26)=0,0,D105/SUM($D$24:D$26)*100)</f>
        <v>0.81432553666577268</v>
      </c>
      <c r="G105" s="592">
        <f t="shared" si="5"/>
        <v>1.5895037564503851</v>
      </c>
    </row>
    <row r="106" spans="2:9" x14ac:dyDescent="0.2">
      <c r="B106" s="607"/>
      <c r="C106" s="610" t="s">
        <v>520</v>
      </c>
      <c r="D106" s="591">
        <v>0</v>
      </c>
      <c r="E106" s="609">
        <f t="shared" si="4"/>
        <v>0</v>
      </c>
      <c r="F106" s="609">
        <f>IF(SUM($D$24:$D$26)=0,0,D106/SUM($D$24:D$26)*100)</f>
        <v>0</v>
      </c>
      <c r="G106" s="592">
        <f t="shared" si="5"/>
        <v>0</v>
      </c>
    </row>
    <row r="107" spans="2:9" x14ac:dyDescent="0.2">
      <c r="B107" s="607"/>
      <c r="C107" s="610" t="s">
        <v>521</v>
      </c>
      <c r="D107" s="591">
        <v>0</v>
      </c>
      <c r="E107" s="609">
        <f t="shared" si="4"/>
        <v>0</v>
      </c>
      <c r="F107" s="609">
        <f>IF(SUM($D$24:$D$26)=0,0,D107/SUM($D$24:D$26)*100)</f>
        <v>0</v>
      </c>
      <c r="G107" s="592">
        <f t="shared" si="5"/>
        <v>0</v>
      </c>
    </row>
    <row r="108" spans="2:9" x14ac:dyDescent="0.2">
      <c r="B108" s="607"/>
      <c r="C108" s="610" t="s">
        <v>522</v>
      </c>
      <c r="D108" s="591">
        <v>0</v>
      </c>
      <c r="E108" s="609">
        <f t="shared" si="4"/>
        <v>0</v>
      </c>
      <c r="F108" s="609">
        <f>IF(SUM($D$24:$D$26)=0,0,D108/SUM($D$24:D$26)*100)</f>
        <v>0</v>
      </c>
      <c r="G108" s="592">
        <f t="shared" si="5"/>
        <v>0</v>
      </c>
    </row>
    <row r="109" spans="2:9" x14ac:dyDescent="0.2">
      <c r="B109" s="607"/>
      <c r="C109" s="610" t="s">
        <v>523</v>
      </c>
      <c r="D109" s="591">
        <v>0</v>
      </c>
      <c r="E109" s="609">
        <f t="shared" si="4"/>
        <v>0</v>
      </c>
      <c r="F109" s="609">
        <f>IF(SUM($D$24:$D$26)=0,0,D109/SUM($D$24:D$26)*100)</f>
        <v>0</v>
      </c>
      <c r="G109" s="592">
        <f t="shared" si="5"/>
        <v>0</v>
      </c>
    </row>
    <row r="110" spans="2:9" x14ac:dyDescent="0.2">
      <c r="B110" s="607"/>
      <c r="C110" s="610" t="s">
        <v>524</v>
      </c>
      <c r="D110" s="591">
        <v>0</v>
      </c>
      <c r="E110" s="609">
        <f t="shared" si="4"/>
        <v>0</v>
      </c>
      <c r="F110" s="609">
        <f>IF(SUM($D$24:$D$26)=0,0,D110/SUM($D$24:D$26)*100)</f>
        <v>0</v>
      </c>
      <c r="G110" s="592">
        <f t="shared" si="5"/>
        <v>0</v>
      </c>
    </row>
    <row r="111" spans="2:9" x14ac:dyDescent="0.2">
      <c r="B111" s="607"/>
      <c r="C111" s="610" t="s">
        <v>525</v>
      </c>
      <c r="D111" s="591">
        <v>0</v>
      </c>
      <c r="E111" s="609">
        <f t="shared" si="4"/>
        <v>0</v>
      </c>
      <c r="F111" s="609">
        <f>IF(SUM($D$24:$D$26)=0,0,D111/SUM($D$24:D$26)*100)</f>
        <v>0</v>
      </c>
      <c r="G111" s="592">
        <f t="shared" si="5"/>
        <v>0</v>
      </c>
    </row>
    <row r="112" spans="2:9" x14ac:dyDescent="0.2">
      <c r="B112" s="607"/>
      <c r="C112" s="610" t="s">
        <v>526</v>
      </c>
      <c r="D112" s="591">
        <v>0</v>
      </c>
      <c r="E112" s="609">
        <f t="shared" si="4"/>
        <v>0</v>
      </c>
      <c r="F112" s="609">
        <f>IF(SUM($D$24:$D$26)=0,0,D112/SUM($D$24:D$26)*100)</f>
        <v>0</v>
      </c>
      <c r="G112" s="592">
        <f t="shared" si="5"/>
        <v>0</v>
      </c>
    </row>
    <row r="113" spans="2:9" x14ac:dyDescent="0.2">
      <c r="B113" s="607"/>
      <c r="C113" s="610" t="s">
        <v>527</v>
      </c>
      <c r="D113" s="591">
        <v>0</v>
      </c>
      <c r="E113" s="609">
        <f t="shared" si="4"/>
        <v>0</v>
      </c>
      <c r="F113" s="609">
        <f>IF(SUM($D$24:$D$26)=0,0,D113/SUM($D$24:D$26)*100)</f>
        <v>0</v>
      </c>
      <c r="G113" s="592">
        <f t="shared" si="5"/>
        <v>0</v>
      </c>
    </row>
    <row r="114" spans="2:9" x14ac:dyDescent="0.2">
      <c r="B114" s="607"/>
      <c r="C114" s="610" t="s">
        <v>528</v>
      </c>
      <c r="D114" s="591">
        <v>0</v>
      </c>
      <c r="E114" s="609">
        <f t="shared" si="4"/>
        <v>0</v>
      </c>
      <c r="F114" s="609">
        <f>IF(SUM($D$24:$D$26)=0,0,D114/SUM($D$24:D$26)*100)</f>
        <v>0</v>
      </c>
      <c r="G114" s="592">
        <f t="shared" si="5"/>
        <v>0</v>
      </c>
    </row>
    <row r="115" spans="2:9" x14ac:dyDescent="0.2">
      <c r="B115" s="607"/>
      <c r="C115" s="611" t="s">
        <v>529</v>
      </c>
      <c r="D115" s="591">
        <v>0</v>
      </c>
      <c r="E115" s="609">
        <f t="shared" si="4"/>
        <v>0</v>
      </c>
      <c r="F115" s="609">
        <f>IF(SUM($D$24:$D$26)=0,0,D115/SUM($D$24:D$26)*100)</f>
        <v>0</v>
      </c>
      <c r="G115" s="592">
        <f t="shared" si="5"/>
        <v>0</v>
      </c>
    </row>
    <row r="116" spans="2:9" x14ac:dyDescent="0.2">
      <c r="B116" s="607"/>
      <c r="C116" s="611" t="s">
        <v>530</v>
      </c>
      <c r="D116" s="591">
        <v>0</v>
      </c>
      <c r="E116" s="609">
        <f t="shared" si="4"/>
        <v>0</v>
      </c>
      <c r="F116" s="609">
        <f>IF(SUM($D$24:$D$26)=0,0,D116/SUM($D$24:D$26)*100)</f>
        <v>0</v>
      </c>
      <c r="G116" s="592">
        <f t="shared" si="5"/>
        <v>0</v>
      </c>
    </row>
    <row r="117" spans="2:9" x14ac:dyDescent="0.2">
      <c r="B117" s="607"/>
      <c r="C117" s="611" t="s">
        <v>531</v>
      </c>
      <c r="D117" s="591">
        <v>0</v>
      </c>
      <c r="E117" s="609">
        <f t="shared" si="4"/>
        <v>0</v>
      </c>
      <c r="F117" s="609">
        <f>IF(SUM($D$24:$D$26)=0,0,D117/SUM($D$24:D$26)*100)</f>
        <v>0</v>
      </c>
      <c r="G117" s="592">
        <f t="shared" si="5"/>
        <v>0</v>
      </c>
    </row>
    <row r="118" spans="2:9" x14ac:dyDescent="0.2">
      <c r="B118" s="607"/>
      <c r="C118" s="611" t="s">
        <v>532</v>
      </c>
      <c r="D118" s="591">
        <v>0</v>
      </c>
      <c r="E118" s="609">
        <f t="shared" si="4"/>
        <v>0</v>
      </c>
      <c r="F118" s="609">
        <f>IF(SUM($D$24:$D$26)=0,0,D118/SUM($D$24:D$26)*100)</f>
        <v>0</v>
      </c>
      <c r="G118" s="592">
        <f t="shared" si="5"/>
        <v>0</v>
      </c>
    </row>
    <row r="119" spans="2:9" x14ac:dyDescent="0.2">
      <c r="B119" s="607"/>
      <c r="C119" s="611" t="s">
        <v>533</v>
      </c>
      <c r="D119" s="591">
        <v>1</v>
      </c>
      <c r="E119" s="609">
        <f t="shared" si="4"/>
        <v>0.11991774678659771</v>
      </c>
      <c r="F119" s="609">
        <f>IF(SUM($D$24:$D$26)=0,0,D119/SUM($D$24:D$26)*100)</f>
        <v>0.81432553666577268</v>
      </c>
      <c r="G119" s="592">
        <f t="shared" si="5"/>
        <v>1.5895037564503851</v>
      </c>
    </row>
    <row r="120" spans="2:9" x14ac:dyDescent="0.2">
      <c r="B120" s="607"/>
      <c r="C120" s="611" t="s">
        <v>534</v>
      </c>
      <c r="D120" s="591">
        <v>0</v>
      </c>
      <c r="E120" s="609">
        <f t="shared" si="4"/>
        <v>0</v>
      </c>
      <c r="F120" s="609">
        <f>IF(SUM($D$24:$D$26)=0,0,D120/SUM($D$24:D$26)*100)</f>
        <v>0</v>
      </c>
      <c r="G120" s="592">
        <f t="shared" si="5"/>
        <v>0</v>
      </c>
    </row>
    <row r="121" spans="2:9" x14ac:dyDescent="0.2">
      <c r="B121" s="607"/>
      <c r="C121" s="611" t="s">
        <v>535</v>
      </c>
      <c r="D121" s="591">
        <v>8.4739950000000004</v>
      </c>
      <c r="E121" s="609">
        <f t="shared" si="4"/>
        <v>1.0161823866808952</v>
      </c>
      <c r="F121" s="609">
        <f>IF(SUM($D$24:$D$26)=0,0,D121/SUM($D$24:D$26)*100)</f>
        <v>6.9005905260780747</v>
      </c>
      <c r="G121" s="592">
        <f t="shared" si="5"/>
        <v>13.469446884641782</v>
      </c>
      <c r="I121" s="616"/>
    </row>
    <row r="122" spans="2:9" x14ac:dyDescent="0.2">
      <c r="B122" s="607"/>
      <c r="C122" s="611" t="s">
        <v>536</v>
      </c>
      <c r="D122" s="591">
        <v>0</v>
      </c>
      <c r="E122" s="609">
        <f t="shared" si="4"/>
        <v>0</v>
      </c>
      <c r="F122" s="609">
        <f>IF(SUM($D$24:$D$26)=0,0,D122/SUM($D$24:D$26)*100)</f>
        <v>0</v>
      </c>
      <c r="G122" s="592">
        <f t="shared" si="5"/>
        <v>0</v>
      </c>
      <c r="I122" s="616"/>
    </row>
    <row r="123" spans="2:9" x14ac:dyDescent="0.2">
      <c r="B123" s="607"/>
      <c r="C123" s="611" t="s">
        <v>537</v>
      </c>
      <c r="D123" s="591">
        <v>0</v>
      </c>
      <c r="E123" s="609">
        <f t="shared" si="4"/>
        <v>0</v>
      </c>
      <c r="F123" s="609">
        <f>IF(SUM($D$24:$D$26)=0,0,D123/SUM($D$24:D$26)*100)</f>
        <v>0</v>
      </c>
      <c r="G123" s="592">
        <f t="shared" si="5"/>
        <v>0</v>
      </c>
      <c r="I123" s="616"/>
    </row>
    <row r="124" spans="2:9" x14ac:dyDescent="0.2">
      <c r="B124" s="607"/>
      <c r="C124" s="611" t="s">
        <v>538</v>
      </c>
      <c r="D124" s="591">
        <v>0</v>
      </c>
      <c r="E124" s="609">
        <f t="shared" si="4"/>
        <v>0</v>
      </c>
      <c r="F124" s="609">
        <f>IF(SUM($D$24:$D$26)=0,0,D124/SUM($D$24:D$26)*100)</f>
        <v>0</v>
      </c>
      <c r="G124" s="592">
        <f t="shared" si="5"/>
        <v>0</v>
      </c>
      <c r="I124" s="616"/>
    </row>
    <row r="125" spans="2:9" x14ac:dyDescent="0.2">
      <c r="B125" s="607"/>
      <c r="C125" s="611" t="s">
        <v>539</v>
      </c>
      <c r="D125" s="591">
        <v>1.9784470000000001</v>
      </c>
      <c r="E125" s="609">
        <f t="shared" si="4"/>
        <v>0.2372509063767039</v>
      </c>
      <c r="F125" s="609">
        <f>IF(SUM($D$24:$D$26)=0,0,D125/SUM($D$24:D$26)*100)</f>
        <v>1.6110999150397882</v>
      </c>
      <c r="G125" s="592">
        <f t="shared" si="5"/>
        <v>3.1447489384379952</v>
      </c>
      <c r="I125" s="616"/>
    </row>
    <row r="126" spans="2:9" x14ac:dyDescent="0.2">
      <c r="B126" s="607"/>
      <c r="C126" s="611" t="s">
        <v>540</v>
      </c>
      <c r="D126" s="591">
        <v>0</v>
      </c>
      <c r="E126" s="609">
        <f t="shared" si="4"/>
        <v>0</v>
      </c>
      <c r="F126" s="609">
        <f>IF(SUM($D$24:$D$26)=0,0,D126/SUM($D$24:D$26)*100)</f>
        <v>0</v>
      </c>
      <c r="G126" s="592">
        <f t="shared" si="5"/>
        <v>0</v>
      </c>
      <c r="I126" s="616"/>
    </row>
    <row r="127" spans="2:9" x14ac:dyDescent="0.2">
      <c r="B127" s="607"/>
      <c r="C127" s="611" t="s">
        <v>541</v>
      </c>
      <c r="D127" s="591">
        <v>0</v>
      </c>
      <c r="E127" s="609">
        <f t="shared" si="4"/>
        <v>0</v>
      </c>
      <c r="F127" s="609">
        <f>IF(SUM($D$24:$D$26)=0,0,D127/SUM($D$24:D$26)*100)</f>
        <v>0</v>
      </c>
      <c r="G127" s="592">
        <f t="shared" si="5"/>
        <v>0</v>
      </c>
      <c r="I127" s="616"/>
    </row>
    <row r="128" spans="2:9" x14ac:dyDescent="0.2">
      <c r="B128" s="607"/>
      <c r="C128" s="611" t="s">
        <v>542</v>
      </c>
      <c r="D128" s="591">
        <v>0</v>
      </c>
      <c r="E128" s="609">
        <f t="shared" si="4"/>
        <v>0</v>
      </c>
      <c r="F128" s="609">
        <f>IF(SUM($D$24:$D$26)=0,0,D128/SUM($D$24:D$26)*100)</f>
        <v>0</v>
      </c>
      <c r="G128" s="592">
        <f t="shared" si="5"/>
        <v>0</v>
      </c>
      <c r="I128" s="616"/>
    </row>
    <row r="129" spans="2:9" x14ac:dyDescent="0.2">
      <c r="B129" s="607"/>
      <c r="C129" s="611" t="s">
        <v>543</v>
      </c>
      <c r="D129" s="591">
        <v>0</v>
      </c>
      <c r="E129" s="609">
        <f t="shared" si="4"/>
        <v>0</v>
      </c>
      <c r="F129" s="609">
        <f>IF(SUM($D$24:$D$26)=0,0,D129/SUM($D$24:D$26)*100)</f>
        <v>0</v>
      </c>
      <c r="G129" s="592">
        <f t="shared" si="5"/>
        <v>0</v>
      </c>
      <c r="I129" s="616"/>
    </row>
    <row r="130" spans="2:9" x14ac:dyDescent="0.2">
      <c r="B130" s="607"/>
      <c r="C130" s="611" t="s">
        <v>544</v>
      </c>
      <c r="D130" s="591">
        <v>31.650814</v>
      </c>
      <c r="E130" s="609">
        <f t="shared" si="4"/>
        <v>3.7954942988417022</v>
      </c>
      <c r="F130" s="609">
        <f>IF(SUM($D$24:$D$26)=0,0,D130/SUM($D$24:D$26)*100)</f>
        <v>25.774066096458554</v>
      </c>
      <c r="G130" s="592">
        <f t="shared" si="5"/>
        <v>50.309087747712432</v>
      </c>
      <c r="I130" s="616"/>
    </row>
    <row r="131" spans="2:9" x14ac:dyDescent="0.2">
      <c r="B131" s="607"/>
      <c r="C131" s="611" t="s">
        <v>545</v>
      </c>
      <c r="D131" s="591">
        <v>19.809460999999999</v>
      </c>
      <c r="E131" s="609">
        <f t="shared" si="4"/>
        <v>2.3755059281769824</v>
      </c>
      <c r="F131" s="609">
        <f>IF(SUM($D$24:$D$26)=0,0,D131/SUM($D$24:D$26)*100)</f>
        <v>16.131349959884695</v>
      </c>
      <c r="G131" s="592">
        <f t="shared" si="5"/>
        <v>31.487212672757398</v>
      </c>
      <c r="I131" s="616"/>
    </row>
    <row r="132" spans="2:9" x14ac:dyDescent="0.2">
      <c r="B132" s="607"/>
      <c r="C132" s="611" t="s">
        <v>546</v>
      </c>
      <c r="D132" s="591">
        <v>0</v>
      </c>
      <c r="E132" s="609">
        <f t="shared" si="4"/>
        <v>0</v>
      </c>
      <c r="F132" s="609">
        <f>IF(SUM($D$24:$D$26)=0,0,D132/SUM($D$24:D$26)*100)</f>
        <v>0</v>
      </c>
      <c r="G132" s="592">
        <f t="shared" si="5"/>
        <v>0</v>
      </c>
    </row>
    <row r="133" spans="2:9" x14ac:dyDescent="0.2">
      <c r="B133" s="607"/>
      <c r="C133" s="611" t="s">
        <v>547</v>
      </c>
      <c r="D133" s="591">
        <v>0</v>
      </c>
      <c r="E133" s="609">
        <f t="shared" si="4"/>
        <v>0</v>
      </c>
      <c r="F133" s="609">
        <f>IF(SUM($D$24:$D$26)=0,0,D133/SUM($D$24:D$26)*100)</f>
        <v>0</v>
      </c>
      <c r="G133" s="592">
        <f t="shared" si="5"/>
        <v>0</v>
      </c>
    </row>
    <row r="134" spans="2:9" x14ac:dyDescent="0.2">
      <c r="B134" s="612"/>
      <c r="C134" s="613" t="s">
        <v>548</v>
      </c>
      <c r="D134" s="614">
        <v>0</v>
      </c>
      <c r="E134" s="615">
        <f t="shared" si="4"/>
        <v>0</v>
      </c>
      <c r="F134" s="615">
        <f>IF(SUM($D$24:$D$26)=0,0,D134/SUM($D$24:D$26)*100)</f>
        <v>0</v>
      </c>
      <c r="G134" s="595">
        <f t="shared" si="5"/>
        <v>0</v>
      </c>
    </row>
    <row r="135" spans="2:9" x14ac:dyDescent="0.2">
      <c r="D135" s="598"/>
      <c r="E135" s="599"/>
      <c r="F135" s="599"/>
      <c r="G135" s="599"/>
    </row>
    <row r="136" spans="2:9" x14ac:dyDescent="0.2">
      <c r="B136" s="604" t="s">
        <v>504</v>
      </c>
      <c r="C136" s="605" t="s">
        <v>518</v>
      </c>
      <c r="D136" s="589">
        <v>0</v>
      </c>
      <c r="E136" s="606">
        <f>IF($C$7=0,0,D136/$C$7*100)</f>
        <v>0</v>
      </c>
      <c r="F136" s="606">
        <f>IF(SUM($D$29:$D$31)=0,0,D136/SUM($D$29:D$31)*100)</f>
        <v>0</v>
      </c>
      <c r="G136" s="590">
        <f>IF($D$29=0,0,D136/$D$29*100)</f>
        <v>0</v>
      </c>
    </row>
    <row r="137" spans="2:9" x14ac:dyDescent="0.2">
      <c r="B137" s="607"/>
      <c r="C137" s="608" t="s">
        <v>757</v>
      </c>
      <c r="D137" s="591">
        <v>0</v>
      </c>
      <c r="E137" s="609">
        <f t="shared" ref="E137:E167" si="6">IF($C$7=0,0,D137/$C$7*100)</f>
        <v>0</v>
      </c>
      <c r="F137" s="609">
        <f>IF(SUM($D$29:$D$31)=0,0,D137/SUM($D$29:D$31)*100)</f>
        <v>0</v>
      </c>
      <c r="G137" s="592">
        <f t="shared" ref="G137:G167" si="7">IF($D$29=0,0,D137/$D$29*100)</f>
        <v>0</v>
      </c>
    </row>
    <row r="138" spans="2:9" x14ac:dyDescent="0.2">
      <c r="B138" s="607"/>
      <c r="C138" s="610" t="s">
        <v>519</v>
      </c>
      <c r="D138" s="591">
        <v>0</v>
      </c>
      <c r="E138" s="609">
        <f t="shared" si="6"/>
        <v>0</v>
      </c>
      <c r="F138" s="609">
        <f>IF(SUM($D$29:$D$31)=0,0,D138/SUM($D$29:D$31)*100)</f>
        <v>0</v>
      </c>
      <c r="G138" s="592">
        <f t="shared" si="7"/>
        <v>0</v>
      </c>
    </row>
    <row r="139" spans="2:9" x14ac:dyDescent="0.2">
      <c r="B139" s="607"/>
      <c r="C139" s="610" t="s">
        <v>520</v>
      </c>
      <c r="D139" s="591">
        <v>0</v>
      </c>
      <c r="E139" s="609">
        <f t="shared" si="6"/>
        <v>0</v>
      </c>
      <c r="F139" s="609">
        <f>IF(SUM($D$29:$D$31)=0,0,D139/SUM($D$29:D$31)*100)</f>
        <v>0</v>
      </c>
      <c r="G139" s="592">
        <f t="shared" si="7"/>
        <v>0</v>
      </c>
    </row>
    <row r="140" spans="2:9" x14ac:dyDescent="0.2">
      <c r="B140" s="607"/>
      <c r="C140" s="610" t="s">
        <v>521</v>
      </c>
      <c r="D140" s="591">
        <v>0</v>
      </c>
      <c r="E140" s="609">
        <f t="shared" si="6"/>
        <v>0</v>
      </c>
      <c r="F140" s="609">
        <f>IF(SUM($D$29:$D$31)=0,0,D140/SUM($D$29:D$31)*100)</f>
        <v>0</v>
      </c>
      <c r="G140" s="592">
        <f t="shared" si="7"/>
        <v>0</v>
      </c>
    </row>
    <row r="141" spans="2:9" x14ac:dyDescent="0.2">
      <c r="B141" s="607"/>
      <c r="C141" s="610" t="s">
        <v>522</v>
      </c>
      <c r="D141" s="591">
        <v>0</v>
      </c>
      <c r="E141" s="609">
        <f t="shared" si="6"/>
        <v>0</v>
      </c>
      <c r="F141" s="609">
        <f>IF(SUM($D$29:$D$31)=0,0,D141/SUM($D$29:D$31)*100)</f>
        <v>0</v>
      </c>
      <c r="G141" s="592">
        <f t="shared" si="7"/>
        <v>0</v>
      </c>
    </row>
    <row r="142" spans="2:9" x14ac:dyDescent="0.2">
      <c r="B142" s="607"/>
      <c r="C142" s="610" t="s">
        <v>523</v>
      </c>
      <c r="D142" s="591">
        <v>0</v>
      </c>
      <c r="E142" s="609">
        <f t="shared" si="6"/>
        <v>0</v>
      </c>
      <c r="F142" s="609">
        <f>IF(SUM($D$29:$D$31)=0,0,D142/SUM($D$29:D$31)*100)</f>
        <v>0</v>
      </c>
      <c r="G142" s="592">
        <f t="shared" si="7"/>
        <v>0</v>
      </c>
    </row>
    <row r="143" spans="2:9" x14ac:dyDescent="0.2">
      <c r="B143" s="607"/>
      <c r="C143" s="610" t="s">
        <v>524</v>
      </c>
      <c r="D143" s="591">
        <v>0</v>
      </c>
      <c r="E143" s="609">
        <f t="shared" si="6"/>
        <v>0</v>
      </c>
      <c r="F143" s="609">
        <f>IF(SUM($D$29:$D$31)=0,0,D143/SUM($D$29:D$31)*100)</f>
        <v>0</v>
      </c>
      <c r="G143" s="592">
        <f t="shared" si="7"/>
        <v>0</v>
      </c>
    </row>
    <row r="144" spans="2:9" x14ac:dyDescent="0.2">
      <c r="B144" s="607"/>
      <c r="C144" s="610" t="s">
        <v>525</v>
      </c>
      <c r="D144" s="591">
        <v>0</v>
      </c>
      <c r="E144" s="609">
        <f t="shared" si="6"/>
        <v>0</v>
      </c>
      <c r="F144" s="609">
        <f>IF(SUM($D$29:$D$31)=0,0,D144/SUM($D$29:D$31)*100)</f>
        <v>0</v>
      </c>
      <c r="G144" s="592">
        <f t="shared" si="7"/>
        <v>0</v>
      </c>
    </row>
    <row r="145" spans="2:9" x14ac:dyDescent="0.2">
      <c r="B145" s="607"/>
      <c r="C145" s="610" t="s">
        <v>526</v>
      </c>
      <c r="D145" s="591">
        <v>0</v>
      </c>
      <c r="E145" s="609">
        <f t="shared" si="6"/>
        <v>0</v>
      </c>
      <c r="F145" s="609">
        <f>IF(SUM($D$29:$D$31)=0,0,D145/SUM($D$29:D$31)*100)</f>
        <v>0</v>
      </c>
      <c r="G145" s="592">
        <f t="shared" si="7"/>
        <v>0</v>
      </c>
    </row>
    <row r="146" spans="2:9" x14ac:dyDescent="0.2">
      <c r="B146" s="607"/>
      <c r="C146" s="610" t="s">
        <v>527</v>
      </c>
      <c r="D146" s="591">
        <v>0</v>
      </c>
      <c r="E146" s="609">
        <f t="shared" si="6"/>
        <v>0</v>
      </c>
      <c r="F146" s="609">
        <f>IF(SUM($D$29:$D$31)=0,0,D146/SUM($D$29:D$31)*100)</f>
        <v>0</v>
      </c>
      <c r="G146" s="592">
        <f t="shared" si="7"/>
        <v>0</v>
      </c>
    </row>
    <row r="147" spans="2:9" x14ac:dyDescent="0.2">
      <c r="B147" s="607"/>
      <c r="C147" s="610" t="s">
        <v>528</v>
      </c>
      <c r="D147" s="591">
        <v>0</v>
      </c>
      <c r="E147" s="609">
        <f t="shared" si="6"/>
        <v>0</v>
      </c>
      <c r="F147" s="609">
        <f>IF(SUM($D$29:$D$31)=0,0,D147/SUM($D$29:D$31)*100)</f>
        <v>0</v>
      </c>
      <c r="G147" s="592">
        <f t="shared" si="7"/>
        <v>0</v>
      </c>
    </row>
    <row r="148" spans="2:9" x14ac:dyDescent="0.2">
      <c r="B148" s="607"/>
      <c r="C148" s="611" t="s">
        <v>529</v>
      </c>
      <c r="D148" s="591">
        <v>0</v>
      </c>
      <c r="E148" s="609">
        <f t="shared" si="6"/>
        <v>0</v>
      </c>
      <c r="F148" s="609">
        <f>IF(SUM($D$29:$D$31)=0,0,D148/SUM($D$29:D$31)*100)</f>
        <v>0</v>
      </c>
      <c r="G148" s="592">
        <f t="shared" si="7"/>
        <v>0</v>
      </c>
    </row>
    <row r="149" spans="2:9" x14ac:dyDescent="0.2">
      <c r="B149" s="607"/>
      <c r="C149" s="611" t="s">
        <v>530</v>
      </c>
      <c r="D149" s="591">
        <v>0</v>
      </c>
      <c r="E149" s="609">
        <f t="shared" si="6"/>
        <v>0</v>
      </c>
      <c r="F149" s="609">
        <f>IF(SUM($D$29:$D$31)=0,0,D149/SUM($D$29:D$31)*100)</f>
        <v>0</v>
      </c>
      <c r="G149" s="592">
        <f t="shared" si="7"/>
        <v>0</v>
      </c>
    </row>
    <row r="150" spans="2:9" x14ac:dyDescent="0.2">
      <c r="B150" s="607"/>
      <c r="C150" s="611" t="s">
        <v>531</v>
      </c>
      <c r="D150" s="591">
        <v>0</v>
      </c>
      <c r="E150" s="609">
        <f t="shared" si="6"/>
        <v>0</v>
      </c>
      <c r="F150" s="609">
        <f>IF(SUM($D$29:$D$31)=0,0,D150/SUM($D$29:D$31)*100)</f>
        <v>0</v>
      </c>
      <c r="G150" s="592">
        <f t="shared" si="7"/>
        <v>0</v>
      </c>
    </row>
    <row r="151" spans="2:9" x14ac:dyDescent="0.2">
      <c r="B151" s="607"/>
      <c r="C151" s="611" t="s">
        <v>532</v>
      </c>
      <c r="D151" s="591">
        <v>0</v>
      </c>
      <c r="E151" s="609">
        <f t="shared" si="6"/>
        <v>0</v>
      </c>
      <c r="F151" s="609">
        <f>IF(SUM($D$29:$D$31)=0,0,D151/SUM($D$29:D$31)*100)</f>
        <v>0</v>
      </c>
      <c r="G151" s="592">
        <f t="shared" si="7"/>
        <v>0</v>
      </c>
    </row>
    <row r="152" spans="2:9" x14ac:dyDescent="0.2">
      <c r="B152" s="607"/>
      <c r="C152" s="611" t="s">
        <v>533</v>
      </c>
      <c r="D152" s="591">
        <v>0</v>
      </c>
      <c r="E152" s="609">
        <f t="shared" si="6"/>
        <v>0</v>
      </c>
      <c r="F152" s="609">
        <f>IF(SUM($D$29:$D$31)=0,0,D152/SUM($D$29:D$31)*100)</f>
        <v>0</v>
      </c>
      <c r="G152" s="592">
        <f t="shared" si="7"/>
        <v>0</v>
      </c>
    </row>
    <row r="153" spans="2:9" x14ac:dyDescent="0.2">
      <c r="B153" s="607"/>
      <c r="C153" s="611" t="s">
        <v>534</v>
      </c>
      <c r="D153" s="591">
        <v>0</v>
      </c>
      <c r="E153" s="609">
        <f t="shared" si="6"/>
        <v>0</v>
      </c>
      <c r="F153" s="609">
        <f>IF(SUM($D$29:$D$31)=0,0,D153/SUM($D$29:D$31)*100)</f>
        <v>0</v>
      </c>
      <c r="G153" s="592">
        <f t="shared" si="7"/>
        <v>0</v>
      </c>
    </row>
    <row r="154" spans="2:9" x14ac:dyDescent="0.2">
      <c r="B154" s="607"/>
      <c r="C154" s="611" t="s">
        <v>535</v>
      </c>
      <c r="D154" s="591">
        <v>2.669254</v>
      </c>
      <c r="E154" s="609">
        <f t="shared" si="6"/>
        <v>0.68753467160611481</v>
      </c>
      <c r="F154" s="609">
        <f>IF(SUM($D$29:$D$31)=0,0,D154/SUM($D$29:D$31)*100)</f>
        <v>66.523712861231886</v>
      </c>
      <c r="G154" s="592">
        <f t="shared" si="7"/>
        <v>100</v>
      </c>
      <c r="I154" s="616"/>
    </row>
    <row r="155" spans="2:9" x14ac:dyDescent="0.2">
      <c r="B155" s="607"/>
      <c r="C155" s="611" t="s">
        <v>536</v>
      </c>
      <c r="D155" s="591">
        <v>0</v>
      </c>
      <c r="E155" s="609">
        <f t="shared" si="6"/>
        <v>0</v>
      </c>
      <c r="F155" s="609">
        <f>IF(SUM($D$29:$D$31)=0,0,D155/SUM($D$29:D$31)*100)</f>
        <v>0</v>
      </c>
      <c r="G155" s="592">
        <f t="shared" si="7"/>
        <v>0</v>
      </c>
      <c r="I155" s="616"/>
    </row>
    <row r="156" spans="2:9" x14ac:dyDescent="0.2">
      <c r="B156" s="607"/>
      <c r="C156" s="611" t="s">
        <v>537</v>
      </c>
      <c r="D156" s="591">
        <v>0</v>
      </c>
      <c r="E156" s="609">
        <f t="shared" si="6"/>
        <v>0</v>
      </c>
      <c r="F156" s="609">
        <f>IF(SUM($D$29:$D$31)=0,0,D156/SUM($D$29:D$31)*100)</f>
        <v>0</v>
      </c>
      <c r="G156" s="592">
        <f t="shared" si="7"/>
        <v>0</v>
      </c>
      <c r="I156" s="616"/>
    </row>
    <row r="157" spans="2:9" x14ac:dyDescent="0.2">
      <c r="B157" s="607"/>
      <c r="C157" s="611" t="s">
        <v>538</v>
      </c>
      <c r="D157" s="591">
        <v>0</v>
      </c>
      <c r="E157" s="609">
        <f t="shared" si="6"/>
        <v>0</v>
      </c>
      <c r="F157" s="609">
        <f>IF(SUM($D$29:$D$31)=0,0,D157/SUM($D$29:D$31)*100)</f>
        <v>0</v>
      </c>
      <c r="G157" s="592">
        <f t="shared" si="7"/>
        <v>0</v>
      </c>
      <c r="I157" s="616"/>
    </row>
    <row r="158" spans="2:9" x14ac:dyDescent="0.2">
      <c r="B158" s="607"/>
      <c r="C158" s="611" t="s">
        <v>539</v>
      </c>
      <c r="D158" s="591">
        <v>0</v>
      </c>
      <c r="E158" s="609">
        <f t="shared" si="6"/>
        <v>0</v>
      </c>
      <c r="F158" s="609">
        <f>IF(SUM($D$29:$D$31)=0,0,D158/SUM($D$29:D$31)*100)</f>
        <v>0</v>
      </c>
      <c r="G158" s="592">
        <f t="shared" si="7"/>
        <v>0</v>
      </c>
      <c r="I158" s="616"/>
    </row>
    <row r="159" spans="2:9" x14ac:dyDescent="0.2">
      <c r="B159" s="607"/>
      <c r="C159" s="611" t="s">
        <v>540</v>
      </c>
      <c r="D159" s="591">
        <v>0</v>
      </c>
      <c r="E159" s="609">
        <f t="shared" si="6"/>
        <v>0</v>
      </c>
      <c r="F159" s="609">
        <f>IF(SUM($D$29:$D$31)=0,0,D159/SUM($D$29:D$31)*100)</f>
        <v>0</v>
      </c>
      <c r="G159" s="592">
        <f t="shared" si="7"/>
        <v>0</v>
      </c>
      <c r="I159" s="616"/>
    </row>
    <row r="160" spans="2:9" x14ac:dyDescent="0.2">
      <c r="B160" s="607"/>
      <c r="C160" s="611" t="s">
        <v>541</v>
      </c>
      <c r="D160" s="591">
        <v>0</v>
      </c>
      <c r="E160" s="609">
        <f t="shared" si="6"/>
        <v>0</v>
      </c>
      <c r="F160" s="609">
        <f>IF(SUM($D$29:$D$31)=0,0,D160/SUM($D$29:D$31)*100)</f>
        <v>0</v>
      </c>
      <c r="G160" s="592">
        <f t="shared" si="7"/>
        <v>0</v>
      </c>
      <c r="I160" s="616"/>
    </row>
    <row r="161" spans="2:9" x14ac:dyDescent="0.2">
      <c r="B161" s="607"/>
      <c r="C161" s="611" t="s">
        <v>542</v>
      </c>
      <c r="D161" s="591">
        <v>0</v>
      </c>
      <c r="E161" s="609">
        <f t="shared" si="6"/>
        <v>0</v>
      </c>
      <c r="F161" s="609">
        <f>IF(SUM($D$29:$D$31)=0,0,D161/SUM($D$29:D$31)*100)</f>
        <v>0</v>
      </c>
      <c r="G161" s="592">
        <f t="shared" si="7"/>
        <v>0</v>
      </c>
      <c r="I161" s="616"/>
    </row>
    <row r="162" spans="2:9" x14ac:dyDescent="0.2">
      <c r="B162" s="607"/>
      <c r="C162" s="611" t="s">
        <v>543</v>
      </c>
      <c r="D162" s="591">
        <v>0</v>
      </c>
      <c r="E162" s="609">
        <f t="shared" si="6"/>
        <v>0</v>
      </c>
      <c r="F162" s="609">
        <f>IF(SUM($D$29:$D$31)=0,0,D162/SUM($D$29:D$31)*100)</f>
        <v>0</v>
      </c>
      <c r="G162" s="592">
        <f t="shared" si="7"/>
        <v>0</v>
      </c>
      <c r="I162" s="616"/>
    </row>
    <row r="163" spans="2:9" x14ac:dyDescent="0.2">
      <c r="B163" s="607"/>
      <c r="C163" s="611" t="s">
        <v>544</v>
      </c>
      <c r="D163" s="591">
        <v>0</v>
      </c>
      <c r="E163" s="609">
        <f t="shared" si="6"/>
        <v>0</v>
      </c>
      <c r="F163" s="609">
        <f>IF(SUM($D$29:$D$31)=0,0,D163/SUM($D$29:D$31)*100)</f>
        <v>0</v>
      </c>
      <c r="G163" s="592">
        <f t="shared" si="7"/>
        <v>0</v>
      </c>
      <c r="I163" s="616"/>
    </row>
    <row r="164" spans="2:9" x14ac:dyDescent="0.2">
      <c r="B164" s="607"/>
      <c r="C164" s="611" t="s">
        <v>545</v>
      </c>
      <c r="D164" s="591">
        <v>0</v>
      </c>
      <c r="E164" s="609">
        <f t="shared" si="6"/>
        <v>0</v>
      </c>
      <c r="F164" s="609">
        <f>IF(SUM($D$29:$D$31)=0,0,D164/SUM($D$29:D$31)*100)</f>
        <v>0</v>
      </c>
      <c r="G164" s="592">
        <f t="shared" si="7"/>
        <v>0</v>
      </c>
      <c r="I164" s="616"/>
    </row>
    <row r="165" spans="2:9" x14ac:dyDescent="0.2">
      <c r="B165" s="607"/>
      <c r="C165" s="611" t="s">
        <v>546</v>
      </c>
      <c r="D165" s="591">
        <v>0</v>
      </c>
      <c r="E165" s="609">
        <f t="shared" si="6"/>
        <v>0</v>
      </c>
      <c r="F165" s="609">
        <f>IF(SUM($D$29:$D$31)=0,0,D165/SUM($D$29:D$31)*100)</f>
        <v>0</v>
      </c>
      <c r="G165" s="592">
        <f t="shared" si="7"/>
        <v>0</v>
      </c>
    </row>
    <row r="166" spans="2:9" x14ac:dyDescent="0.2">
      <c r="B166" s="607"/>
      <c r="C166" s="611" t="s">
        <v>547</v>
      </c>
      <c r="D166" s="591">
        <v>0</v>
      </c>
      <c r="E166" s="609">
        <f t="shared" si="6"/>
        <v>0</v>
      </c>
      <c r="F166" s="609">
        <f>IF(SUM($D$29:$D$31)=0,0,D166/SUM($D$29:D$31)*100)</f>
        <v>0</v>
      </c>
      <c r="G166" s="592">
        <f t="shared" si="7"/>
        <v>0</v>
      </c>
    </row>
    <row r="167" spans="2:9" x14ac:dyDescent="0.2">
      <c r="B167" s="612"/>
      <c r="C167" s="613" t="s">
        <v>548</v>
      </c>
      <c r="D167" s="614">
        <v>0</v>
      </c>
      <c r="E167" s="615">
        <f t="shared" si="6"/>
        <v>0</v>
      </c>
      <c r="F167" s="615">
        <f>IF(SUM($D$29:$D$31)=0,0,D167/SUM($D$29:D$31)*100)</f>
        <v>0</v>
      </c>
      <c r="G167" s="595">
        <f t="shared" si="7"/>
        <v>0</v>
      </c>
    </row>
    <row r="168" spans="2:9" x14ac:dyDescent="0.2">
      <c r="D168" s="598"/>
    </row>
    <row r="169" spans="2:9" x14ac:dyDescent="0.2">
      <c r="D169" s="598"/>
    </row>
    <row r="170" spans="2:9" x14ac:dyDescent="0.2">
      <c r="B170" s="584" t="s">
        <v>549</v>
      </c>
      <c r="D170" s="598"/>
    </row>
    <row r="171" spans="2:9" x14ac:dyDescent="0.2">
      <c r="B171" s="584"/>
      <c r="D171" s="598"/>
    </row>
    <row r="172" spans="2:9" ht="38.25" x14ac:dyDescent="0.2">
      <c r="B172" s="600"/>
      <c r="C172" s="601" t="s">
        <v>513</v>
      </c>
      <c r="D172" s="602" t="s">
        <v>514</v>
      </c>
      <c r="E172" s="602" t="s">
        <v>515</v>
      </c>
      <c r="F172" s="602" t="s">
        <v>516</v>
      </c>
      <c r="G172" s="603" t="s">
        <v>517</v>
      </c>
    </row>
    <row r="173" spans="2:9" x14ac:dyDescent="0.2">
      <c r="B173" s="604" t="s">
        <v>502</v>
      </c>
      <c r="C173" s="605" t="s">
        <v>518</v>
      </c>
      <c r="D173" s="589">
        <v>0</v>
      </c>
      <c r="E173" s="606">
        <f>IF($C$4=0,0,D173/$C$4*100)</f>
        <v>0</v>
      </c>
      <c r="F173" s="606">
        <f>IF(SUM($D$14:$D$16)=0,0,D173/SUM($D$14:D$16)*100)</f>
        <v>0</v>
      </c>
      <c r="G173" s="590">
        <f>IF($D$15=0,0,D173/$D$15*100)</f>
        <v>0</v>
      </c>
    </row>
    <row r="174" spans="2:9" x14ac:dyDescent="0.2">
      <c r="B174" s="607"/>
      <c r="C174" s="608" t="s">
        <v>757</v>
      </c>
      <c r="D174" s="591">
        <v>0</v>
      </c>
      <c r="E174" s="609">
        <f t="shared" ref="E174:E204" si="8">IF($C$4=0,0,D174/$C$4*100)</f>
        <v>0</v>
      </c>
      <c r="F174" s="609">
        <f>IF(SUM($D$14:$D$16)=0,0,D174/SUM($D$14:D$16)*100)</f>
        <v>0</v>
      </c>
      <c r="G174" s="592">
        <f t="shared" ref="G174:G204" si="9">IF($D$15=0,0,D174/$D$15*100)</f>
        <v>0</v>
      </c>
    </row>
    <row r="175" spans="2:9" x14ac:dyDescent="0.2">
      <c r="B175" s="607"/>
      <c r="C175" s="610" t="s">
        <v>519</v>
      </c>
      <c r="D175" s="591">
        <v>0</v>
      </c>
      <c r="E175" s="609">
        <f t="shared" si="8"/>
        <v>0</v>
      </c>
      <c r="F175" s="609">
        <f>IF(SUM($D$14:$D$16)=0,0,D175/SUM($D$14:D$16)*100)</f>
        <v>0</v>
      </c>
      <c r="G175" s="592">
        <f t="shared" si="9"/>
        <v>0</v>
      </c>
    </row>
    <row r="176" spans="2:9" x14ac:dyDescent="0.2">
      <c r="B176" s="607"/>
      <c r="C176" s="610" t="s">
        <v>520</v>
      </c>
      <c r="D176" s="591">
        <v>0</v>
      </c>
      <c r="E176" s="609">
        <f t="shared" si="8"/>
        <v>0</v>
      </c>
      <c r="F176" s="609">
        <f>IF(SUM($D$14:$D$16)=0,0,D176/SUM($D$14:D$16)*100)</f>
        <v>0</v>
      </c>
      <c r="G176" s="592">
        <f t="shared" si="9"/>
        <v>0</v>
      </c>
    </row>
    <row r="177" spans="2:7" x14ac:dyDescent="0.2">
      <c r="B177" s="607"/>
      <c r="C177" s="610" t="s">
        <v>521</v>
      </c>
      <c r="D177" s="591">
        <v>1</v>
      </c>
      <c r="E177" s="609">
        <f t="shared" si="8"/>
        <v>0.35987801747461129</v>
      </c>
      <c r="F177" s="609">
        <f>IF(SUM($D$14:$D$16)=0,0,D177/SUM($D$14:D$16)*100)</f>
        <v>1.5202692250851781</v>
      </c>
      <c r="G177" s="592">
        <f t="shared" si="9"/>
        <v>5.0417316734944322</v>
      </c>
    </row>
    <row r="178" spans="2:7" x14ac:dyDescent="0.2">
      <c r="B178" s="607"/>
      <c r="C178" s="610" t="s">
        <v>522</v>
      </c>
      <c r="D178" s="591">
        <v>0</v>
      </c>
      <c r="E178" s="609">
        <f t="shared" si="8"/>
        <v>0</v>
      </c>
      <c r="F178" s="609">
        <f>IF(SUM($D$14:$D$16)=0,0,D178/SUM($D$14:D$16)*100)</f>
        <v>0</v>
      </c>
      <c r="G178" s="592">
        <f t="shared" si="9"/>
        <v>0</v>
      </c>
    </row>
    <row r="179" spans="2:7" x14ac:dyDescent="0.2">
      <c r="B179" s="607"/>
      <c r="C179" s="610" t="s">
        <v>523</v>
      </c>
      <c r="D179" s="591">
        <v>1</v>
      </c>
      <c r="E179" s="609">
        <f t="shared" si="8"/>
        <v>0.35987801747461129</v>
      </c>
      <c r="F179" s="609">
        <f>IF(SUM($D$14:$D$16)=0,0,D179/SUM($D$14:D$16)*100)</f>
        <v>1.5202692250851781</v>
      </c>
      <c r="G179" s="592">
        <f t="shared" si="9"/>
        <v>5.0417316734944322</v>
      </c>
    </row>
    <row r="180" spans="2:7" x14ac:dyDescent="0.2">
      <c r="B180" s="607"/>
      <c r="C180" s="610" t="s">
        <v>524</v>
      </c>
      <c r="D180" s="591">
        <v>0</v>
      </c>
      <c r="E180" s="609">
        <f t="shared" si="8"/>
        <v>0</v>
      </c>
      <c r="F180" s="609">
        <f>IF(SUM($D$14:$D$16)=0,0,D180/SUM($D$14:D$16)*100)</f>
        <v>0</v>
      </c>
      <c r="G180" s="592">
        <f t="shared" si="9"/>
        <v>0</v>
      </c>
    </row>
    <row r="181" spans="2:7" x14ac:dyDescent="0.2">
      <c r="B181" s="607"/>
      <c r="C181" s="610" t="s">
        <v>525</v>
      </c>
      <c r="D181" s="591">
        <v>0</v>
      </c>
      <c r="E181" s="609">
        <f t="shared" si="8"/>
        <v>0</v>
      </c>
      <c r="F181" s="609">
        <f>IF(SUM($D$14:$D$16)=0,0,D181/SUM($D$14:D$16)*100)</f>
        <v>0</v>
      </c>
      <c r="G181" s="592">
        <f t="shared" si="9"/>
        <v>0</v>
      </c>
    </row>
    <row r="182" spans="2:7" x14ac:dyDescent="0.2">
      <c r="B182" s="607"/>
      <c r="C182" s="610" t="s">
        <v>526</v>
      </c>
      <c r="D182" s="591">
        <v>0</v>
      </c>
      <c r="E182" s="609">
        <f t="shared" si="8"/>
        <v>0</v>
      </c>
      <c r="F182" s="609">
        <f>IF(SUM($D$14:$D$16)=0,0,D182/SUM($D$14:D$16)*100)</f>
        <v>0</v>
      </c>
      <c r="G182" s="592">
        <f t="shared" si="9"/>
        <v>0</v>
      </c>
    </row>
    <row r="183" spans="2:7" x14ac:dyDescent="0.2">
      <c r="B183" s="607"/>
      <c r="C183" s="610" t="s">
        <v>527</v>
      </c>
      <c r="D183" s="591">
        <v>0</v>
      </c>
      <c r="E183" s="609">
        <f t="shared" si="8"/>
        <v>0</v>
      </c>
      <c r="F183" s="609">
        <f>IF(SUM($D$14:$D$16)=0,0,D183/SUM($D$14:D$16)*100)</f>
        <v>0</v>
      </c>
      <c r="G183" s="592">
        <f t="shared" si="9"/>
        <v>0</v>
      </c>
    </row>
    <row r="184" spans="2:7" x14ac:dyDescent="0.2">
      <c r="B184" s="607"/>
      <c r="C184" s="610" t="s">
        <v>528</v>
      </c>
      <c r="D184" s="591">
        <v>0</v>
      </c>
      <c r="E184" s="609">
        <f t="shared" si="8"/>
        <v>0</v>
      </c>
      <c r="F184" s="609">
        <f>IF(SUM($D$14:$D$16)=0,0,D184/SUM($D$14:D$16)*100)</f>
        <v>0</v>
      </c>
      <c r="G184" s="592">
        <f t="shared" si="9"/>
        <v>0</v>
      </c>
    </row>
    <row r="185" spans="2:7" x14ac:dyDescent="0.2">
      <c r="B185" s="607"/>
      <c r="C185" s="611" t="s">
        <v>529</v>
      </c>
      <c r="D185" s="591">
        <v>0</v>
      </c>
      <c r="E185" s="609">
        <f t="shared" si="8"/>
        <v>0</v>
      </c>
      <c r="F185" s="609">
        <f>IF(SUM($D$14:$D$16)=0,0,D185/SUM($D$14:D$16)*100)</f>
        <v>0</v>
      </c>
      <c r="G185" s="592">
        <f t="shared" si="9"/>
        <v>0</v>
      </c>
    </row>
    <row r="186" spans="2:7" x14ac:dyDescent="0.2">
      <c r="B186" s="607"/>
      <c r="C186" s="611" t="s">
        <v>530</v>
      </c>
      <c r="D186" s="591">
        <v>0</v>
      </c>
      <c r="E186" s="609">
        <f t="shared" si="8"/>
        <v>0</v>
      </c>
      <c r="F186" s="609">
        <f>IF(SUM($D$14:$D$16)=0,0,D186/SUM($D$14:D$16)*100)</f>
        <v>0</v>
      </c>
      <c r="G186" s="592">
        <f t="shared" si="9"/>
        <v>0</v>
      </c>
    </row>
    <row r="187" spans="2:7" x14ac:dyDescent="0.2">
      <c r="B187" s="607"/>
      <c r="C187" s="611" t="s">
        <v>531</v>
      </c>
      <c r="D187" s="591">
        <v>0</v>
      </c>
      <c r="E187" s="609">
        <f t="shared" si="8"/>
        <v>0</v>
      </c>
      <c r="F187" s="609">
        <f>IF(SUM($D$14:$D$16)=0,0,D187/SUM($D$14:D$16)*100)</f>
        <v>0</v>
      </c>
      <c r="G187" s="592">
        <f t="shared" si="9"/>
        <v>0</v>
      </c>
    </row>
    <row r="188" spans="2:7" x14ac:dyDescent="0.2">
      <c r="B188" s="607"/>
      <c r="C188" s="611" t="s">
        <v>532</v>
      </c>
      <c r="D188" s="591">
        <v>0</v>
      </c>
      <c r="E188" s="609">
        <f t="shared" si="8"/>
        <v>0</v>
      </c>
      <c r="F188" s="609">
        <f>IF(SUM($D$14:$D$16)=0,0,D188/SUM($D$14:D$16)*100)</f>
        <v>0</v>
      </c>
      <c r="G188" s="592">
        <f t="shared" si="9"/>
        <v>0</v>
      </c>
    </row>
    <row r="189" spans="2:7" x14ac:dyDescent="0.2">
      <c r="B189" s="607"/>
      <c r="C189" s="611" t="s">
        <v>533</v>
      </c>
      <c r="D189" s="591">
        <v>0</v>
      </c>
      <c r="E189" s="609">
        <f t="shared" si="8"/>
        <v>0</v>
      </c>
      <c r="F189" s="609">
        <f>IF(SUM($D$14:$D$16)=0,0,D189/SUM($D$14:D$16)*100)</f>
        <v>0</v>
      </c>
      <c r="G189" s="592">
        <f t="shared" si="9"/>
        <v>0</v>
      </c>
    </row>
    <row r="190" spans="2:7" x14ac:dyDescent="0.2">
      <c r="B190" s="607"/>
      <c r="C190" s="611" t="s">
        <v>534</v>
      </c>
      <c r="D190" s="591">
        <v>0</v>
      </c>
      <c r="E190" s="609">
        <f t="shared" si="8"/>
        <v>0</v>
      </c>
      <c r="F190" s="609">
        <f>IF(SUM($D$14:$D$16)=0,0,D190/SUM($D$14:D$16)*100)</f>
        <v>0</v>
      </c>
      <c r="G190" s="592">
        <f t="shared" si="9"/>
        <v>0</v>
      </c>
    </row>
    <row r="191" spans="2:7" x14ac:dyDescent="0.2">
      <c r="B191" s="607"/>
      <c r="C191" s="611" t="s">
        <v>535</v>
      </c>
      <c r="D191" s="591">
        <v>5.435524</v>
      </c>
      <c r="E191" s="609">
        <f t="shared" si="8"/>
        <v>1.9561256010556689</v>
      </c>
      <c r="F191" s="609">
        <f>IF(SUM($D$14:$D$16)=0,0,D191/SUM($D$14:D$16)*100)</f>
        <v>8.2634598594118867</v>
      </c>
      <c r="G191" s="592">
        <f t="shared" si="9"/>
        <v>27.404453512839151</v>
      </c>
    </row>
    <row r="192" spans="2:7" x14ac:dyDescent="0.2">
      <c r="B192" s="607"/>
      <c r="C192" s="611" t="s">
        <v>536</v>
      </c>
      <c r="D192" s="591">
        <v>0</v>
      </c>
      <c r="E192" s="609">
        <f t="shared" si="8"/>
        <v>0</v>
      </c>
      <c r="F192" s="609">
        <f>IF(SUM($D$14:$D$16)=0,0,D192/SUM($D$14:D$16)*100)</f>
        <v>0</v>
      </c>
      <c r="G192" s="592">
        <f t="shared" si="9"/>
        <v>0</v>
      </c>
    </row>
    <row r="193" spans="2:7" x14ac:dyDescent="0.2">
      <c r="B193" s="607"/>
      <c r="C193" s="611" t="s">
        <v>537</v>
      </c>
      <c r="D193" s="591">
        <v>0</v>
      </c>
      <c r="E193" s="609">
        <f t="shared" si="8"/>
        <v>0</v>
      </c>
      <c r="F193" s="609">
        <f>IF(SUM($D$14:$D$16)=0,0,D193/SUM($D$14:D$16)*100)</f>
        <v>0</v>
      </c>
      <c r="G193" s="592">
        <f t="shared" si="9"/>
        <v>0</v>
      </c>
    </row>
    <row r="194" spans="2:7" x14ac:dyDescent="0.2">
      <c r="B194" s="607"/>
      <c r="C194" s="611" t="s">
        <v>538</v>
      </c>
      <c r="D194" s="591">
        <v>0</v>
      </c>
      <c r="E194" s="609">
        <f t="shared" si="8"/>
        <v>0</v>
      </c>
      <c r="F194" s="609">
        <f>IF(SUM($D$14:$D$16)=0,0,D194/SUM($D$14:D$16)*100)</f>
        <v>0</v>
      </c>
      <c r="G194" s="592">
        <f t="shared" si="9"/>
        <v>0</v>
      </c>
    </row>
    <row r="195" spans="2:7" x14ac:dyDescent="0.2">
      <c r="B195" s="607"/>
      <c r="C195" s="611" t="s">
        <v>539</v>
      </c>
      <c r="D195" s="591">
        <v>0</v>
      </c>
      <c r="E195" s="609">
        <f t="shared" si="8"/>
        <v>0</v>
      </c>
      <c r="F195" s="609">
        <f>IF(SUM($D$14:$D$16)=0,0,D195/SUM($D$14:D$16)*100)</f>
        <v>0</v>
      </c>
      <c r="G195" s="592">
        <f t="shared" si="9"/>
        <v>0</v>
      </c>
    </row>
    <row r="196" spans="2:7" x14ac:dyDescent="0.2">
      <c r="B196" s="607"/>
      <c r="C196" s="611" t="s">
        <v>540</v>
      </c>
      <c r="D196" s="591">
        <v>0</v>
      </c>
      <c r="E196" s="609">
        <f t="shared" si="8"/>
        <v>0</v>
      </c>
      <c r="F196" s="609">
        <f>IF(SUM($D$14:$D$16)=0,0,D196/SUM($D$14:D$16)*100)</f>
        <v>0</v>
      </c>
      <c r="G196" s="592">
        <f t="shared" si="9"/>
        <v>0</v>
      </c>
    </row>
    <row r="197" spans="2:7" x14ac:dyDescent="0.2">
      <c r="B197" s="607"/>
      <c r="C197" s="611" t="s">
        <v>541</v>
      </c>
      <c r="D197" s="591">
        <v>0</v>
      </c>
      <c r="E197" s="609">
        <f t="shared" si="8"/>
        <v>0</v>
      </c>
      <c r="F197" s="609">
        <f>IF(SUM($D$14:$D$16)=0,0,D197/SUM($D$14:D$16)*100)</f>
        <v>0</v>
      </c>
      <c r="G197" s="592">
        <f t="shared" si="9"/>
        <v>0</v>
      </c>
    </row>
    <row r="198" spans="2:7" x14ac:dyDescent="0.2">
      <c r="B198" s="607"/>
      <c r="C198" s="611" t="s">
        <v>542</v>
      </c>
      <c r="D198" s="591">
        <v>0</v>
      </c>
      <c r="E198" s="609">
        <f t="shared" si="8"/>
        <v>0</v>
      </c>
      <c r="F198" s="609">
        <f>IF(SUM($D$14:$D$16)=0,0,D198/SUM($D$14:D$16)*100)</f>
        <v>0</v>
      </c>
      <c r="G198" s="592">
        <f t="shared" si="9"/>
        <v>0</v>
      </c>
    </row>
    <row r="199" spans="2:7" x14ac:dyDescent="0.2">
      <c r="B199" s="607"/>
      <c r="C199" s="611" t="s">
        <v>543</v>
      </c>
      <c r="D199" s="591">
        <v>0</v>
      </c>
      <c r="E199" s="609">
        <f t="shared" si="8"/>
        <v>0</v>
      </c>
      <c r="F199" s="609">
        <f>IF(SUM($D$14:$D$16)=0,0,D199/SUM($D$14:D$16)*100)</f>
        <v>0</v>
      </c>
      <c r="G199" s="592">
        <f t="shared" si="9"/>
        <v>0</v>
      </c>
    </row>
    <row r="200" spans="2:7" x14ac:dyDescent="0.2">
      <c r="B200" s="607"/>
      <c r="C200" s="611" t="s">
        <v>544</v>
      </c>
      <c r="D200" s="591">
        <v>4.9307309999999998</v>
      </c>
      <c r="E200" s="609">
        <f t="shared" si="8"/>
        <v>1.7744616969806073</v>
      </c>
      <c r="F200" s="609">
        <f>IF(SUM($D$14:$D$16)=0,0,D200/SUM($D$14:D$16)*100)</f>
        <v>7.4960385964734648</v>
      </c>
      <c r="G200" s="592">
        <f t="shared" si="9"/>
        <v>24.859422656180875</v>
      </c>
    </row>
    <row r="201" spans="2:7" x14ac:dyDescent="0.2">
      <c r="B201" s="607"/>
      <c r="C201" s="611" t="s">
        <v>545</v>
      </c>
      <c r="D201" s="591">
        <v>7.4682000000000004</v>
      </c>
      <c r="E201" s="609">
        <f t="shared" si="8"/>
        <v>2.6876410101038921</v>
      </c>
      <c r="F201" s="609">
        <f>IF(SUM($D$14:$D$16)=0,0,D201/SUM($D$14:D$16)*100)</f>
        <v>11.353674626781128</v>
      </c>
      <c r="G201" s="592">
        <f t="shared" si="9"/>
        <v>37.65266048399112</v>
      </c>
    </row>
    <row r="202" spans="2:7" x14ac:dyDescent="0.2">
      <c r="B202" s="607"/>
      <c r="C202" s="611" t="s">
        <v>546</v>
      </c>
      <c r="D202" s="591">
        <v>0</v>
      </c>
      <c r="E202" s="609">
        <f t="shared" si="8"/>
        <v>0</v>
      </c>
      <c r="F202" s="609">
        <f>IF(SUM($D$14:$D$16)=0,0,D202/SUM($D$14:D$16)*100)</f>
        <v>0</v>
      </c>
      <c r="G202" s="592">
        <f t="shared" si="9"/>
        <v>0</v>
      </c>
    </row>
    <row r="203" spans="2:7" x14ac:dyDescent="0.2">
      <c r="B203" s="607"/>
      <c r="C203" s="611" t="s">
        <v>547</v>
      </c>
      <c r="D203" s="591">
        <v>0</v>
      </c>
      <c r="E203" s="609">
        <f t="shared" si="8"/>
        <v>0</v>
      </c>
      <c r="F203" s="609">
        <f>IF(SUM($D$14:$D$16)=0,0,D203/SUM($D$14:D$16)*100)</f>
        <v>0</v>
      </c>
      <c r="G203" s="592">
        <f t="shared" si="9"/>
        <v>0</v>
      </c>
    </row>
    <row r="204" spans="2:7" x14ac:dyDescent="0.2">
      <c r="B204" s="612"/>
      <c r="C204" s="613" t="s">
        <v>548</v>
      </c>
      <c r="D204" s="614">
        <v>0</v>
      </c>
      <c r="E204" s="615">
        <f t="shared" si="8"/>
        <v>0</v>
      </c>
      <c r="F204" s="615">
        <f>IF(SUM($D$14:$D$16)=0,0,D204/SUM($D$14:D$16)*100)</f>
        <v>0</v>
      </c>
      <c r="G204" s="595">
        <f t="shared" si="9"/>
        <v>0</v>
      </c>
    </row>
    <row r="205" spans="2:7" x14ac:dyDescent="0.2">
      <c r="D205" s="598"/>
      <c r="E205" s="599"/>
      <c r="F205" s="599"/>
      <c r="G205" s="599"/>
    </row>
    <row r="206" spans="2:7" x14ac:dyDescent="0.2">
      <c r="B206" s="604" t="s">
        <v>20</v>
      </c>
      <c r="C206" s="605" t="s">
        <v>518</v>
      </c>
      <c r="D206" s="589">
        <v>0</v>
      </c>
      <c r="E206" s="606">
        <f>IF($C$5=0,0,D206/$C$5*100)</f>
        <v>0</v>
      </c>
      <c r="F206" s="606">
        <f>IF(SUM($D$19:$D$21)=0,0,D206/SUM($D$19:D$21)*100)</f>
        <v>0</v>
      </c>
      <c r="G206" s="590">
        <f>IF($D$20=0,0,D206/$D$20*100)</f>
        <v>0</v>
      </c>
    </row>
    <row r="207" spans="2:7" x14ac:dyDescent="0.2">
      <c r="B207" s="607"/>
      <c r="C207" s="608" t="s">
        <v>757</v>
      </c>
      <c r="D207" s="591">
        <v>0</v>
      </c>
      <c r="E207" s="609">
        <f t="shared" ref="E207:E237" si="10">IF($C$5=0,0,D207/$C$5*100)</f>
        <v>0</v>
      </c>
      <c r="F207" s="609">
        <f>IF(SUM($D$19:$D$21)=0,0,D207/SUM($D$19:D$21)*100)</f>
        <v>0</v>
      </c>
      <c r="G207" s="592">
        <f t="shared" ref="G207:G237" si="11">IF($D$20=0,0,D207/$D$20*100)</f>
        <v>0</v>
      </c>
    </row>
    <row r="208" spans="2:7" x14ac:dyDescent="0.2">
      <c r="B208" s="607"/>
      <c r="C208" s="610" t="s">
        <v>519</v>
      </c>
      <c r="D208" s="591">
        <v>3.095364</v>
      </c>
      <c r="E208" s="609">
        <f t="shared" si="10"/>
        <v>9.1773207426404912</v>
      </c>
      <c r="F208" s="609">
        <f>IF(SUM($D$19:$D$21)=0,0,D208/SUM($D$19:D$21)*100)</f>
        <v>17.681158294418413</v>
      </c>
      <c r="G208" s="592">
        <f t="shared" si="11"/>
        <v>29.195160039987478</v>
      </c>
    </row>
    <row r="209" spans="2:7" x14ac:dyDescent="0.2">
      <c r="B209" s="607"/>
      <c r="C209" s="610" t="s">
        <v>520</v>
      </c>
      <c r="D209" s="591">
        <v>0</v>
      </c>
      <c r="E209" s="609">
        <f t="shared" si="10"/>
        <v>0</v>
      </c>
      <c r="F209" s="609">
        <f>IF(SUM($D$19:$D$21)=0,0,D209/SUM($D$19:D$21)*100)</f>
        <v>0</v>
      </c>
      <c r="G209" s="592">
        <f t="shared" si="11"/>
        <v>0</v>
      </c>
    </row>
    <row r="210" spans="2:7" x14ac:dyDescent="0.2">
      <c r="B210" s="607"/>
      <c r="C210" s="610" t="s">
        <v>521</v>
      </c>
      <c r="D210" s="591">
        <v>0</v>
      </c>
      <c r="E210" s="609">
        <f t="shared" si="10"/>
        <v>0</v>
      </c>
      <c r="F210" s="609">
        <f>IF(SUM($D$19:$D$21)=0,0,D210/SUM($D$19:D$21)*100)</f>
        <v>0</v>
      </c>
      <c r="G210" s="592">
        <f t="shared" si="11"/>
        <v>0</v>
      </c>
    </row>
    <row r="211" spans="2:7" x14ac:dyDescent="0.2">
      <c r="B211" s="607"/>
      <c r="C211" s="610" t="s">
        <v>522</v>
      </c>
      <c r="D211" s="591">
        <v>0</v>
      </c>
      <c r="E211" s="609">
        <f t="shared" si="10"/>
        <v>0</v>
      </c>
      <c r="F211" s="609">
        <f>IF(SUM($D$19:$D$21)=0,0,D211/SUM($D$19:D$21)*100)</f>
        <v>0</v>
      </c>
      <c r="G211" s="592">
        <f t="shared" si="11"/>
        <v>0</v>
      </c>
    </row>
    <row r="212" spans="2:7" x14ac:dyDescent="0.2">
      <c r="B212" s="607"/>
      <c r="C212" s="610" t="s">
        <v>523</v>
      </c>
      <c r="D212" s="591">
        <v>0</v>
      </c>
      <c r="E212" s="609">
        <f t="shared" si="10"/>
        <v>0</v>
      </c>
      <c r="F212" s="609">
        <f>IF(SUM($D$19:$D$21)=0,0,D212/SUM($D$19:D$21)*100)</f>
        <v>0</v>
      </c>
      <c r="G212" s="592">
        <f t="shared" si="11"/>
        <v>0</v>
      </c>
    </row>
    <row r="213" spans="2:7" x14ac:dyDescent="0.2">
      <c r="B213" s="607"/>
      <c r="C213" s="610" t="s">
        <v>524</v>
      </c>
      <c r="D213" s="591">
        <v>0</v>
      </c>
      <c r="E213" s="609">
        <f t="shared" si="10"/>
        <v>0</v>
      </c>
      <c r="F213" s="609">
        <f>IF(SUM($D$19:$D$21)=0,0,D213/SUM($D$19:D$21)*100)</f>
        <v>0</v>
      </c>
      <c r="G213" s="592">
        <f t="shared" si="11"/>
        <v>0</v>
      </c>
    </row>
    <row r="214" spans="2:7" x14ac:dyDescent="0.2">
      <c r="B214" s="607"/>
      <c r="C214" s="610" t="s">
        <v>525</v>
      </c>
      <c r="D214" s="591">
        <v>0</v>
      </c>
      <c r="E214" s="609">
        <f t="shared" si="10"/>
        <v>0</v>
      </c>
      <c r="F214" s="609">
        <f>IF(SUM($D$19:$D$21)=0,0,D214/SUM($D$19:D$21)*100)</f>
        <v>0</v>
      </c>
      <c r="G214" s="592">
        <f t="shared" si="11"/>
        <v>0</v>
      </c>
    </row>
    <row r="215" spans="2:7" x14ac:dyDescent="0.2">
      <c r="B215" s="607"/>
      <c r="C215" s="610" t="s">
        <v>526</v>
      </c>
      <c r="D215" s="591">
        <v>0</v>
      </c>
      <c r="E215" s="609">
        <f t="shared" si="10"/>
        <v>0</v>
      </c>
      <c r="F215" s="609">
        <f>IF(SUM($D$19:$D$21)=0,0,D215/SUM($D$19:D$21)*100)</f>
        <v>0</v>
      </c>
      <c r="G215" s="592">
        <f t="shared" si="11"/>
        <v>0</v>
      </c>
    </row>
    <row r="216" spans="2:7" x14ac:dyDescent="0.2">
      <c r="B216" s="607"/>
      <c r="C216" s="610" t="s">
        <v>527</v>
      </c>
      <c r="D216" s="591">
        <v>0</v>
      </c>
      <c r="E216" s="609">
        <f t="shared" si="10"/>
        <v>0</v>
      </c>
      <c r="F216" s="609">
        <f>IF(SUM($D$19:$D$21)=0,0,D216/SUM($D$19:D$21)*100)</f>
        <v>0</v>
      </c>
      <c r="G216" s="592">
        <f t="shared" si="11"/>
        <v>0</v>
      </c>
    </row>
    <row r="217" spans="2:7" x14ac:dyDescent="0.2">
      <c r="B217" s="607"/>
      <c r="C217" s="610" t="s">
        <v>528</v>
      </c>
      <c r="D217" s="591">
        <v>0</v>
      </c>
      <c r="E217" s="609">
        <f t="shared" si="10"/>
        <v>0</v>
      </c>
      <c r="F217" s="609">
        <f>IF(SUM($D$19:$D$21)=0,0,D217/SUM($D$19:D$21)*100)</f>
        <v>0</v>
      </c>
      <c r="G217" s="592">
        <f t="shared" si="11"/>
        <v>0</v>
      </c>
    </row>
    <row r="218" spans="2:7" x14ac:dyDescent="0.2">
      <c r="B218" s="607"/>
      <c r="C218" s="611" t="s">
        <v>529</v>
      </c>
      <c r="D218" s="591">
        <v>0</v>
      </c>
      <c r="E218" s="609">
        <f t="shared" si="10"/>
        <v>0</v>
      </c>
      <c r="F218" s="609">
        <f>IF(SUM($D$19:$D$21)=0,0,D218/SUM($D$19:D$21)*100)</f>
        <v>0</v>
      </c>
      <c r="G218" s="592">
        <f t="shared" si="11"/>
        <v>0</v>
      </c>
    </row>
    <row r="219" spans="2:7" x14ac:dyDescent="0.2">
      <c r="B219" s="607"/>
      <c r="C219" s="611" t="s">
        <v>530</v>
      </c>
      <c r="D219" s="591">
        <v>0</v>
      </c>
      <c r="E219" s="609">
        <f t="shared" si="10"/>
        <v>0</v>
      </c>
      <c r="F219" s="609">
        <f>IF(SUM($D$19:$D$21)=0,0,D219/SUM($D$19:D$21)*100)</f>
        <v>0</v>
      </c>
      <c r="G219" s="592">
        <f t="shared" si="11"/>
        <v>0</v>
      </c>
    </row>
    <row r="220" spans="2:7" x14ac:dyDescent="0.2">
      <c r="B220" s="607"/>
      <c r="C220" s="611" t="s">
        <v>531</v>
      </c>
      <c r="D220" s="591">
        <v>0</v>
      </c>
      <c r="E220" s="609">
        <f t="shared" si="10"/>
        <v>0</v>
      </c>
      <c r="F220" s="609">
        <f>IF(SUM($D$19:$D$21)=0,0,D220/SUM($D$19:D$21)*100)</f>
        <v>0</v>
      </c>
      <c r="G220" s="592">
        <f t="shared" si="11"/>
        <v>0</v>
      </c>
    </row>
    <row r="221" spans="2:7" x14ac:dyDescent="0.2">
      <c r="B221" s="607"/>
      <c r="C221" s="611" t="s">
        <v>532</v>
      </c>
      <c r="D221" s="591">
        <v>0</v>
      </c>
      <c r="E221" s="609">
        <f t="shared" si="10"/>
        <v>0</v>
      </c>
      <c r="F221" s="609">
        <f>IF(SUM($D$19:$D$21)=0,0,D221/SUM($D$19:D$21)*100)</f>
        <v>0</v>
      </c>
      <c r="G221" s="592">
        <f t="shared" si="11"/>
        <v>0</v>
      </c>
    </row>
    <row r="222" spans="2:7" x14ac:dyDescent="0.2">
      <c r="B222" s="607"/>
      <c r="C222" s="611" t="s">
        <v>533</v>
      </c>
      <c r="D222" s="591">
        <v>0</v>
      </c>
      <c r="E222" s="609">
        <f t="shared" si="10"/>
        <v>0</v>
      </c>
      <c r="F222" s="609">
        <f>IF(SUM($D$19:$D$21)=0,0,D222/SUM($D$19:D$21)*100)</f>
        <v>0</v>
      </c>
      <c r="G222" s="592">
        <f t="shared" si="11"/>
        <v>0</v>
      </c>
    </row>
    <row r="223" spans="2:7" x14ac:dyDescent="0.2">
      <c r="B223" s="607"/>
      <c r="C223" s="611" t="s">
        <v>534</v>
      </c>
      <c r="D223" s="591">
        <v>0</v>
      </c>
      <c r="E223" s="609">
        <f t="shared" si="10"/>
        <v>0</v>
      </c>
      <c r="F223" s="609">
        <f>IF(SUM($D$19:$D$21)=0,0,D223/SUM($D$19:D$21)*100)</f>
        <v>0</v>
      </c>
      <c r="G223" s="592">
        <f t="shared" si="11"/>
        <v>0</v>
      </c>
    </row>
    <row r="224" spans="2:7" x14ac:dyDescent="0.2">
      <c r="B224" s="607"/>
      <c r="C224" s="611" t="s">
        <v>535</v>
      </c>
      <c r="D224" s="591">
        <v>0</v>
      </c>
      <c r="E224" s="609">
        <f t="shared" si="10"/>
        <v>0</v>
      </c>
      <c r="F224" s="609">
        <f>IF(SUM($D$19:$D$21)=0,0,D224/SUM($D$19:D$21)*100)</f>
        <v>0</v>
      </c>
      <c r="G224" s="592">
        <f t="shared" si="11"/>
        <v>0</v>
      </c>
    </row>
    <row r="225" spans="2:7" x14ac:dyDescent="0.2">
      <c r="B225" s="607"/>
      <c r="C225" s="611" t="s">
        <v>536</v>
      </c>
      <c r="D225" s="591">
        <v>0</v>
      </c>
      <c r="E225" s="609">
        <f t="shared" si="10"/>
        <v>0</v>
      </c>
      <c r="F225" s="609">
        <f>IF(SUM($D$19:$D$21)=0,0,D225/SUM($D$19:D$21)*100)</f>
        <v>0</v>
      </c>
      <c r="G225" s="592">
        <f t="shared" si="11"/>
        <v>0</v>
      </c>
    </row>
    <row r="226" spans="2:7" x14ac:dyDescent="0.2">
      <c r="B226" s="607"/>
      <c r="C226" s="611" t="s">
        <v>537</v>
      </c>
      <c r="D226" s="591">
        <v>0</v>
      </c>
      <c r="E226" s="609">
        <f t="shared" si="10"/>
        <v>0</v>
      </c>
      <c r="F226" s="609">
        <f>IF(SUM($D$19:$D$21)=0,0,D226/SUM($D$19:D$21)*100)</f>
        <v>0</v>
      </c>
      <c r="G226" s="592">
        <f t="shared" si="11"/>
        <v>0</v>
      </c>
    </row>
    <row r="227" spans="2:7" x14ac:dyDescent="0.2">
      <c r="B227" s="607"/>
      <c r="C227" s="611" t="s">
        <v>538</v>
      </c>
      <c r="D227" s="591">
        <v>0</v>
      </c>
      <c r="E227" s="609">
        <f t="shared" si="10"/>
        <v>0</v>
      </c>
      <c r="F227" s="609">
        <f>IF(SUM($D$19:$D$21)=0,0,D227/SUM($D$19:D$21)*100)</f>
        <v>0</v>
      </c>
      <c r="G227" s="592">
        <f t="shared" si="11"/>
        <v>0</v>
      </c>
    </row>
    <row r="228" spans="2:7" x14ac:dyDescent="0.2">
      <c r="B228" s="607"/>
      <c r="C228" s="611" t="s">
        <v>539</v>
      </c>
      <c r="D228" s="591">
        <v>0</v>
      </c>
      <c r="E228" s="609">
        <f t="shared" si="10"/>
        <v>0</v>
      </c>
      <c r="F228" s="609">
        <f>IF(SUM($D$19:$D$21)=0,0,D228/SUM($D$19:D$21)*100)</f>
        <v>0</v>
      </c>
      <c r="G228" s="592">
        <f t="shared" si="11"/>
        <v>0</v>
      </c>
    </row>
    <row r="229" spans="2:7" x14ac:dyDescent="0.2">
      <c r="B229" s="607"/>
      <c r="C229" s="611" t="s">
        <v>540</v>
      </c>
      <c r="D229" s="591">
        <v>0</v>
      </c>
      <c r="E229" s="609">
        <f t="shared" si="10"/>
        <v>0</v>
      </c>
      <c r="F229" s="609">
        <f>IF(SUM($D$19:$D$21)=0,0,D229/SUM($D$19:D$21)*100)</f>
        <v>0</v>
      </c>
      <c r="G229" s="592">
        <f t="shared" si="11"/>
        <v>0</v>
      </c>
    </row>
    <row r="230" spans="2:7" x14ac:dyDescent="0.2">
      <c r="B230" s="607"/>
      <c r="C230" s="611" t="s">
        <v>541</v>
      </c>
      <c r="D230" s="591">
        <v>0</v>
      </c>
      <c r="E230" s="609">
        <f t="shared" si="10"/>
        <v>0</v>
      </c>
      <c r="F230" s="609">
        <f>IF(SUM($D$19:$D$21)=0,0,D230/SUM($D$19:D$21)*100)</f>
        <v>0</v>
      </c>
      <c r="G230" s="592">
        <f t="shared" si="11"/>
        <v>0</v>
      </c>
    </row>
    <row r="231" spans="2:7" x14ac:dyDescent="0.2">
      <c r="B231" s="607"/>
      <c r="C231" s="611" t="s">
        <v>542</v>
      </c>
      <c r="D231" s="591">
        <v>0</v>
      </c>
      <c r="E231" s="609">
        <f t="shared" si="10"/>
        <v>0</v>
      </c>
      <c r="F231" s="609">
        <f>IF(SUM($D$19:$D$21)=0,0,D231/SUM($D$19:D$21)*100)</f>
        <v>0</v>
      </c>
      <c r="G231" s="592">
        <f t="shared" si="11"/>
        <v>0</v>
      </c>
    </row>
    <row r="232" spans="2:7" x14ac:dyDescent="0.2">
      <c r="B232" s="607"/>
      <c r="C232" s="611" t="s">
        <v>543</v>
      </c>
      <c r="D232" s="591">
        <v>0</v>
      </c>
      <c r="E232" s="609">
        <f t="shared" si="10"/>
        <v>0</v>
      </c>
      <c r="F232" s="609">
        <f>IF(SUM($D$19:$D$21)=0,0,D232/SUM($D$19:D$21)*100)</f>
        <v>0</v>
      </c>
      <c r="G232" s="592">
        <f t="shared" si="11"/>
        <v>0</v>
      </c>
    </row>
    <row r="233" spans="2:7" x14ac:dyDescent="0.2">
      <c r="B233" s="607"/>
      <c r="C233" s="611" t="s">
        <v>544</v>
      </c>
      <c r="D233" s="591">
        <v>4.5056719999999997</v>
      </c>
      <c r="E233" s="609">
        <f t="shared" si="10"/>
        <v>13.35868644370564</v>
      </c>
      <c r="F233" s="609">
        <f>IF(SUM($D$19:$D$21)=0,0,D233/SUM($D$19:D$21)*100)</f>
        <v>25.737037664949519</v>
      </c>
      <c r="G233" s="592">
        <f t="shared" si="11"/>
        <v>42.497042392329448</v>
      </c>
    </row>
    <row r="234" spans="2:7" x14ac:dyDescent="0.2">
      <c r="B234" s="607"/>
      <c r="C234" s="611" t="s">
        <v>545</v>
      </c>
      <c r="D234" s="591">
        <v>3.0012829999999999</v>
      </c>
      <c r="E234" s="609">
        <f t="shared" si="10"/>
        <v>8.8983837540380648</v>
      </c>
      <c r="F234" s="609">
        <f>IF(SUM($D$19:$D$21)=0,0,D234/SUM($D$19:D$21)*100)</f>
        <v>17.143754275538186</v>
      </c>
      <c r="G234" s="592">
        <f t="shared" si="11"/>
        <v>28.307797567683068</v>
      </c>
    </row>
    <row r="235" spans="2:7" x14ac:dyDescent="0.2">
      <c r="B235" s="607"/>
      <c r="C235" s="611" t="s">
        <v>546</v>
      </c>
      <c r="D235" s="591">
        <v>0</v>
      </c>
      <c r="E235" s="609">
        <f t="shared" si="10"/>
        <v>0</v>
      </c>
      <c r="F235" s="609">
        <f>IF(SUM($D$19:$D$21)=0,0,D235/SUM($D$19:D$21)*100)</f>
        <v>0</v>
      </c>
      <c r="G235" s="592">
        <f t="shared" si="11"/>
        <v>0</v>
      </c>
    </row>
    <row r="236" spans="2:7" x14ac:dyDescent="0.2">
      <c r="B236" s="607"/>
      <c r="C236" s="611" t="s">
        <v>547</v>
      </c>
      <c r="D236" s="591">
        <v>0</v>
      </c>
      <c r="E236" s="609">
        <f t="shared" si="10"/>
        <v>0</v>
      </c>
      <c r="F236" s="609">
        <f>IF(SUM($D$19:$D$21)=0,0,D236/SUM($D$19:D$21)*100)</f>
        <v>0</v>
      </c>
      <c r="G236" s="592">
        <f t="shared" si="11"/>
        <v>0</v>
      </c>
    </row>
    <row r="237" spans="2:7" x14ac:dyDescent="0.2">
      <c r="B237" s="612"/>
      <c r="C237" s="613" t="s">
        <v>548</v>
      </c>
      <c r="D237" s="614">
        <v>0</v>
      </c>
      <c r="E237" s="615">
        <f t="shared" si="10"/>
        <v>0</v>
      </c>
      <c r="F237" s="615">
        <f>IF(SUM($D$19:$D$21)=0,0,D237/SUM($D$19:D$21)*100)</f>
        <v>0</v>
      </c>
      <c r="G237" s="595">
        <f t="shared" si="11"/>
        <v>0</v>
      </c>
    </row>
    <row r="238" spans="2:7" x14ac:dyDescent="0.2">
      <c r="D238" s="598"/>
      <c r="E238" s="599"/>
      <c r="F238" s="599"/>
      <c r="G238" s="599"/>
    </row>
    <row r="239" spans="2:7" x14ac:dyDescent="0.2">
      <c r="B239" s="604" t="s">
        <v>503</v>
      </c>
      <c r="C239" s="605" t="s">
        <v>518</v>
      </c>
      <c r="D239" s="589">
        <v>0</v>
      </c>
      <c r="E239" s="606">
        <f>IF($C$6=0,0,D239/$C$6*100)</f>
        <v>0</v>
      </c>
      <c r="F239" s="606">
        <f>IF(SUM($D$24:$D$26)=0,0,D239/SUM($D$24:D$26)*100)</f>
        <v>0</v>
      </c>
      <c r="G239" s="590">
        <f>IF($D$25=0,0,D239/$D$25*100)</f>
        <v>0</v>
      </c>
    </row>
    <row r="240" spans="2:7" x14ac:dyDescent="0.2">
      <c r="B240" s="607"/>
      <c r="C240" s="608" t="s">
        <v>757</v>
      </c>
      <c r="D240" s="591">
        <v>0</v>
      </c>
      <c r="E240" s="609">
        <f t="shared" ref="E240:E270" si="12">IF($C$6=0,0,D240/$C$6*100)</f>
        <v>0</v>
      </c>
      <c r="F240" s="609">
        <f>IF(SUM($D$24:$D$26)=0,0,D240/SUM($D$24:D$26)*100)</f>
        <v>0</v>
      </c>
      <c r="G240" s="592">
        <f t="shared" ref="G240:G270" si="13">IF($D$25=0,0,D240/$D$25*100)</f>
        <v>0</v>
      </c>
    </row>
    <row r="241" spans="2:7" x14ac:dyDescent="0.2">
      <c r="B241" s="607"/>
      <c r="C241" s="610" t="s">
        <v>519</v>
      </c>
      <c r="D241" s="591">
        <v>3.095364</v>
      </c>
      <c r="E241" s="609">
        <f t="shared" si="12"/>
        <v>0.37118907636435022</v>
      </c>
      <c r="F241" s="609">
        <f>IF(SUM($D$24:$D$26)=0,0,D241/SUM($D$24:D$26)*100)</f>
        <v>2.5206339504759132</v>
      </c>
      <c r="G241" s="592">
        <f t="shared" si="13"/>
        <v>5.3472512970612476</v>
      </c>
    </row>
    <row r="242" spans="2:7" x14ac:dyDescent="0.2">
      <c r="B242" s="607"/>
      <c r="C242" s="610" t="s">
        <v>520</v>
      </c>
      <c r="D242" s="591">
        <v>0</v>
      </c>
      <c r="E242" s="609">
        <f t="shared" si="12"/>
        <v>0</v>
      </c>
      <c r="F242" s="609">
        <f>IF(SUM($D$24:$D$26)=0,0,D242/SUM($D$24:D$26)*100)</f>
        <v>0</v>
      </c>
      <c r="G242" s="592">
        <f t="shared" si="13"/>
        <v>0</v>
      </c>
    </row>
    <row r="243" spans="2:7" x14ac:dyDescent="0.2">
      <c r="B243" s="607"/>
      <c r="C243" s="610" t="s">
        <v>521</v>
      </c>
      <c r="D243" s="591">
        <v>3.3432309999999998</v>
      </c>
      <c r="E243" s="609">
        <f t="shared" si="12"/>
        <v>0.40091272850710385</v>
      </c>
      <c r="F243" s="609">
        <f>IF(SUM($D$24:$D$26)=0,0,D243/SUM($D$24:D$26)*100)</f>
        <v>2.722478378272648</v>
      </c>
      <c r="G243" s="592">
        <f t="shared" si="13"/>
        <v>5.7754423392936571</v>
      </c>
    </row>
    <row r="244" spans="2:7" x14ac:dyDescent="0.2">
      <c r="B244" s="607"/>
      <c r="C244" s="610" t="s">
        <v>522</v>
      </c>
      <c r="D244" s="591">
        <v>0</v>
      </c>
      <c r="E244" s="609">
        <f t="shared" si="12"/>
        <v>0</v>
      </c>
      <c r="F244" s="609">
        <f>IF(SUM($D$24:$D$26)=0,0,D244/SUM($D$24:D$26)*100)</f>
        <v>0</v>
      </c>
      <c r="G244" s="592">
        <f t="shared" si="13"/>
        <v>0</v>
      </c>
    </row>
    <row r="245" spans="2:7" x14ac:dyDescent="0.2">
      <c r="B245" s="607"/>
      <c r="C245" s="610" t="s">
        <v>523</v>
      </c>
      <c r="D245" s="591">
        <v>3</v>
      </c>
      <c r="E245" s="609">
        <f t="shared" si="12"/>
        <v>0.35975324035979311</v>
      </c>
      <c r="F245" s="609">
        <f>IF(SUM($D$24:$D$26)=0,0,D245/SUM($D$24:D$26)*100)</f>
        <v>2.4429766099973182</v>
      </c>
      <c r="G245" s="592">
        <f t="shared" si="13"/>
        <v>5.1825096793733278</v>
      </c>
    </row>
    <row r="246" spans="2:7" x14ac:dyDescent="0.2">
      <c r="B246" s="607"/>
      <c r="C246" s="610" t="s">
        <v>524</v>
      </c>
      <c r="D246" s="591">
        <v>0</v>
      </c>
      <c r="E246" s="609">
        <f t="shared" si="12"/>
        <v>0</v>
      </c>
      <c r="F246" s="609">
        <f>IF(SUM($D$24:$D$26)=0,0,D246/SUM($D$24:D$26)*100)</f>
        <v>0</v>
      </c>
      <c r="G246" s="592">
        <f t="shared" si="13"/>
        <v>0</v>
      </c>
    </row>
    <row r="247" spans="2:7" x14ac:dyDescent="0.2">
      <c r="B247" s="607"/>
      <c r="C247" s="610" t="s">
        <v>525</v>
      </c>
      <c r="D247" s="591">
        <v>0</v>
      </c>
      <c r="E247" s="609">
        <f t="shared" si="12"/>
        <v>0</v>
      </c>
      <c r="F247" s="609">
        <f>IF(SUM($D$24:$D$26)=0,0,D247/SUM($D$24:D$26)*100)</f>
        <v>0</v>
      </c>
      <c r="G247" s="592">
        <f t="shared" si="13"/>
        <v>0</v>
      </c>
    </row>
    <row r="248" spans="2:7" x14ac:dyDescent="0.2">
      <c r="B248" s="607"/>
      <c r="C248" s="610" t="s">
        <v>526</v>
      </c>
      <c r="D248" s="591">
        <v>0</v>
      </c>
      <c r="E248" s="609">
        <f t="shared" si="12"/>
        <v>0</v>
      </c>
      <c r="F248" s="609">
        <f>IF(SUM($D$24:$D$26)=0,0,D248/SUM($D$24:D$26)*100)</f>
        <v>0</v>
      </c>
      <c r="G248" s="592">
        <f t="shared" si="13"/>
        <v>0</v>
      </c>
    </row>
    <row r="249" spans="2:7" x14ac:dyDescent="0.2">
      <c r="B249" s="607"/>
      <c r="C249" s="610" t="s">
        <v>527</v>
      </c>
      <c r="D249" s="591">
        <v>0</v>
      </c>
      <c r="E249" s="609">
        <f t="shared" si="12"/>
        <v>0</v>
      </c>
      <c r="F249" s="609">
        <f>IF(SUM($D$24:$D$26)=0,0,D249/SUM($D$24:D$26)*100)</f>
        <v>0</v>
      </c>
      <c r="G249" s="592">
        <f t="shared" si="13"/>
        <v>0</v>
      </c>
    </row>
    <row r="250" spans="2:7" x14ac:dyDescent="0.2">
      <c r="B250" s="607"/>
      <c r="C250" s="610" t="s">
        <v>528</v>
      </c>
      <c r="D250" s="591">
        <v>0</v>
      </c>
      <c r="E250" s="609">
        <f t="shared" si="12"/>
        <v>0</v>
      </c>
      <c r="F250" s="609">
        <f>IF(SUM($D$24:$D$26)=0,0,D250/SUM($D$24:D$26)*100)</f>
        <v>0</v>
      </c>
      <c r="G250" s="592">
        <f t="shared" si="13"/>
        <v>0</v>
      </c>
    </row>
    <row r="251" spans="2:7" x14ac:dyDescent="0.2">
      <c r="B251" s="607"/>
      <c r="C251" s="611" t="s">
        <v>529</v>
      </c>
      <c r="D251" s="591">
        <v>0</v>
      </c>
      <c r="E251" s="609">
        <f t="shared" si="12"/>
        <v>0</v>
      </c>
      <c r="F251" s="609">
        <f>IF(SUM($D$24:$D$26)=0,0,D251/SUM($D$24:D$26)*100)</f>
        <v>0</v>
      </c>
      <c r="G251" s="592">
        <f t="shared" si="13"/>
        <v>0</v>
      </c>
    </row>
    <row r="252" spans="2:7" x14ac:dyDescent="0.2">
      <c r="B252" s="607"/>
      <c r="C252" s="611" t="s">
        <v>530</v>
      </c>
      <c r="D252" s="591">
        <v>0</v>
      </c>
      <c r="E252" s="609">
        <f t="shared" si="12"/>
        <v>0</v>
      </c>
      <c r="F252" s="609">
        <f>IF(SUM($D$24:$D$26)=0,0,D252/SUM($D$24:D$26)*100)</f>
        <v>0</v>
      </c>
      <c r="G252" s="592">
        <f t="shared" si="13"/>
        <v>0</v>
      </c>
    </row>
    <row r="253" spans="2:7" x14ac:dyDescent="0.2">
      <c r="B253" s="607"/>
      <c r="C253" s="611" t="s">
        <v>531</v>
      </c>
      <c r="D253" s="591">
        <v>0</v>
      </c>
      <c r="E253" s="609">
        <f t="shared" si="12"/>
        <v>0</v>
      </c>
      <c r="F253" s="609">
        <f>IF(SUM($D$24:$D$26)=0,0,D253/SUM($D$24:D$26)*100)</f>
        <v>0</v>
      </c>
      <c r="G253" s="592">
        <f t="shared" si="13"/>
        <v>0</v>
      </c>
    </row>
    <row r="254" spans="2:7" x14ac:dyDescent="0.2">
      <c r="B254" s="607"/>
      <c r="C254" s="611" t="s">
        <v>532</v>
      </c>
      <c r="D254" s="591">
        <v>0</v>
      </c>
      <c r="E254" s="609">
        <f t="shared" si="12"/>
        <v>0</v>
      </c>
      <c r="F254" s="609">
        <f>IF(SUM($D$24:$D$26)=0,0,D254/SUM($D$24:D$26)*100)</f>
        <v>0</v>
      </c>
      <c r="G254" s="592">
        <f t="shared" si="13"/>
        <v>0</v>
      </c>
    </row>
    <row r="255" spans="2:7" x14ac:dyDescent="0.2">
      <c r="B255" s="607"/>
      <c r="C255" s="611" t="s">
        <v>533</v>
      </c>
      <c r="D255" s="591">
        <v>0</v>
      </c>
      <c r="E255" s="609">
        <f t="shared" si="12"/>
        <v>0</v>
      </c>
      <c r="F255" s="609">
        <f>IF(SUM($D$24:$D$26)=0,0,D255/SUM($D$24:D$26)*100)</f>
        <v>0</v>
      </c>
      <c r="G255" s="592">
        <f t="shared" si="13"/>
        <v>0</v>
      </c>
    </row>
    <row r="256" spans="2:7" x14ac:dyDescent="0.2">
      <c r="B256" s="607"/>
      <c r="C256" s="611" t="s">
        <v>534</v>
      </c>
      <c r="D256" s="591">
        <v>0</v>
      </c>
      <c r="E256" s="609">
        <f t="shared" si="12"/>
        <v>0</v>
      </c>
      <c r="F256" s="609">
        <f>IF(SUM($D$24:$D$26)=0,0,D256/SUM($D$24:D$26)*100)</f>
        <v>0</v>
      </c>
      <c r="G256" s="592">
        <f t="shared" si="13"/>
        <v>0</v>
      </c>
    </row>
    <row r="257" spans="2:12" x14ac:dyDescent="0.2">
      <c r="B257" s="607"/>
      <c r="C257" s="611" t="s">
        <v>535</v>
      </c>
      <c r="D257" s="591">
        <v>5.435524</v>
      </c>
      <c r="E257" s="609">
        <f t="shared" si="12"/>
        <v>0.65181579068447471</v>
      </c>
      <c r="F257" s="609">
        <f>IF(SUM($D$24:$D$26)=0,0,D257/SUM($D$24:D$26)*100)</f>
        <v>4.4262859983596883</v>
      </c>
      <c r="G257" s="592">
        <f t="shared" si="13"/>
        <v>9.389885247488678</v>
      </c>
    </row>
    <row r="258" spans="2:12" x14ac:dyDescent="0.2">
      <c r="B258" s="607"/>
      <c r="C258" s="611" t="s">
        <v>536</v>
      </c>
      <c r="D258" s="591">
        <v>0</v>
      </c>
      <c r="E258" s="609">
        <f t="shared" si="12"/>
        <v>0</v>
      </c>
      <c r="F258" s="609">
        <f>IF(SUM($D$24:$D$26)=0,0,D258/SUM($D$24:D$26)*100)</f>
        <v>0</v>
      </c>
      <c r="G258" s="592">
        <f t="shared" si="13"/>
        <v>0</v>
      </c>
    </row>
    <row r="259" spans="2:12" x14ac:dyDescent="0.2">
      <c r="B259" s="607"/>
      <c r="C259" s="611" t="s">
        <v>537</v>
      </c>
      <c r="D259" s="591">
        <v>0</v>
      </c>
      <c r="E259" s="609">
        <f t="shared" si="12"/>
        <v>0</v>
      </c>
      <c r="F259" s="609">
        <f>IF(SUM($D$24:$D$26)=0,0,D259/SUM($D$24:D$26)*100)</f>
        <v>0</v>
      </c>
      <c r="G259" s="592">
        <f t="shared" si="13"/>
        <v>0</v>
      </c>
    </row>
    <row r="260" spans="2:12" x14ac:dyDescent="0.2">
      <c r="B260" s="607"/>
      <c r="C260" s="611" t="s">
        <v>538</v>
      </c>
      <c r="D260" s="591">
        <v>0</v>
      </c>
      <c r="E260" s="609">
        <f t="shared" si="12"/>
        <v>0</v>
      </c>
      <c r="F260" s="609">
        <f>IF(SUM($D$24:$D$26)=0,0,D260/SUM($D$24:D$26)*100)</f>
        <v>0</v>
      </c>
      <c r="G260" s="592">
        <f t="shared" si="13"/>
        <v>0</v>
      </c>
    </row>
    <row r="261" spans="2:12" x14ac:dyDescent="0.2">
      <c r="B261" s="607"/>
      <c r="C261" s="611" t="s">
        <v>539</v>
      </c>
      <c r="D261" s="591">
        <v>0</v>
      </c>
      <c r="E261" s="609">
        <f t="shared" si="12"/>
        <v>0</v>
      </c>
      <c r="F261" s="609">
        <f>IF(SUM($D$24:$D$26)=0,0,D261/SUM($D$24:D$26)*100)</f>
        <v>0</v>
      </c>
      <c r="G261" s="592">
        <f t="shared" si="13"/>
        <v>0</v>
      </c>
      <c r="H261" s="617"/>
      <c r="I261" s="617"/>
      <c r="J261" s="617"/>
      <c r="K261" s="617"/>
      <c r="L261" s="617"/>
    </row>
    <row r="262" spans="2:12" x14ac:dyDescent="0.2">
      <c r="B262" s="607"/>
      <c r="C262" s="611" t="s">
        <v>540</v>
      </c>
      <c r="D262" s="591">
        <v>0</v>
      </c>
      <c r="E262" s="609">
        <f t="shared" si="12"/>
        <v>0</v>
      </c>
      <c r="F262" s="609">
        <f>IF(SUM($D$24:$D$26)=0,0,D262/SUM($D$24:D$26)*100)</f>
        <v>0</v>
      </c>
      <c r="G262" s="592">
        <f t="shared" si="13"/>
        <v>0</v>
      </c>
      <c r="H262" s="617"/>
      <c r="I262" s="617"/>
      <c r="J262" s="617"/>
      <c r="K262" s="617"/>
      <c r="L262" s="617"/>
    </row>
    <row r="263" spans="2:12" x14ac:dyDescent="0.2">
      <c r="B263" s="607"/>
      <c r="C263" s="611" t="s">
        <v>541</v>
      </c>
      <c r="D263" s="591">
        <v>0</v>
      </c>
      <c r="E263" s="609">
        <f t="shared" si="12"/>
        <v>0</v>
      </c>
      <c r="F263" s="609">
        <f>IF(SUM($D$24:$D$26)=0,0,D263/SUM($D$24:D$26)*100)</f>
        <v>0</v>
      </c>
      <c r="G263" s="592">
        <f t="shared" si="13"/>
        <v>0</v>
      </c>
      <c r="H263" s="617"/>
      <c r="I263" s="617"/>
      <c r="J263" s="617"/>
      <c r="K263" s="617"/>
      <c r="L263" s="617"/>
    </row>
    <row r="264" spans="2:12" x14ac:dyDescent="0.2">
      <c r="B264" s="607"/>
      <c r="C264" s="611" t="s">
        <v>542</v>
      </c>
      <c r="D264" s="591">
        <v>0</v>
      </c>
      <c r="E264" s="609">
        <f t="shared" si="12"/>
        <v>0</v>
      </c>
      <c r="F264" s="609">
        <f>IF(SUM($D$24:$D$26)=0,0,D264/SUM($D$24:D$26)*100)</f>
        <v>0</v>
      </c>
      <c r="G264" s="592">
        <f t="shared" si="13"/>
        <v>0</v>
      </c>
      <c r="H264" s="617"/>
      <c r="I264" s="617"/>
      <c r="J264" s="617"/>
      <c r="K264" s="617"/>
      <c r="L264" s="617"/>
    </row>
    <row r="265" spans="2:12" x14ac:dyDescent="0.2">
      <c r="B265" s="607"/>
      <c r="C265" s="611" t="s">
        <v>543</v>
      </c>
      <c r="D265" s="591">
        <v>0</v>
      </c>
      <c r="E265" s="609">
        <f t="shared" si="12"/>
        <v>0</v>
      </c>
      <c r="F265" s="609">
        <f>IF(SUM($D$24:$D$26)=0,0,D265/SUM($D$24:D$26)*100)</f>
        <v>0</v>
      </c>
      <c r="G265" s="592">
        <f t="shared" si="13"/>
        <v>0</v>
      </c>
      <c r="H265" s="617"/>
      <c r="I265" s="617"/>
      <c r="J265" s="617"/>
      <c r="K265" s="617"/>
      <c r="L265" s="617"/>
    </row>
    <row r="266" spans="2:12" x14ac:dyDescent="0.2">
      <c r="B266" s="607"/>
      <c r="C266" s="611" t="s">
        <v>544</v>
      </c>
      <c r="D266" s="591">
        <v>19.436402999999999</v>
      </c>
      <c r="E266" s="609">
        <f t="shared" si="12"/>
        <v>2.3307696533962678</v>
      </c>
      <c r="F266" s="609">
        <f>IF(SUM($D$24:$D$26)=0,0,D266/SUM($D$24:D$26)*100)</f>
        <v>15.827559303827234</v>
      </c>
      <c r="G266" s="592">
        <f t="shared" si="13"/>
        <v>33.576448893233596</v>
      </c>
      <c r="H266" s="617"/>
      <c r="I266" s="617"/>
      <c r="J266" s="617"/>
      <c r="K266" s="617"/>
      <c r="L266" s="617"/>
    </row>
    <row r="267" spans="2:12" x14ac:dyDescent="0.2">
      <c r="B267" s="607"/>
      <c r="C267" s="611" t="s">
        <v>545</v>
      </c>
      <c r="D267" s="591">
        <v>25.57649</v>
      </c>
      <c r="E267" s="609">
        <f t="shared" si="12"/>
        <v>3.0670750515099483</v>
      </c>
      <c r="F267" s="609">
        <f>IF(SUM($D$24:$D$26)=0,0,D267/SUM($D$24:D$26)*100)</f>
        <v>20.827588945276769</v>
      </c>
      <c r="G267" s="592">
        <f t="shared" si="13"/>
        <v>44.183468996465045</v>
      </c>
      <c r="H267" s="617"/>
      <c r="I267" s="617"/>
      <c r="J267" s="617"/>
      <c r="K267" s="617"/>
      <c r="L267" s="617"/>
    </row>
    <row r="268" spans="2:12" x14ac:dyDescent="0.2">
      <c r="B268" s="607"/>
      <c r="C268" s="611" t="s">
        <v>546</v>
      </c>
      <c r="D268" s="591">
        <v>0</v>
      </c>
      <c r="E268" s="609">
        <f t="shared" si="12"/>
        <v>0</v>
      </c>
      <c r="F268" s="609">
        <f>IF(SUM($D$24:$D$26)=0,0,D268/SUM($D$24:D$26)*100)</f>
        <v>0</v>
      </c>
      <c r="G268" s="592">
        <f t="shared" si="13"/>
        <v>0</v>
      </c>
      <c r="H268" s="617"/>
      <c r="I268" s="617"/>
      <c r="J268" s="617"/>
      <c r="K268" s="617"/>
      <c r="L268" s="617"/>
    </row>
    <row r="269" spans="2:12" x14ac:dyDescent="0.2">
      <c r="B269" s="607"/>
      <c r="C269" s="611" t="s">
        <v>547</v>
      </c>
      <c r="D269" s="591">
        <v>0</v>
      </c>
      <c r="E269" s="609">
        <f t="shared" si="12"/>
        <v>0</v>
      </c>
      <c r="F269" s="609">
        <f>IF(SUM($D$24:$D$26)=0,0,D269/SUM($D$24:D$26)*100)</f>
        <v>0</v>
      </c>
      <c r="G269" s="592">
        <f t="shared" si="13"/>
        <v>0</v>
      </c>
      <c r="H269" s="617"/>
      <c r="I269" s="617"/>
      <c r="J269" s="617"/>
      <c r="K269" s="617"/>
      <c r="L269" s="617"/>
    </row>
    <row r="270" spans="2:12" x14ac:dyDescent="0.2">
      <c r="B270" s="612"/>
      <c r="C270" s="613" t="s">
        <v>548</v>
      </c>
      <c r="D270" s="614">
        <v>0</v>
      </c>
      <c r="E270" s="615">
        <f t="shared" si="12"/>
        <v>0</v>
      </c>
      <c r="F270" s="615">
        <f>IF(SUM($D$24:$D$26)=0,0,D270/SUM($D$24:D$26)*100)</f>
        <v>0</v>
      </c>
      <c r="G270" s="595">
        <f t="shared" si="13"/>
        <v>0</v>
      </c>
      <c r="H270" s="617"/>
      <c r="I270" s="617"/>
      <c r="J270" s="617"/>
      <c r="K270" s="617"/>
      <c r="L270" s="617"/>
    </row>
    <row r="271" spans="2:12" x14ac:dyDescent="0.2">
      <c r="D271" s="598"/>
      <c r="E271" s="599"/>
      <c r="F271" s="599"/>
      <c r="G271" s="599"/>
      <c r="H271" s="617"/>
      <c r="I271" s="617"/>
      <c r="J271" s="617"/>
      <c r="K271" s="617"/>
      <c r="L271" s="617"/>
    </row>
    <row r="272" spans="2:12" x14ac:dyDescent="0.2">
      <c r="B272" s="604" t="s">
        <v>504</v>
      </c>
      <c r="C272" s="605" t="s">
        <v>518</v>
      </c>
      <c r="D272" s="589">
        <v>0</v>
      </c>
      <c r="E272" s="606">
        <f>IF($C$7=0,0,D272/$C$7*100)</f>
        <v>0</v>
      </c>
      <c r="F272" s="606">
        <f>IF(SUM($D$29:$D$31)=0,0,D272/SUM($D$29:D$31)*100)</f>
        <v>0</v>
      </c>
      <c r="G272" s="590">
        <f>IF($D$30=0,0,D272/$D$30*100)</f>
        <v>0</v>
      </c>
      <c r="H272" s="617"/>
      <c r="I272" s="617"/>
      <c r="J272" s="617"/>
      <c r="K272" s="617"/>
      <c r="L272" s="617"/>
    </row>
    <row r="273" spans="2:12" x14ac:dyDescent="0.2">
      <c r="B273" s="607"/>
      <c r="C273" s="608" t="s">
        <v>757</v>
      </c>
      <c r="D273" s="591">
        <v>0</v>
      </c>
      <c r="E273" s="609">
        <f t="shared" ref="E273:E303" si="14">IF($C$7=0,0,D273/$C$7*100)</f>
        <v>0</v>
      </c>
      <c r="F273" s="609">
        <f>IF(SUM($D$29:$D$31)=0,0,D273/SUM($D$29:D$31)*100)</f>
        <v>0</v>
      </c>
      <c r="G273" s="592">
        <f t="shared" ref="G273:G303" si="15">IF($D$30=0,0,D273/$D$30*100)</f>
        <v>0</v>
      </c>
      <c r="H273" s="617"/>
      <c r="I273" s="617"/>
      <c r="J273" s="617"/>
      <c r="K273" s="617"/>
      <c r="L273" s="617"/>
    </row>
    <row r="274" spans="2:12" x14ac:dyDescent="0.2">
      <c r="B274" s="607"/>
      <c r="C274" s="610" t="s">
        <v>519</v>
      </c>
      <c r="D274" s="591">
        <v>0</v>
      </c>
      <c r="E274" s="609">
        <f t="shared" si="14"/>
        <v>0</v>
      </c>
      <c r="F274" s="609">
        <f>IF(SUM($D$29:$D$31)=0,0,D274/SUM($D$29:D$31)*100)</f>
        <v>0</v>
      </c>
      <c r="G274" s="592">
        <f t="shared" si="15"/>
        <v>0</v>
      </c>
      <c r="H274" s="617"/>
      <c r="I274" s="617"/>
      <c r="J274" s="617"/>
      <c r="K274" s="617"/>
      <c r="L274" s="617"/>
    </row>
    <row r="275" spans="2:12" x14ac:dyDescent="0.2">
      <c r="B275" s="607"/>
      <c r="C275" s="610" t="s">
        <v>520</v>
      </c>
      <c r="D275" s="591">
        <v>0</v>
      </c>
      <c r="E275" s="609">
        <f t="shared" si="14"/>
        <v>0</v>
      </c>
      <c r="F275" s="609">
        <f>IF(SUM($D$29:$D$31)=0,0,D275/SUM($D$29:D$31)*100)</f>
        <v>0</v>
      </c>
      <c r="G275" s="592">
        <f t="shared" si="15"/>
        <v>0</v>
      </c>
      <c r="H275" s="617"/>
      <c r="I275" s="617"/>
      <c r="J275" s="617"/>
      <c r="K275" s="617"/>
      <c r="L275" s="617"/>
    </row>
    <row r="276" spans="2:12" x14ac:dyDescent="0.2">
      <c r="B276" s="607"/>
      <c r="C276" s="610" t="s">
        <v>521</v>
      </c>
      <c r="D276" s="591">
        <v>1.3432310000000001</v>
      </c>
      <c r="E276" s="609">
        <f t="shared" si="14"/>
        <v>0.34598351617199158</v>
      </c>
      <c r="F276" s="609">
        <f>IF(SUM($D$29:$D$31)=0,0,D276/SUM($D$29:D$31)*100)</f>
        <v>33.476287138768122</v>
      </c>
      <c r="G276" s="592">
        <f t="shared" si="15"/>
        <v>100</v>
      </c>
      <c r="H276" s="617"/>
      <c r="I276" s="617"/>
      <c r="J276" s="617"/>
      <c r="K276" s="617"/>
      <c r="L276" s="617"/>
    </row>
    <row r="277" spans="2:12" x14ac:dyDescent="0.2">
      <c r="B277" s="607"/>
      <c r="C277" s="610" t="s">
        <v>522</v>
      </c>
      <c r="D277" s="591">
        <v>0</v>
      </c>
      <c r="E277" s="609">
        <f t="shared" si="14"/>
        <v>0</v>
      </c>
      <c r="F277" s="609">
        <f>IF(SUM($D$29:$D$31)=0,0,D277/SUM($D$29:D$31)*100)</f>
        <v>0</v>
      </c>
      <c r="G277" s="592">
        <f t="shared" si="15"/>
        <v>0</v>
      </c>
      <c r="H277" s="617"/>
      <c r="I277" s="617"/>
      <c r="J277" s="617"/>
      <c r="K277" s="617"/>
      <c r="L277" s="617"/>
    </row>
    <row r="278" spans="2:12" x14ac:dyDescent="0.2">
      <c r="B278" s="607"/>
      <c r="C278" s="610" t="s">
        <v>523</v>
      </c>
      <c r="D278" s="591">
        <v>0</v>
      </c>
      <c r="E278" s="609">
        <f t="shared" si="14"/>
        <v>0</v>
      </c>
      <c r="F278" s="609">
        <f>IF(SUM($D$29:$D$31)=0,0,D278/SUM($D$29:D$31)*100)</f>
        <v>0</v>
      </c>
      <c r="G278" s="592">
        <f t="shared" si="15"/>
        <v>0</v>
      </c>
      <c r="H278" s="617"/>
      <c r="I278" s="617"/>
      <c r="J278" s="617"/>
      <c r="K278" s="617"/>
      <c r="L278" s="617"/>
    </row>
    <row r="279" spans="2:12" x14ac:dyDescent="0.2">
      <c r="B279" s="607"/>
      <c r="C279" s="610" t="s">
        <v>524</v>
      </c>
      <c r="D279" s="591">
        <v>0</v>
      </c>
      <c r="E279" s="609">
        <f t="shared" si="14"/>
        <v>0</v>
      </c>
      <c r="F279" s="609">
        <f>IF(SUM($D$29:$D$31)=0,0,D279/SUM($D$29:D$31)*100)</f>
        <v>0</v>
      </c>
      <c r="G279" s="592">
        <f t="shared" si="15"/>
        <v>0</v>
      </c>
      <c r="H279" s="617"/>
      <c r="I279" s="617"/>
      <c r="J279" s="617"/>
      <c r="K279" s="617"/>
      <c r="L279" s="617"/>
    </row>
    <row r="280" spans="2:12" x14ac:dyDescent="0.2">
      <c r="B280" s="607"/>
      <c r="C280" s="610" t="s">
        <v>525</v>
      </c>
      <c r="D280" s="591">
        <v>0</v>
      </c>
      <c r="E280" s="609">
        <f t="shared" si="14"/>
        <v>0</v>
      </c>
      <c r="F280" s="609">
        <f>IF(SUM($D$29:$D$31)=0,0,D280/SUM($D$29:D$31)*100)</f>
        <v>0</v>
      </c>
      <c r="G280" s="592">
        <f t="shared" si="15"/>
        <v>0</v>
      </c>
      <c r="H280" s="617"/>
      <c r="I280" s="617"/>
      <c r="J280" s="617"/>
      <c r="K280" s="617"/>
      <c r="L280" s="617"/>
    </row>
    <row r="281" spans="2:12" x14ac:dyDescent="0.2">
      <c r="B281" s="607"/>
      <c r="C281" s="610" t="s">
        <v>526</v>
      </c>
      <c r="D281" s="591">
        <v>0</v>
      </c>
      <c r="E281" s="609">
        <f t="shared" si="14"/>
        <v>0</v>
      </c>
      <c r="F281" s="609">
        <f>IF(SUM($D$29:$D$31)=0,0,D281/SUM($D$29:D$31)*100)</f>
        <v>0</v>
      </c>
      <c r="G281" s="592">
        <f t="shared" si="15"/>
        <v>0</v>
      </c>
      <c r="H281" s="617"/>
      <c r="I281" s="617"/>
      <c r="J281" s="617"/>
      <c r="K281" s="617"/>
      <c r="L281" s="617"/>
    </row>
    <row r="282" spans="2:12" x14ac:dyDescent="0.2">
      <c r="B282" s="607"/>
      <c r="C282" s="610" t="s">
        <v>527</v>
      </c>
      <c r="D282" s="591">
        <v>0</v>
      </c>
      <c r="E282" s="609">
        <f t="shared" si="14"/>
        <v>0</v>
      </c>
      <c r="F282" s="609">
        <f>IF(SUM($D$29:$D$31)=0,0,D282/SUM($D$29:D$31)*100)</f>
        <v>0</v>
      </c>
      <c r="G282" s="592">
        <f t="shared" si="15"/>
        <v>0</v>
      </c>
      <c r="H282" s="617"/>
      <c r="I282" s="617"/>
      <c r="J282" s="617"/>
      <c r="K282" s="617"/>
      <c r="L282" s="617"/>
    </row>
    <row r="283" spans="2:12" x14ac:dyDescent="0.2">
      <c r="B283" s="607"/>
      <c r="C283" s="610" t="s">
        <v>528</v>
      </c>
      <c r="D283" s="591">
        <v>0</v>
      </c>
      <c r="E283" s="609">
        <f t="shared" si="14"/>
        <v>0</v>
      </c>
      <c r="F283" s="609">
        <f>IF(SUM($D$29:$D$31)=0,0,D283/SUM($D$29:D$31)*100)</f>
        <v>0</v>
      </c>
      <c r="G283" s="592">
        <f t="shared" si="15"/>
        <v>0</v>
      </c>
      <c r="H283" s="617"/>
      <c r="I283" s="617"/>
      <c r="J283" s="617"/>
      <c r="K283" s="617"/>
      <c r="L283" s="617"/>
    </row>
    <row r="284" spans="2:12" x14ac:dyDescent="0.2">
      <c r="B284" s="607"/>
      <c r="C284" s="611" t="s">
        <v>529</v>
      </c>
      <c r="D284" s="591">
        <v>0</v>
      </c>
      <c r="E284" s="609">
        <f t="shared" si="14"/>
        <v>0</v>
      </c>
      <c r="F284" s="609">
        <f>IF(SUM($D$29:$D$31)=0,0,D284/SUM($D$29:D$31)*100)</f>
        <v>0</v>
      </c>
      <c r="G284" s="592">
        <f t="shared" si="15"/>
        <v>0</v>
      </c>
      <c r="H284" s="617"/>
      <c r="I284" s="617"/>
      <c r="J284" s="617"/>
      <c r="K284" s="617"/>
      <c r="L284" s="617"/>
    </row>
    <row r="285" spans="2:12" x14ac:dyDescent="0.2">
      <c r="B285" s="607"/>
      <c r="C285" s="611" t="s">
        <v>530</v>
      </c>
      <c r="D285" s="591">
        <v>0</v>
      </c>
      <c r="E285" s="609">
        <f t="shared" si="14"/>
        <v>0</v>
      </c>
      <c r="F285" s="609">
        <f>IF(SUM($D$29:$D$31)=0,0,D285/SUM($D$29:D$31)*100)</f>
        <v>0</v>
      </c>
      <c r="G285" s="592">
        <f t="shared" si="15"/>
        <v>0</v>
      </c>
      <c r="H285" s="617"/>
      <c r="I285" s="617"/>
      <c r="J285" s="617"/>
      <c r="K285" s="617"/>
      <c r="L285" s="617"/>
    </row>
    <row r="286" spans="2:12" x14ac:dyDescent="0.2">
      <c r="B286" s="607"/>
      <c r="C286" s="611" t="s">
        <v>531</v>
      </c>
      <c r="D286" s="591">
        <v>0</v>
      </c>
      <c r="E286" s="609">
        <f t="shared" si="14"/>
        <v>0</v>
      </c>
      <c r="F286" s="609">
        <f>IF(SUM($D$29:$D$31)=0,0,D286/SUM($D$29:D$31)*100)</f>
        <v>0</v>
      </c>
      <c r="G286" s="592">
        <f t="shared" si="15"/>
        <v>0</v>
      </c>
      <c r="H286" s="617"/>
      <c r="I286" s="617"/>
      <c r="J286" s="617"/>
      <c r="K286" s="617"/>
      <c r="L286" s="617"/>
    </row>
    <row r="287" spans="2:12" x14ac:dyDescent="0.2">
      <c r="B287" s="607"/>
      <c r="C287" s="611" t="s">
        <v>532</v>
      </c>
      <c r="D287" s="591">
        <v>0</v>
      </c>
      <c r="E287" s="609">
        <f t="shared" si="14"/>
        <v>0</v>
      </c>
      <c r="F287" s="609">
        <f>IF(SUM($D$29:$D$31)=0,0,D287/SUM($D$29:D$31)*100)</f>
        <v>0</v>
      </c>
      <c r="G287" s="592">
        <f t="shared" si="15"/>
        <v>0</v>
      </c>
      <c r="H287" s="617"/>
      <c r="I287" s="617"/>
      <c r="J287" s="617"/>
      <c r="K287" s="617"/>
      <c r="L287" s="617"/>
    </row>
    <row r="288" spans="2:12" x14ac:dyDescent="0.2">
      <c r="B288" s="607"/>
      <c r="C288" s="611" t="s">
        <v>533</v>
      </c>
      <c r="D288" s="591">
        <v>0</v>
      </c>
      <c r="E288" s="609">
        <f t="shared" si="14"/>
        <v>0</v>
      </c>
      <c r="F288" s="609">
        <f>IF(SUM($D$29:$D$31)=0,0,D288/SUM($D$29:D$31)*100)</f>
        <v>0</v>
      </c>
      <c r="G288" s="592">
        <f t="shared" si="15"/>
        <v>0</v>
      </c>
      <c r="H288" s="617"/>
      <c r="I288" s="617"/>
      <c r="J288" s="617"/>
      <c r="K288" s="617"/>
      <c r="L288" s="617"/>
    </row>
    <row r="289" spans="2:12" x14ac:dyDescent="0.2">
      <c r="B289" s="607"/>
      <c r="C289" s="611" t="s">
        <v>534</v>
      </c>
      <c r="D289" s="591">
        <v>0</v>
      </c>
      <c r="E289" s="609">
        <f t="shared" si="14"/>
        <v>0</v>
      </c>
      <c r="F289" s="609">
        <f>IF(SUM($D$29:$D$31)=0,0,D289/SUM($D$29:D$31)*100)</f>
        <v>0</v>
      </c>
      <c r="G289" s="592">
        <f t="shared" si="15"/>
        <v>0</v>
      </c>
      <c r="H289" s="617"/>
      <c r="I289" s="617"/>
      <c r="J289" s="617"/>
      <c r="K289" s="617"/>
      <c r="L289" s="617"/>
    </row>
    <row r="290" spans="2:12" x14ac:dyDescent="0.2">
      <c r="B290" s="607"/>
      <c r="C290" s="611" t="s">
        <v>535</v>
      </c>
      <c r="D290" s="591">
        <v>0</v>
      </c>
      <c r="E290" s="609">
        <f t="shared" si="14"/>
        <v>0</v>
      </c>
      <c r="F290" s="609">
        <f>IF(SUM($D$29:$D$31)=0,0,D290/SUM($D$29:D$31)*100)</f>
        <v>0</v>
      </c>
      <c r="G290" s="592">
        <f t="shared" si="15"/>
        <v>0</v>
      </c>
      <c r="H290" s="617"/>
      <c r="I290" s="617"/>
      <c r="J290" s="617"/>
      <c r="K290" s="617"/>
      <c r="L290" s="617"/>
    </row>
    <row r="291" spans="2:12" x14ac:dyDescent="0.2">
      <c r="B291" s="607"/>
      <c r="C291" s="611" t="s">
        <v>536</v>
      </c>
      <c r="D291" s="591">
        <v>0</v>
      </c>
      <c r="E291" s="609">
        <f t="shared" si="14"/>
        <v>0</v>
      </c>
      <c r="F291" s="609">
        <f>IF(SUM($D$29:$D$31)=0,0,D291/SUM($D$29:D$31)*100)</f>
        <v>0</v>
      </c>
      <c r="G291" s="592">
        <f t="shared" si="15"/>
        <v>0</v>
      </c>
      <c r="H291" s="617"/>
      <c r="I291" s="617"/>
      <c r="J291" s="617"/>
      <c r="K291" s="617"/>
      <c r="L291" s="617"/>
    </row>
    <row r="292" spans="2:12" x14ac:dyDescent="0.2">
      <c r="B292" s="607"/>
      <c r="C292" s="611" t="s">
        <v>537</v>
      </c>
      <c r="D292" s="591">
        <v>0</v>
      </c>
      <c r="E292" s="609">
        <f t="shared" si="14"/>
        <v>0</v>
      </c>
      <c r="F292" s="609">
        <f>IF(SUM($D$29:$D$31)=0,0,D292/SUM($D$29:D$31)*100)</f>
        <v>0</v>
      </c>
      <c r="G292" s="592">
        <f t="shared" si="15"/>
        <v>0</v>
      </c>
      <c r="H292" s="617"/>
      <c r="I292" s="617"/>
      <c r="J292" s="617"/>
      <c r="K292" s="617"/>
      <c r="L292" s="617"/>
    </row>
    <row r="293" spans="2:12" x14ac:dyDescent="0.2">
      <c r="B293" s="607"/>
      <c r="C293" s="611" t="s">
        <v>538</v>
      </c>
      <c r="D293" s="591">
        <v>0</v>
      </c>
      <c r="E293" s="609">
        <f t="shared" si="14"/>
        <v>0</v>
      </c>
      <c r="F293" s="609">
        <f>IF(SUM($D$29:$D$31)=0,0,D293/SUM($D$29:D$31)*100)</f>
        <v>0</v>
      </c>
      <c r="G293" s="592">
        <f t="shared" si="15"/>
        <v>0</v>
      </c>
      <c r="H293" s="617"/>
      <c r="I293" s="617"/>
      <c r="J293" s="617"/>
      <c r="K293" s="617"/>
      <c r="L293" s="617"/>
    </row>
    <row r="294" spans="2:12" x14ac:dyDescent="0.2">
      <c r="B294" s="607"/>
      <c r="C294" s="611" t="s">
        <v>539</v>
      </c>
      <c r="D294" s="591">
        <v>0</v>
      </c>
      <c r="E294" s="609">
        <f t="shared" si="14"/>
        <v>0</v>
      </c>
      <c r="F294" s="609">
        <f>IF(SUM($D$29:$D$31)=0,0,D294/SUM($D$29:D$31)*100)</f>
        <v>0</v>
      </c>
      <c r="G294" s="592">
        <f t="shared" si="15"/>
        <v>0</v>
      </c>
      <c r="H294" s="617"/>
      <c r="I294" s="617"/>
      <c r="J294" s="617"/>
      <c r="K294" s="617"/>
      <c r="L294" s="617"/>
    </row>
    <row r="295" spans="2:12" x14ac:dyDescent="0.2">
      <c r="B295" s="607"/>
      <c r="C295" s="611" t="s">
        <v>540</v>
      </c>
      <c r="D295" s="591">
        <v>0</v>
      </c>
      <c r="E295" s="609">
        <f t="shared" si="14"/>
        <v>0</v>
      </c>
      <c r="F295" s="609">
        <f>IF(SUM($D$29:$D$31)=0,0,D295/SUM($D$29:D$31)*100)</f>
        <v>0</v>
      </c>
      <c r="G295" s="592">
        <f t="shared" si="15"/>
        <v>0</v>
      </c>
      <c r="H295" s="617"/>
      <c r="I295" s="617"/>
      <c r="J295" s="617"/>
      <c r="K295" s="617"/>
      <c r="L295" s="617"/>
    </row>
    <row r="296" spans="2:12" x14ac:dyDescent="0.2">
      <c r="B296" s="607"/>
      <c r="C296" s="611" t="s">
        <v>541</v>
      </c>
      <c r="D296" s="591">
        <v>0</v>
      </c>
      <c r="E296" s="609">
        <f t="shared" si="14"/>
        <v>0</v>
      </c>
      <c r="F296" s="609">
        <f>IF(SUM($D$29:$D$31)=0,0,D296/SUM($D$29:D$31)*100)</f>
        <v>0</v>
      </c>
      <c r="G296" s="592">
        <f t="shared" si="15"/>
        <v>0</v>
      </c>
      <c r="H296" s="617"/>
      <c r="I296" s="617"/>
      <c r="J296" s="617"/>
      <c r="K296" s="617"/>
      <c r="L296" s="617"/>
    </row>
    <row r="297" spans="2:12" x14ac:dyDescent="0.2">
      <c r="B297" s="607"/>
      <c r="C297" s="611" t="s">
        <v>542</v>
      </c>
      <c r="D297" s="591">
        <v>0</v>
      </c>
      <c r="E297" s="609">
        <f t="shared" si="14"/>
        <v>0</v>
      </c>
      <c r="F297" s="609">
        <f>IF(SUM($D$29:$D$31)=0,0,D297/SUM($D$29:D$31)*100)</f>
        <v>0</v>
      </c>
      <c r="G297" s="592">
        <f t="shared" si="15"/>
        <v>0</v>
      </c>
      <c r="H297" s="617"/>
      <c r="I297" s="617"/>
      <c r="J297" s="617"/>
      <c r="K297" s="617"/>
      <c r="L297" s="617"/>
    </row>
    <row r="298" spans="2:12" x14ac:dyDescent="0.2">
      <c r="B298" s="607"/>
      <c r="C298" s="611" t="s">
        <v>543</v>
      </c>
      <c r="D298" s="591">
        <v>0</v>
      </c>
      <c r="E298" s="609">
        <f t="shared" si="14"/>
        <v>0</v>
      </c>
      <c r="F298" s="609">
        <f>IF(SUM($D$29:$D$31)=0,0,D298/SUM($D$29:D$31)*100)</f>
        <v>0</v>
      </c>
      <c r="G298" s="592">
        <f t="shared" si="15"/>
        <v>0</v>
      </c>
      <c r="H298" s="617"/>
      <c r="I298" s="617"/>
      <c r="J298" s="617"/>
      <c r="K298" s="617"/>
      <c r="L298" s="617"/>
    </row>
    <row r="299" spans="2:12" x14ac:dyDescent="0.2">
      <c r="B299" s="607"/>
      <c r="C299" s="611" t="s">
        <v>544</v>
      </c>
      <c r="D299" s="591">
        <v>0</v>
      </c>
      <c r="E299" s="609">
        <f t="shared" si="14"/>
        <v>0</v>
      </c>
      <c r="F299" s="609">
        <f>IF(SUM($D$29:$D$31)=0,0,D299/SUM($D$29:D$31)*100)</f>
        <v>0</v>
      </c>
      <c r="G299" s="592">
        <f t="shared" si="15"/>
        <v>0</v>
      </c>
      <c r="H299" s="617"/>
      <c r="I299" s="617"/>
      <c r="J299" s="617"/>
      <c r="K299" s="617"/>
      <c r="L299" s="617"/>
    </row>
    <row r="300" spans="2:12" x14ac:dyDescent="0.2">
      <c r="B300" s="607"/>
      <c r="C300" s="611" t="s">
        <v>545</v>
      </c>
      <c r="D300" s="591">
        <v>0</v>
      </c>
      <c r="E300" s="609">
        <f t="shared" si="14"/>
        <v>0</v>
      </c>
      <c r="F300" s="609">
        <f>IF(SUM($D$29:$D$31)=0,0,D300/SUM($D$29:D$31)*100)</f>
        <v>0</v>
      </c>
      <c r="G300" s="592">
        <f t="shared" si="15"/>
        <v>0</v>
      </c>
      <c r="H300" s="617"/>
      <c r="I300" s="617"/>
      <c r="J300" s="617"/>
      <c r="K300" s="617"/>
      <c r="L300" s="617"/>
    </row>
    <row r="301" spans="2:12" x14ac:dyDescent="0.2">
      <c r="B301" s="607"/>
      <c r="C301" s="611" t="s">
        <v>546</v>
      </c>
      <c r="D301" s="591">
        <v>0</v>
      </c>
      <c r="E301" s="609">
        <f t="shared" si="14"/>
        <v>0</v>
      </c>
      <c r="F301" s="609">
        <f>IF(SUM($D$29:$D$31)=0,0,D301/SUM($D$29:D$31)*100)</f>
        <v>0</v>
      </c>
      <c r="G301" s="592">
        <f t="shared" si="15"/>
        <v>0</v>
      </c>
      <c r="H301" s="617"/>
      <c r="I301" s="617"/>
      <c r="J301" s="617"/>
      <c r="K301" s="617"/>
      <c r="L301" s="617"/>
    </row>
    <row r="302" spans="2:12" x14ac:dyDescent="0.2">
      <c r="B302" s="607"/>
      <c r="C302" s="611" t="s">
        <v>547</v>
      </c>
      <c r="D302" s="591">
        <v>0</v>
      </c>
      <c r="E302" s="609">
        <f t="shared" si="14"/>
        <v>0</v>
      </c>
      <c r="F302" s="609">
        <f>IF(SUM($D$29:$D$31)=0,0,D302/SUM($D$29:D$31)*100)</f>
        <v>0</v>
      </c>
      <c r="G302" s="592">
        <f t="shared" si="15"/>
        <v>0</v>
      </c>
      <c r="H302" s="617"/>
      <c r="I302" s="617"/>
      <c r="J302" s="617"/>
      <c r="K302" s="617"/>
      <c r="L302" s="617"/>
    </row>
    <row r="303" spans="2:12" x14ac:dyDescent="0.2">
      <c r="B303" s="612"/>
      <c r="C303" s="613" t="s">
        <v>548</v>
      </c>
      <c r="D303" s="614">
        <v>0</v>
      </c>
      <c r="E303" s="615">
        <f t="shared" si="14"/>
        <v>0</v>
      </c>
      <c r="F303" s="615">
        <f>IF(SUM($D$29:$D$31)=0,0,D303/SUM($D$29:D$31)*100)</f>
        <v>0</v>
      </c>
      <c r="G303" s="595">
        <f t="shared" si="15"/>
        <v>0</v>
      </c>
      <c r="H303" s="617"/>
      <c r="I303" s="617"/>
      <c r="J303" s="617"/>
      <c r="K303" s="617"/>
      <c r="L303" s="617"/>
    </row>
    <row r="304" spans="2:12" x14ac:dyDescent="0.2">
      <c r="D304" s="598"/>
      <c r="H304" s="617"/>
      <c r="I304" s="617"/>
      <c r="J304" s="617"/>
      <c r="K304" s="617"/>
      <c r="L304" s="617"/>
    </row>
    <row r="305" spans="2:12" x14ac:dyDescent="0.2">
      <c r="D305" s="598"/>
      <c r="H305" s="617"/>
      <c r="I305" s="617"/>
      <c r="J305" s="617"/>
      <c r="K305" s="617"/>
      <c r="L305" s="617"/>
    </row>
    <row r="306" spans="2:12" x14ac:dyDescent="0.2">
      <c r="D306" s="598"/>
      <c r="H306" s="617"/>
      <c r="I306" s="617"/>
      <c r="J306" s="617"/>
      <c r="K306" s="617"/>
      <c r="L306" s="617"/>
    </row>
    <row r="307" spans="2:12" x14ac:dyDescent="0.2">
      <c r="B307" s="584" t="s">
        <v>550</v>
      </c>
      <c r="D307" s="598"/>
      <c r="H307" s="617"/>
      <c r="I307" s="617"/>
      <c r="J307" s="617"/>
      <c r="K307" s="617"/>
      <c r="L307" s="617"/>
    </row>
    <row r="308" spans="2:12" x14ac:dyDescent="0.2">
      <c r="B308" s="584"/>
      <c r="D308" s="598"/>
      <c r="H308" s="617"/>
      <c r="I308" s="617"/>
      <c r="J308" s="617"/>
      <c r="K308" s="617"/>
      <c r="L308" s="617"/>
    </row>
    <row r="309" spans="2:12" ht="38.25" x14ac:dyDescent="0.2">
      <c r="B309" s="600"/>
      <c r="C309" s="601" t="s">
        <v>513</v>
      </c>
      <c r="D309" s="602" t="s">
        <v>514</v>
      </c>
      <c r="E309" s="602" t="s">
        <v>515</v>
      </c>
      <c r="F309" s="602" t="s">
        <v>516</v>
      </c>
      <c r="G309" s="603" t="s">
        <v>517</v>
      </c>
    </row>
    <row r="310" spans="2:12" x14ac:dyDescent="0.2">
      <c r="B310" s="604" t="s">
        <v>502</v>
      </c>
      <c r="C310" s="605" t="s">
        <v>518</v>
      </c>
      <c r="D310" s="589">
        <v>0</v>
      </c>
      <c r="E310" s="606">
        <f>IF($C$4=0,0,D310/$C$4*100)</f>
        <v>0</v>
      </c>
      <c r="F310" s="606">
        <f>IF(SUM($D$14:$D$16)=0,0,D310/SUM($D$14:D$16)*100)</f>
        <v>0</v>
      </c>
      <c r="G310" s="590">
        <f>IF($D$16=0,0,D310/$D$16*100)</f>
        <v>0</v>
      </c>
    </row>
    <row r="311" spans="2:12" x14ac:dyDescent="0.2">
      <c r="B311" s="607"/>
      <c r="C311" s="608" t="s">
        <v>757</v>
      </c>
      <c r="D311" s="591">
        <v>0</v>
      </c>
      <c r="E311" s="609">
        <f t="shared" ref="E311:E341" si="16">IF($C$4=0,0,D311/$C$4*100)</f>
        <v>0</v>
      </c>
      <c r="F311" s="609">
        <f>IF(SUM($D$14:$D$16)=0,0,D311/SUM($D$14:D$16)*100)</f>
        <v>0</v>
      </c>
      <c r="G311" s="592">
        <f>IF($D$16=0,0,D311/$D$16*100)</f>
        <v>0</v>
      </c>
    </row>
    <row r="312" spans="2:12" x14ac:dyDescent="0.2">
      <c r="B312" s="607"/>
      <c r="C312" s="610" t="s">
        <v>519</v>
      </c>
      <c r="D312" s="591">
        <v>0</v>
      </c>
      <c r="E312" s="609">
        <f t="shared" si="16"/>
        <v>0</v>
      </c>
      <c r="F312" s="609">
        <f>IF(SUM($D$14:$D$16)=0,0,D312/SUM($D$14:D$16)*100)</f>
        <v>0</v>
      </c>
      <c r="G312" s="592">
        <f t="shared" ref="G312:G341" si="17">IF($D$16=0,0,D312/$D$16*100)</f>
        <v>0</v>
      </c>
    </row>
    <row r="313" spans="2:12" x14ac:dyDescent="0.2">
      <c r="B313" s="607"/>
      <c r="C313" s="610" t="s">
        <v>520</v>
      </c>
      <c r="D313" s="591">
        <v>0</v>
      </c>
      <c r="E313" s="609">
        <f t="shared" si="16"/>
        <v>0</v>
      </c>
      <c r="F313" s="609">
        <f>IF(SUM($D$14:$D$16)=0,0,D313/SUM($D$14:D$16)*100)</f>
        <v>0</v>
      </c>
      <c r="G313" s="592">
        <f t="shared" si="17"/>
        <v>0</v>
      </c>
    </row>
    <row r="314" spans="2:12" x14ac:dyDescent="0.2">
      <c r="B314" s="607"/>
      <c r="C314" s="610" t="s">
        <v>521</v>
      </c>
      <c r="D314" s="591">
        <v>0</v>
      </c>
      <c r="E314" s="609">
        <f t="shared" si="16"/>
        <v>0</v>
      </c>
      <c r="F314" s="609">
        <f>IF(SUM($D$14:$D$16)=0,0,D314/SUM($D$14:D$16)*100)</f>
        <v>0</v>
      </c>
      <c r="G314" s="592">
        <f t="shared" si="17"/>
        <v>0</v>
      </c>
    </row>
    <row r="315" spans="2:12" x14ac:dyDescent="0.2">
      <c r="B315" s="607"/>
      <c r="C315" s="610" t="s">
        <v>522</v>
      </c>
      <c r="D315" s="591">
        <v>1</v>
      </c>
      <c r="E315" s="609">
        <f t="shared" si="16"/>
        <v>0.35987801747461129</v>
      </c>
      <c r="F315" s="609">
        <f>IF(SUM($D$14:$D$16)=0,0,D315/SUM($D$14:D$16)*100)</f>
        <v>1.5202692250851781</v>
      </c>
      <c r="G315" s="592">
        <f t="shared" si="17"/>
        <v>49.967945562921386</v>
      </c>
    </row>
    <row r="316" spans="2:12" x14ac:dyDescent="0.2">
      <c r="B316" s="607"/>
      <c r="C316" s="610" t="s">
        <v>523</v>
      </c>
      <c r="D316" s="591">
        <v>1</v>
      </c>
      <c r="E316" s="609">
        <f t="shared" si="16"/>
        <v>0.35987801747461129</v>
      </c>
      <c r="F316" s="609">
        <f>IF(SUM($D$14:$D$16)=0,0,D316/SUM($D$14:D$16)*100)</f>
        <v>1.5202692250851781</v>
      </c>
      <c r="G316" s="592">
        <f t="shared" si="17"/>
        <v>49.967945562921386</v>
      </c>
    </row>
    <row r="317" spans="2:12" x14ac:dyDescent="0.2">
      <c r="B317" s="607"/>
      <c r="C317" s="610" t="s">
        <v>524</v>
      </c>
      <c r="D317" s="591">
        <v>0</v>
      </c>
      <c r="E317" s="609">
        <f t="shared" si="16"/>
        <v>0</v>
      </c>
      <c r="F317" s="609">
        <f>IF(SUM($D$14:$D$16)=0,0,D317/SUM($D$14:D$16)*100)</f>
        <v>0</v>
      </c>
      <c r="G317" s="592">
        <f t="shared" si="17"/>
        <v>0</v>
      </c>
    </row>
    <row r="318" spans="2:12" x14ac:dyDescent="0.2">
      <c r="B318" s="607"/>
      <c r="C318" s="610" t="s">
        <v>525</v>
      </c>
      <c r="D318" s="591">
        <v>0</v>
      </c>
      <c r="E318" s="609">
        <f t="shared" si="16"/>
        <v>0</v>
      </c>
      <c r="F318" s="609">
        <f>IF(SUM($D$14:$D$16)=0,0,D318/SUM($D$14:D$16)*100)</f>
        <v>0</v>
      </c>
      <c r="G318" s="592">
        <f t="shared" si="17"/>
        <v>0</v>
      </c>
    </row>
    <row r="319" spans="2:12" x14ac:dyDescent="0.2">
      <c r="B319" s="607"/>
      <c r="C319" s="610" t="s">
        <v>526</v>
      </c>
      <c r="D319" s="591">
        <v>0</v>
      </c>
      <c r="E319" s="609">
        <f t="shared" si="16"/>
        <v>0</v>
      </c>
      <c r="F319" s="609">
        <f>IF(SUM($D$14:$D$16)=0,0,D319/SUM($D$14:D$16)*100)</f>
        <v>0</v>
      </c>
      <c r="G319" s="592">
        <f t="shared" si="17"/>
        <v>0</v>
      </c>
    </row>
    <row r="320" spans="2:12" x14ac:dyDescent="0.2">
      <c r="B320" s="607"/>
      <c r="C320" s="610" t="s">
        <v>527</v>
      </c>
      <c r="D320" s="591">
        <v>0</v>
      </c>
      <c r="E320" s="609">
        <f t="shared" si="16"/>
        <v>0</v>
      </c>
      <c r="F320" s="609">
        <f>IF(SUM($D$14:$D$16)=0,0,D320/SUM($D$14:D$16)*100)</f>
        <v>0</v>
      </c>
      <c r="G320" s="592">
        <f t="shared" si="17"/>
        <v>0</v>
      </c>
    </row>
    <row r="321" spans="2:7" x14ac:dyDescent="0.2">
      <c r="B321" s="607"/>
      <c r="C321" s="610" t="s">
        <v>528</v>
      </c>
      <c r="D321" s="591">
        <v>0</v>
      </c>
      <c r="E321" s="609">
        <f t="shared" si="16"/>
        <v>0</v>
      </c>
      <c r="F321" s="609">
        <f>IF(SUM($D$14:$D$16)=0,0,D321/SUM($D$14:D$16)*100)</f>
        <v>0</v>
      </c>
      <c r="G321" s="592">
        <f t="shared" si="17"/>
        <v>0</v>
      </c>
    </row>
    <row r="322" spans="2:7" x14ac:dyDescent="0.2">
      <c r="B322" s="607"/>
      <c r="C322" s="611" t="s">
        <v>529</v>
      </c>
      <c r="D322" s="591">
        <v>0</v>
      </c>
      <c r="E322" s="609">
        <f t="shared" si="16"/>
        <v>0</v>
      </c>
      <c r="F322" s="609">
        <f>IF(SUM($D$14:$D$16)=0,0,D322/SUM($D$14:D$16)*100)</f>
        <v>0</v>
      </c>
      <c r="G322" s="592">
        <f t="shared" si="17"/>
        <v>0</v>
      </c>
    </row>
    <row r="323" spans="2:7" x14ac:dyDescent="0.2">
      <c r="B323" s="607"/>
      <c r="C323" s="611" t="s">
        <v>530</v>
      </c>
      <c r="D323" s="591">
        <v>0</v>
      </c>
      <c r="E323" s="609">
        <f t="shared" si="16"/>
        <v>0</v>
      </c>
      <c r="F323" s="609">
        <f>IF(SUM($D$14:$D$16)=0,0,D323/SUM($D$14:D$16)*100)</f>
        <v>0</v>
      </c>
      <c r="G323" s="592">
        <f t="shared" si="17"/>
        <v>0</v>
      </c>
    </row>
    <row r="324" spans="2:7" x14ac:dyDescent="0.2">
      <c r="B324" s="607"/>
      <c r="C324" s="611" t="s">
        <v>531</v>
      </c>
      <c r="D324" s="591">
        <v>0</v>
      </c>
      <c r="E324" s="609">
        <f t="shared" si="16"/>
        <v>0</v>
      </c>
      <c r="F324" s="609">
        <f>IF(SUM($D$14:$D$16)=0,0,D324/SUM($D$14:D$16)*100)</f>
        <v>0</v>
      </c>
      <c r="G324" s="592">
        <f t="shared" si="17"/>
        <v>0</v>
      </c>
    </row>
    <row r="325" spans="2:7" x14ac:dyDescent="0.2">
      <c r="B325" s="607"/>
      <c r="C325" s="611" t="s">
        <v>532</v>
      </c>
      <c r="D325" s="591">
        <v>0</v>
      </c>
      <c r="E325" s="609">
        <f t="shared" si="16"/>
        <v>0</v>
      </c>
      <c r="F325" s="609">
        <f>IF(SUM($D$14:$D$16)=0,0,D325/SUM($D$14:D$16)*100)</f>
        <v>0</v>
      </c>
      <c r="G325" s="592">
        <f t="shared" si="17"/>
        <v>0</v>
      </c>
    </row>
    <row r="326" spans="2:7" x14ac:dyDescent="0.2">
      <c r="B326" s="607"/>
      <c r="C326" s="611" t="s">
        <v>533</v>
      </c>
      <c r="D326" s="591">
        <v>0</v>
      </c>
      <c r="E326" s="609">
        <f t="shared" si="16"/>
        <v>0</v>
      </c>
      <c r="F326" s="609">
        <f>IF(SUM($D$14:$D$16)=0,0,D326/SUM($D$14:D$16)*100)</f>
        <v>0</v>
      </c>
      <c r="G326" s="592">
        <f t="shared" si="17"/>
        <v>0</v>
      </c>
    </row>
    <row r="327" spans="2:7" x14ac:dyDescent="0.2">
      <c r="B327" s="607"/>
      <c r="C327" s="611" t="s">
        <v>534</v>
      </c>
      <c r="D327" s="591">
        <v>0</v>
      </c>
      <c r="E327" s="609">
        <f t="shared" si="16"/>
        <v>0</v>
      </c>
      <c r="F327" s="609">
        <f>IF(SUM($D$14:$D$16)=0,0,D327/SUM($D$14:D$16)*100)</f>
        <v>0</v>
      </c>
      <c r="G327" s="592">
        <f t="shared" si="17"/>
        <v>0</v>
      </c>
    </row>
    <row r="328" spans="2:7" x14ac:dyDescent="0.2">
      <c r="B328" s="607"/>
      <c r="C328" s="611" t="s">
        <v>535</v>
      </c>
      <c r="D328" s="591">
        <v>0</v>
      </c>
      <c r="E328" s="609">
        <f t="shared" si="16"/>
        <v>0</v>
      </c>
      <c r="F328" s="609">
        <f>IF(SUM($D$14:$D$16)=0,0,D328/SUM($D$14:D$16)*100)</f>
        <v>0</v>
      </c>
      <c r="G328" s="592">
        <f t="shared" si="17"/>
        <v>0</v>
      </c>
    </row>
    <row r="329" spans="2:7" x14ac:dyDescent="0.2">
      <c r="B329" s="607"/>
      <c r="C329" s="611" t="s">
        <v>536</v>
      </c>
      <c r="D329" s="591">
        <v>0</v>
      </c>
      <c r="E329" s="609">
        <f t="shared" si="16"/>
        <v>0</v>
      </c>
      <c r="F329" s="609">
        <f>IF(SUM($D$14:$D$16)=0,0,D329/SUM($D$14:D$16)*100)</f>
        <v>0</v>
      </c>
      <c r="G329" s="592">
        <f t="shared" si="17"/>
        <v>0</v>
      </c>
    </row>
    <row r="330" spans="2:7" x14ac:dyDescent="0.2">
      <c r="B330" s="607"/>
      <c r="C330" s="611" t="s">
        <v>537</v>
      </c>
      <c r="D330" s="591">
        <v>0</v>
      </c>
      <c r="E330" s="609">
        <f t="shared" si="16"/>
        <v>0</v>
      </c>
      <c r="F330" s="609">
        <f>IF(SUM($D$14:$D$16)=0,0,D330/SUM($D$14:D$16)*100)</f>
        <v>0</v>
      </c>
      <c r="G330" s="592">
        <f t="shared" si="17"/>
        <v>0</v>
      </c>
    </row>
    <row r="331" spans="2:7" x14ac:dyDescent="0.2">
      <c r="B331" s="607"/>
      <c r="C331" s="611" t="s">
        <v>538</v>
      </c>
      <c r="D331" s="591">
        <v>0</v>
      </c>
      <c r="E331" s="609">
        <f t="shared" si="16"/>
        <v>0</v>
      </c>
      <c r="F331" s="609">
        <f>IF(SUM($D$14:$D$16)=0,0,D331/SUM($D$14:D$16)*100)</f>
        <v>0</v>
      </c>
      <c r="G331" s="592">
        <f t="shared" si="17"/>
        <v>0</v>
      </c>
    </row>
    <row r="332" spans="2:7" x14ac:dyDescent="0.2">
      <c r="B332" s="607"/>
      <c r="C332" s="611" t="s">
        <v>539</v>
      </c>
      <c r="D332" s="591">
        <v>1.0012829999999999</v>
      </c>
      <c r="E332" s="609">
        <f t="shared" si="16"/>
        <v>0.36033974097103116</v>
      </c>
      <c r="F332" s="609">
        <f>IF(SUM($D$14:$D$16)=0,0,D332/SUM($D$14:D$16)*100)</f>
        <v>1.5222197305009622</v>
      </c>
      <c r="G332" s="592">
        <f t="shared" si="17"/>
        <v>50.032054437078614</v>
      </c>
    </row>
    <row r="333" spans="2:7" x14ac:dyDescent="0.2">
      <c r="B333" s="607"/>
      <c r="C333" s="611" t="s">
        <v>540</v>
      </c>
      <c r="D333" s="591">
        <v>1</v>
      </c>
      <c r="E333" s="609">
        <f t="shared" si="16"/>
        <v>0.35987801747461129</v>
      </c>
      <c r="F333" s="609">
        <f>IF(SUM($D$14:$D$16)=0,0,D333/SUM($D$14:D$16)*100)</f>
        <v>1.5202692250851781</v>
      </c>
      <c r="G333" s="592">
        <f t="shared" si="17"/>
        <v>49.967945562921386</v>
      </c>
    </row>
    <row r="334" spans="2:7" x14ac:dyDescent="0.2">
      <c r="B334" s="607"/>
      <c r="C334" s="611" t="s">
        <v>541</v>
      </c>
      <c r="D334" s="591">
        <v>0</v>
      </c>
      <c r="E334" s="609">
        <f t="shared" si="16"/>
        <v>0</v>
      </c>
      <c r="F334" s="609">
        <f>IF(SUM($D$14:$D$16)=0,0,D334/SUM($D$14:D$16)*100)</f>
        <v>0</v>
      </c>
      <c r="G334" s="592">
        <f t="shared" si="17"/>
        <v>0</v>
      </c>
    </row>
    <row r="335" spans="2:7" x14ac:dyDescent="0.2">
      <c r="B335" s="607"/>
      <c r="C335" s="611" t="s">
        <v>542</v>
      </c>
      <c r="D335" s="591">
        <v>0</v>
      </c>
      <c r="E335" s="609">
        <f t="shared" si="16"/>
        <v>0</v>
      </c>
      <c r="F335" s="609">
        <f>IF(SUM($D$14:$D$16)=0,0,D335/SUM($D$14:D$16)*100)</f>
        <v>0</v>
      </c>
      <c r="G335" s="592">
        <f t="shared" si="17"/>
        <v>0</v>
      </c>
    </row>
    <row r="336" spans="2:7" x14ac:dyDescent="0.2">
      <c r="B336" s="607"/>
      <c r="C336" s="611" t="s">
        <v>543</v>
      </c>
      <c r="D336" s="591">
        <v>0</v>
      </c>
      <c r="E336" s="609">
        <f t="shared" si="16"/>
        <v>0</v>
      </c>
      <c r="F336" s="609">
        <f>IF(SUM($D$14:$D$16)=0,0,D336/SUM($D$14:D$16)*100)</f>
        <v>0</v>
      </c>
      <c r="G336" s="592">
        <f t="shared" si="17"/>
        <v>0</v>
      </c>
    </row>
    <row r="337" spans="2:7" x14ac:dyDescent="0.2">
      <c r="B337" s="607"/>
      <c r="C337" s="611" t="s">
        <v>544</v>
      </c>
      <c r="D337" s="591">
        <v>0</v>
      </c>
      <c r="E337" s="609">
        <f t="shared" si="16"/>
        <v>0</v>
      </c>
      <c r="F337" s="609">
        <f>IF(SUM($D$14:$D$16)=0,0,D337/SUM($D$14:D$16)*100)</f>
        <v>0</v>
      </c>
      <c r="G337" s="592">
        <f t="shared" si="17"/>
        <v>0</v>
      </c>
    </row>
    <row r="338" spans="2:7" x14ac:dyDescent="0.2">
      <c r="B338" s="607"/>
      <c r="C338" s="611" t="s">
        <v>545</v>
      </c>
      <c r="D338" s="591">
        <v>2.0012829999999999</v>
      </c>
      <c r="E338" s="609">
        <f t="shared" si="16"/>
        <v>0.72021775844564251</v>
      </c>
      <c r="F338" s="609">
        <f>IF(SUM($D$14:$D$16)=0,0,D338/SUM($D$14:D$16)*100)</f>
        <v>3.0424889555861401</v>
      </c>
      <c r="G338" s="592">
        <f t="shared" si="17"/>
        <v>100</v>
      </c>
    </row>
    <row r="339" spans="2:7" x14ac:dyDescent="0.2">
      <c r="B339" s="607"/>
      <c r="C339" s="611" t="s">
        <v>546</v>
      </c>
      <c r="D339" s="591">
        <v>0</v>
      </c>
      <c r="E339" s="609">
        <f t="shared" si="16"/>
        <v>0</v>
      </c>
      <c r="F339" s="609">
        <f>IF(SUM($D$14:$D$16)=0,0,D339/SUM($D$14:D$16)*100)</f>
        <v>0</v>
      </c>
      <c r="G339" s="592">
        <f t="shared" si="17"/>
        <v>0</v>
      </c>
    </row>
    <row r="340" spans="2:7" x14ac:dyDescent="0.2">
      <c r="B340" s="607"/>
      <c r="C340" s="611" t="s">
        <v>547</v>
      </c>
      <c r="D340" s="591">
        <v>0</v>
      </c>
      <c r="E340" s="609">
        <f t="shared" si="16"/>
        <v>0</v>
      </c>
      <c r="F340" s="609">
        <f>IF(SUM($D$14:$D$16)=0,0,D340/SUM($D$14:D$16)*100)</f>
        <v>0</v>
      </c>
      <c r="G340" s="592">
        <f t="shared" si="17"/>
        <v>0</v>
      </c>
    </row>
    <row r="341" spans="2:7" x14ac:dyDescent="0.2">
      <c r="B341" s="612"/>
      <c r="C341" s="613" t="s">
        <v>548</v>
      </c>
      <c r="D341" s="614">
        <v>0</v>
      </c>
      <c r="E341" s="615">
        <f t="shared" si="16"/>
        <v>0</v>
      </c>
      <c r="F341" s="615">
        <f>IF(SUM($D$14:$D$16)=0,0,D341/SUM($D$14:D$16)*100)</f>
        <v>0</v>
      </c>
      <c r="G341" s="595">
        <f t="shared" si="17"/>
        <v>0</v>
      </c>
    </row>
    <row r="342" spans="2:7" x14ac:dyDescent="0.2">
      <c r="D342" s="598"/>
      <c r="E342" s="599"/>
      <c r="F342" s="599"/>
      <c r="G342" s="599"/>
    </row>
    <row r="343" spans="2:7" x14ac:dyDescent="0.2">
      <c r="B343" s="604" t="s">
        <v>20</v>
      </c>
      <c r="C343" s="605" t="s">
        <v>518</v>
      </c>
      <c r="D343" s="589">
        <v>0</v>
      </c>
      <c r="E343" s="606">
        <f>IF($C$5=0,0,D343/$C$5*100)</f>
        <v>0</v>
      </c>
      <c r="F343" s="606">
        <f>IF(SUM($D$19:$D$21)=0,0,D343/SUM($D$19:D$21)*100)</f>
        <v>0</v>
      </c>
      <c r="G343" s="590">
        <f>IF($D$21=0,0,D343/$D$21*100)</f>
        <v>0</v>
      </c>
    </row>
    <row r="344" spans="2:7" x14ac:dyDescent="0.2">
      <c r="B344" s="607"/>
      <c r="C344" s="608" t="s">
        <v>757</v>
      </c>
      <c r="D344" s="591">
        <v>0</v>
      </c>
      <c r="E344" s="609">
        <f t="shared" ref="E344:E374" si="18">IF($C$5=0,0,D344/$C$5*100)</f>
        <v>0</v>
      </c>
      <c r="F344" s="609">
        <f>IF(SUM($D$19:$D$21)=0,0,D344/SUM($D$19:D$21)*100)</f>
        <v>0</v>
      </c>
      <c r="G344" s="592">
        <f t="shared" ref="G344:G374" si="19">IF($D$21=0,0,D344/$D$21*100)</f>
        <v>0</v>
      </c>
    </row>
    <row r="345" spans="2:7" x14ac:dyDescent="0.2">
      <c r="B345" s="607"/>
      <c r="C345" s="610" t="s">
        <v>519</v>
      </c>
      <c r="D345" s="591">
        <v>0</v>
      </c>
      <c r="E345" s="609">
        <f t="shared" si="18"/>
        <v>0</v>
      </c>
      <c r="F345" s="609">
        <f>IF(SUM($D$19:$D$21)=0,0,D345/SUM($D$19:D$21)*100)</f>
        <v>0</v>
      </c>
      <c r="G345" s="592">
        <f t="shared" si="19"/>
        <v>0</v>
      </c>
    </row>
    <row r="346" spans="2:7" x14ac:dyDescent="0.2">
      <c r="B346" s="607"/>
      <c r="C346" s="610" t="s">
        <v>520</v>
      </c>
      <c r="D346" s="591">
        <v>0</v>
      </c>
      <c r="E346" s="609">
        <f t="shared" si="18"/>
        <v>0</v>
      </c>
      <c r="F346" s="609">
        <f>IF(SUM($D$19:$D$21)=0,0,D346/SUM($D$19:D$21)*100)</f>
        <v>0</v>
      </c>
      <c r="G346" s="592">
        <f t="shared" si="19"/>
        <v>0</v>
      </c>
    </row>
    <row r="347" spans="2:7" x14ac:dyDescent="0.2">
      <c r="B347" s="607"/>
      <c r="C347" s="610" t="s">
        <v>521</v>
      </c>
      <c r="D347" s="591">
        <v>0</v>
      </c>
      <c r="E347" s="609">
        <f t="shared" si="18"/>
        <v>0</v>
      </c>
      <c r="F347" s="609">
        <f>IF(SUM($D$19:$D$21)=0,0,D347/SUM($D$19:D$21)*100)</f>
        <v>0</v>
      </c>
      <c r="G347" s="592">
        <f t="shared" si="19"/>
        <v>0</v>
      </c>
    </row>
    <row r="348" spans="2:7" x14ac:dyDescent="0.2">
      <c r="B348" s="607"/>
      <c r="C348" s="610" t="s">
        <v>522</v>
      </c>
      <c r="D348" s="591">
        <v>0</v>
      </c>
      <c r="E348" s="609">
        <f t="shared" si="18"/>
        <v>0</v>
      </c>
      <c r="F348" s="609">
        <f>IF(SUM($D$19:$D$21)=0,0,D348/SUM($D$19:D$21)*100)</f>
        <v>0</v>
      </c>
      <c r="G348" s="592">
        <f t="shared" si="19"/>
        <v>0</v>
      </c>
    </row>
    <row r="349" spans="2:7" x14ac:dyDescent="0.2">
      <c r="B349" s="607"/>
      <c r="C349" s="610" t="s">
        <v>523</v>
      </c>
      <c r="D349" s="591">
        <v>0</v>
      </c>
      <c r="E349" s="609">
        <f t="shared" si="18"/>
        <v>0</v>
      </c>
      <c r="F349" s="609">
        <f>IF(SUM($D$19:$D$21)=0,0,D349/SUM($D$19:D$21)*100)</f>
        <v>0</v>
      </c>
      <c r="G349" s="592">
        <f t="shared" si="19"/>
        <v>0</v>
      </c>
    </row>
    <row r="350" spans="2:7" x14ac:dyDescent="0.2">
      <c r="B350" s="607"/>
      <c r="C350" s="610" t="s">
        <v>524</v>
      </c>
      <c r="D350" s="591">
        <v>0</v>
      </c>
      <c r="E350" s="609">
        <f t="shared" si="18"/>
        <v>0</v>
      </c>
      <c r="F350" s="609">
        <f>IF(SUM($D$19:$D$21)=0,0,D350/SUM($D$19:D$21)*100)</f>
        <v>0</v>
      </c>
      <c r="G350" s="592">
        <f t="shared" si="19"/>
        <v>0</v>
      </c>
    </row>
    <row r="351" spans="2:7" x14ac:dyDescent="0.2">
      <c r="B351" s="607"/>
      <c r="C351" s="610" t="s">
        <v>525</v>
      </c>
      <c r="D351" s="591">
        <v>0</v>
      </c>
      <c r="E351" s="609">
        <f t="shared" si="18"/>
        <v>0</v>
      </c>
      <c r="F351" s="609">
        <f>IF(SUM($D$19:$D$21)=0,0,D351/SUM($D$19:D$21)*100)</f>
        <v>0</v>
      </c>
      <c r="G351" s="592">
        <f t="shared" si="19"/>
        <v>0</v>
      </c>
    </row>
    <row r="352" spans="2:7" x14ac:dyDescent="0.2">
      <c r="B352" s="607"/>
      <c r="C352" s="610" t="s">
        <v>526</v>
      </c>
      <c r="D352" s="591">
        <v>0</v>
      </c>
      <c r="E352" s="609">
        <f t="shared" si="18"/>
        <v>0</v>
      </c>
      <c r="F352" s="609">
        <f>IF(SUM($D$19:$D$21)=0,0,D352/SUM($D$19:D$21)*100)</f>
        <v>0</v>
      </c>
      <c r="G352" s="592">
        <f t="shared" si="19"/>
        <v>0</v>
      </c>
    </row>
    <row r="353" spans="2:7" x14ac:dyDescent="0.2">
      <c r="B353" s="607"/>
      <c r="C353" s="610" t="s">
        <v>527</v>
      </c>
      <c r="D353" s="591">
        <v>0</v>
      </c>
      <c r="E353" s="609">
        <f t="shared" si="18"/>
        <v>0</v>
      </c>
      <c r="F353" s="609">
        <f>IF(SUM($D$19:$D$21)=0,0,D353/SUM($D$19:D$21)*100)</f>
        <v>0</v>
      </c>
      <c r="G353" s="592">
        <f t="shared" si="19"/>
        <v>0</v>
      </c>
    </row>
    <row r="354" spans="2:7" x14ac:dyDescent="0.2">
      <c r="B354" s="607"/>
      <c r="C354" s="610" t="s">
        <v>528</v>
      </c>
      <c r="D354" s="591">
        <v>0</v>
      </c>
      <c r="E354" s="609">
        <f t="shared" si="18"/>
        <v>0</v>
      </c>
      <c r="F354" s="609">
        <f>IF(SUM($D$19:$D$21)=0,0,D354/SUM($D$19:D$21)*100)</f>
        <v>0</v>
      </c>
      <c r="G354" s="592">
        <f t="shared" si="19"/>
        <v>0</v>
      </c>
    </row>
    <row r="355" spans="2:7" x14ac:dyDescent="0.2">
      <c r="B355" s="607"/>
      <c r="C355" s="611" t="s">
        <v>529</v>
      </c>
      <c r="D355" s="591">
        <v>0</v>
      </c>
      <c r="E355" s="609">
        <f t="shared" si="18"/>
        <v>0</v>
      </c>
      <c r="F355" s="609">
        <f>IF(SUM($D$19:$D$21)=0,0,D355/SUM($D$19:D$21)*100)</f>
        <v>0</v>
      </c>
      <c r="G355" s="592">
        <f t="shared" si="19"/>
        <v>0</v>
      </c>
    </row>
    <row r="356" spans="2:7" x14ac:dyDescent="0.2">
      <c r="B356" s="607"/>
      <c r="C356" s="611" t="s">
        <v>530</v>
      </c>
      <c r="D356" s="591">
        <v>0</v>
      </c>
      <c r="E356" s="609">
        <f t="shared" si="18"/>
        <v>0</v>
      </c>
      <c r="F356" s="609">
        <f>IF(SUM($D$19:$D$21)=0,0,D356/SUM($D$19:D$21)*100)</f>
        <v>0</v>
      </c>
      <c r="G356" s="592">
        <f t="shared" si="19"/>
        <v>0</v>
      </c>
    </row>
    <row r="357" spans="2:7" x14ac:dyDescent="0.2">
      <c r="B357" s="607"/>
      <c r="C357" s="611" t="s">
        <v>531</v>
      </c>
      <c r="D357" s="591">
        <v>0</v>
      </c>
      <c r="E357" s="609">
        <f t="shared" si="18"/>
        <v>0</v>
      </c>
      <c r="F357" s="609">
        <f>IF(SUM($D$19:$D$21)=0,0,D357/SUM($D$19:D$21)*100)</f>
        <v>0</v>
      </c>
      <c r="G357" s="592">
        <f t="shared" si="19"/>
        <v>0</v>
      </c>
    </row>
    <row r="358" spans="2:7" x14ac:dyDescent="0.2">
      <c r="B358" s="607"/>
      <c r="C358" s="611" t="s">
        <v>532</v>
      </c>
      <c r="D358" s="591">
        <v>0</v>
      </c>
      <c r="E358" s="609">
        <f t="shared" si="18"/>
        <v>0</v>
      </c>
      <c r="F358" s="609">
        <f>IF(SUM($D$19:$D$21)=0,0,D358/SUM($D$19:D$21)*100)</f>
        <v>0</v>
      </c>
      <c r="G358" s="592">
        <f t="shared" si="19"/>
        <v>0</v>
      </c>
    </row>
    <row r="359" spans="2:7" x14ac:dyDescent="0.2">
      <c r="B359" s="607"/>
      <c r="C359" s="611" t="s">
        <v>533</v>
      </c>
      <c r="D359" s="591">
        <v>0</v>
      </c>
      <c r="E359" s="609">
        <f t="shared" si="18"/>
        <v>0</v>
      </c>
      <c r="F359" s="609">
        <f>IF(SUM($D$19:$D$21)=0,0,D359/SUM($D$19:D$21)*100)</f>
        <v>0</v>
      </c>
      <c r="G359" s="592">
        <f t="shared" si="19"/>
        <v>0</v>
      </c>
    </row>
    <row r="360" spans="2:7" x14ac:dyDescent="0.2">
      <c r="B360" s="607"/>
      <c r="C360" s="611" t="s">
        <v>534</v>
      </c>
      <c r="D360" s="591">
        <v>0</v>
      </c>
      <c r="E360" s="609">
        <f t="shared" si="18"/>
        <v>0</v>
      </c>
      <c r="F360" s="609">
        <f>IF(SUM($D$19:$D$21)=0,0,D360/SUM($D$19:D$21)*100)</f>
        <v>0</v>
      </c>
      <c r="G360" s="592">
        <f t="shared" si="19"/>
        <v>0</v>
      </c>
    </row>
    <row r="361" spans="2:7" x14ac:dyDescent="0.2">
      <c r="B361" s="607"/>
      <c r="C361" s="611" t="s">
        <v>535</v>
      </c>
      <c r="D361" s="591">
        <v>0</v>
      </c>
      <c r="E361" s="609">
        <f t="shared" si="18"/>
        <v>0</v>
      </c>
      <c r="F361" s="609">
        <f>IF(SUM($D$19:$D$21)=0,0,D361/SUM($D$19:D$21)*100)</f>
        <v>0</v>
      </c>
      <c r="G361" s="592">
        <f t="shared" si="19"/>
        <v>0</v>
      </c>
    </row>
    <row r="362" spans="2:7" x14ac:dyDescent="0.2">
      <c r="B362" s="607"/>
      <c r="C362" s="611" t="s">
        <v>536</v>
      </c>
      <c r="D362" s="591">
        <v>0</v>
      </c>
      <c r="E362" s="609">
        <f t="shared" si="18"/>
        <v>0</v>
      </c>
      <c r="F362" s="609">
        <f>IF(SUM($D$19:$D$21)=0,0,D362/SUM($D$19:D$21)*100)</f>
        <v>0</v>
      </c>
      <c r="G362" s="592">
        <f t="shared" si="19"/>
        <v>0</v>
      </c>
    </row>
    <row r="363" spans="2:7" x14ac:dyDescent="0.2">
      <c r="B363" s="607"/>
      <c r="C363" s="611" t="s">
        <v>537</v>
      </c>
      <c r="D363" s="591">
        <v>0</v>
      </c>
      <c r="E363" s="609">
        <f t="shared" si="18"/>
        <v>0</v>
      </c>
      <c r="F363" s="609">
        <f>IF(SUM($D$19:$D$21)=0,0,D363/SUM($D$19:D$21)*100)</f>
        <v>0</v>
      </c>
      <c r="G363" s="592">
        <f t="shared" si="19"/>
        <v>0</v>
      </c>
    </row>
    <row r="364" spans="2:7" x14ac:dyDescent="0.2">
      <c r="B364" s="607"/>
      <c r="C364" s="611" t="s">
        <v>538</v>
      </c>
      <c r="D364" s="591">
        <v>0</v>
      </c>
      <c r="E364" s="609">
        <f t="shared" si="18"/>
        <v>0</v>
      </c>
      <c r="F364" s="609">
        <f>IF(SUM($D$19:$D$21)=0,0,D364/SUM($D$19:D$21)*100)</f>
        <v>0</v>
      </c>
      <c r="G364" s="592">
        <f t="shared" si="19"/>
        <v>0</v>
      </c>
    </row>
    <row r="365" spans="2:7" x14ac:dyDescent="0.2">
      <c r="B365" s="607"/>
      <c r="C365" s="611" t="s">
        <v>539</v>
      </c>
      <c r="D365" s="591">
        <v>0</v>
      </c>
      <c r="E365" s="609">
        <f t="shared" si="18"/>
        <v>0</v>
      </c>
      <c r="F365" s="609">
        <f>IF(SUM($D$19:$D$21)=0,0,D365/SUM($D$19:D$21)*100)</f>
        <v>0</v>
      </c>
      <c r="G365" s="592">
        <f t="shared" si="19"/>
        <v>0</v>
      </c>
    </row>
    <row r="366" spans="2:7" x14ac:dyDescent="0.2">
      <c r="B366" s="607"/>
      <c r="C366" s="611" t="s">
        <v>540</v>
      </c>
      <c r="D366" s="591">
        <v>0</v>
      </c>
      <c r="E366" s="609">
        <f t="shared" si="18"/>
        <v>0</v>
      </c>
      <c r="F366" s="609">
        <f>IF(SUM($D$19:$D$21)=0,0,D366/SUM($D$19:D$21)*100)</f>
        <v>0</v>
      </c>
      <c r="G366" s="592">
        <f t="shared" si="19"/>
        <v>0</v>
      </c>
    </row>
    <row r="367" spans="2:7" x14ac:dyDescent="0.2">
      <c r="B367" s="607"/>
      <c r="C367" s="611" t="s">
        <v>541</v>
      </c>
      <c r="D367" s="591">
        <v>0</v>
      </c>
      <c r="E367" s="609">
        <f t="shared" si="18"/>
        <v>0</v>
      </c>
      <c r="F367" s="609">
        <f>IF(SUM($D$19:$D$21)=0,0,D367/SUM($D$19:D$21)*100)</f>
        <v>0</v>
      </c>
      <c r="G367" s="592">
        <f t="shared" si="19"/>
        <v>0</v>
      </c>
    </row>
    <row r="368" spans="2:7" x14ac:dyDescent="0.2">
      <c r="B368" s="607"/>
      <c r="C368" s="611" t="s">
        <v>542</v>
      </c>
      <c r="D368" s="591">
        <v>0</v>
      </c>
      <c r="E368" s="609">
        <f t="shared" si="18"/>
        <v>0</v>
      </c>
      <c r="F368" s="609">
        <f>IF(SUM($D$19:$D$21)=0,0,D368/SUM($D$19:D$21)*100)</f>
        <v>0</v>
      </c>
      <c r="G368" s="592">
        <f t="shared" si="19"/>
        <v>0</v>
      </c>
    </row>
    <row r="369" spans="2:7" x14ac:dyDescent="0.2">
      <c r="B369" s="607"/>
      <c r="C369" s="611" t="s">
        <v>543</v>
      </c>
      <c r="D369" s="591">
        <v>0</v>
      </c>
      <c r="E369" s="609">
        <f t="shared" si="18"/>
        <v>0</v>
      </c>
      <c r="F369" s="609">
        <f>IF(SUM($D$19:$D$21)=0,0,D369/SUM($D$19:D$21)*100)</f>
        <v>0</v>
      </c>
      <c r="G369" s="592">
        <f t="shared" si="19"/>
        <v>0</v>
      </c>
    </row>
    <row r="370" spans="2:7" x14ac:dyDescent="0.2">
      <c r="B370" s="607"/>
      <c r="C370" s="611" t="s">
        <v>544</v>
      </c>
      <c r="D370" s="591">
        <v>0</v>
      </c>
      <c r="E370" s="609">
        <f t="shared" si="18"/>
        <v>0</v>
      </c>
      <c r="F370" s="609">
        <f>IF(SUM($D$19:$D$21)=0,0,D370/SUM($D$19:D$21)*100)</f>
        <v>0</v>
      </c>
      <c r="G370" s="592">
        <f t="shared" si="19"/>
        <v>0</v>
      </c>
    </row>
    <row r="371" spans="2:7" x14ac:dyDescent="0.2">
      <c r="B371" s="607"/>
      <c r="C371" s="611" t="s">
        <v>545</v>
      </c>
      <c r="D371" s="591">
        <v>0</v>
      </c>
      <c r="E371" s="609">
        <f t="shared" si="18"/>
        <v>0</v>
      </c>
      <c r="F371" s="609">
        <f>IF(SUM($D$19:$D$21)=0,0,D371/SUM($D$19:D$21)*100)</f>
        <v>0</v>
      </c>
      <c r="G371" s="592">
        <f t="shared" si="19"/>
        <v>0</v>
      </c>
    </row>
    <row r="372" spans="2:7" x14ac:dyDescent="0.2">
      <c r="B372" s="607"/>
      <c r="C372" s="611" t="s">
        <v>546</v>
      </c>
      <c r="D372" s="591">
        <v>0</v>
      </c>
      <c r="E372" s="609">
        <f t="shared" si="18"/>
        <v>0</v>
      </c>
      <c r="F372" s="609">
        <f>IF(SUM($D$19:$D$21)=0,0,D372/SUM($D$19:D$21)*100)</f>
        <v>0</v>
      </c>
      <c r="G372" s="592">
        <f t="shared" si="19"/>
        <v>0</v>
      </c>
    </row>
    <row r="373" spans="2:7" x14ac:dyDescent="0.2">
      <c r="B373" s="607"/>
      <c r="C373" s="611" t="s">
        <v>547</v>
      </c>
      <c r="D373" s="591">
        <v>0</v>
      </c>
      <c r="E373" s="609">
        <f t="shared" si="18"/>
        <v>0</v>
      </c>
      <c r="F373" s="609">
        <f>IF(SUM($D$19:$D$21)=0,0,D373/SUM($D$19:D$21)*100)</f>
        <v>0</v>
      </c>
      <c r="G373" s="592">
        <f t="shared" si="19"/>
        <v>0</v>
      </c>
    </row>
    <row r="374" spans="2:7" x14ac:dyDescent="0.2">
      <c r="B374" s="612"/>
      <c r="C374" s="613" t="s">
        <v>548</v>
      </c>
      <c r="D374" s="614">
        <v>0</v>
      </c>
      <c r="E374" s="615">
        <f t="shared" si="18"/>
        <v>0</v>
      </c>
      <c r="F374" s="615">
        <f>IF(SUM($D$19:$D$21)=0,0,D374/SUM($D$19:D$21)*100)</f>
        <v>0</v>
      </c>
      <c r="G374" s="595">
        <f t="shared" si="19"/>
        <v>0</v>
      </c>
    </row>
    <row r="375" spans="2:7" x14ac:dyDescent="0.2">
      <c r="D375" s="598"/>
      <c r="E375" s="599"/>
      <c r="F375" s="599"/>
      <c r="G375" s="599"/>
    </row>
    <row r="376" spans="2:7" x14ac:dyDescent="0.2">
      <c r="B376" s="604" t="s">
        <v>503</v>
      </c>
      <c r="C376" s="605" t="s">
        <v>518</v>
      </c>
      <c r="D376" s="589">
        <v>0</v>
      </c>
      <c r="E376" s="606">
        <f>IF($C$6=0,0,D376/$C$6*100)</f>
        <v>0</v>
      </c>
      <c r="F376" s="606">
        <f>IF(SUM($D$24:$D$26)=0,0,D376/SUM($D$24:D$26)*100)</f>
        <v>0</v>
      </c>
      <c r="G376" s="590">
        <f>IF($D$26=0,0,D376/$D$26*100)</f>
        <v>0</v>
      </c>
    </row>
    <row r="377" spans="2:7" x14ac:dyDescent="0.2">
      <c r="B377" s="607"/>
      <c r="C377" s="608" t="s">
        <v>757</v>
      </c>
      <c r="D377" s="591">
        <v>0</v>
      </c>
      <c r="E377" s="609">
        <f t="shared" ref="E377:E407" si="20">IF($C$6=0,0,D377/$C$6*100)</f>
        <v>0</v>
      </c>
      <c r="F377" s="609">
        <f>IF(SUM($D$24:$D$26)=0,0,D377/SUM($D$24:D$26)*100)</f>
        <v>0</v>
      </c>
      <c r="G377" s="592">
        <f t="shared" ref="G377:G407" si="21">IF($D$26=0,0,D377/$D$26*100)</f>
        <v>0</v>
      </c>
    </row>
    <row r="378" spans="2:7" x14ac:dyDescent="0.2">
      <c r="B378" s="607"/>
      <c r="C378" s="610" t="s">
        <v>519</v>
      </c>
      <c r="D378" s="591">
        <v>0</v>
      </c>
      <c r="E378" s="609">
        <f t="shared" si="20"/>
        <v>0</v>
      </c>
      <c r="F378" s="609">
        <f>IF(SUM($D$24:$D$26)=0,0,D378/SUM($D$24:D$26)*100)</f>
        <v>0</v>
      </c>
      <c r="G378" s="592">
        <f t="shared" si="21"/>
        <v>0</v>
      </c>
    </row>
    <row r="379" spans="2:7" x14ac:dyDescent="0.2">
      <c r="B379" s="607"/>
      <c r="C379" s="610" t="s">
        <v>520</v>
      </c>
      <c r="D379" s="591">
        <v>0</v>
      </c>
      <c r="E379" s="609">
        <f t="shared" si="20"/>
        <v>0</v>
      </c>
      <c r="F379" s="609">
        <f>IF(SUM($D$24:$D$26)=0,0,D379/SUM($D$24:D$26)*100)</f>
        <v>0</v>
      </c>
      <c r="G379" s="592">
        <f t="shared" si="21"/>
        <v>0</v>
      </c>
    </row>
    <row r="380" spans="2:7" x14ac:dyDescent="0.2">
      <c r="B380" s="607"/>
      <c r="C380" s="610" t="s">
        <v>521</v>
      </c>
      <c r="D380" s="591">
        <v>0</v>
      </c>
      <c r="E380" s="609">
        <f t="shared" si="20"/>
        <v>0</v>
      </c>
      <c r="F380" s="609">
        <f>IF(SUM($D$24:$D$26)=0,0,D380/SUM($D$24:D$26)*100)</f>
        <v>0</v>
      </c>
      <c r="G380" s="592">
        <f t="shared" si="21"/>
        <v>0</v>
      </c>
    </row>
    <row r="381" spans="2:7" x14ac:dyDescent="0.2">
      <c r="B381" s="607"/>
      <c r="C381" s="610" t="s">
        <v>522</v>
      </c>
      <c r="D381" s="591">
        <v>1</v>
      </c>
      <c r="E381" s="609">
        <f t="shared" si="20"/>
        <v>0.11991774678659771</v>
      </c>
      <c r="F381" s="609">
        <f>IF(SUM($D$24:$D$26)=0,0,D381/SUM($D$24:D$26)*100)</f>
        <v>0.81432553666577268</v>
      </c>
      <c r="G381" s="592">
        <f t="shared" si="21"/>
        <v>49.967945562921386</v>
      </c>
    </row>
    <row r="382" spans="2:7" x14ac:dyDescent="0.2">
      <c r="B382" s="607"/>
      <c r="C382" s="610" t="s">
        <v>523</v>
      </c>
      <c r="D382" s="591">
        <v>1</v>
      </c>
      <c r="E382" s="609">
        <f t="shared" si="20"/>
        <v>0.11991774678659771</v>
      </c>
      <c r="F382" s="609">
        <f>IF(SUM($D$24:$D$26)=0,0,D382/SUM($D$24:D$26)*100)</f>
        <v>0.81432553666577268</v>
      </c>
      <c r="G382" s="592">
        <f t="shared" si="21"/>
        <v>49.967945562921386</v>
      </c>
    </row>
    <row r="383" spans="2:7" x14ac:dyDescent="0.2">
      <c r="B383" s="607"/>
      <c r="C383" s="610" t="s">
        <v>524</v>
      </c>
      <c r="D383" s="591">
        <v>0</v>
      </c>
      <c r="E383" s="609">
        <f t="shared" si="20"/>
        <v>0</v>
      </c>
      <c r="F383" s="609">
        <f>IF(SUM($D$24:$D$26)=0,0,D383/SUM($D$24:D$26)*100)</f>
        <v>0</v>
      </c>
      <c r="G383" s="592">
        <f t="shared" si="21"/>
        <v>0</v>
      </c>
    </row>
    <row r="384" spans="2:7" x14ac:dyDescent="0.2">
      <c r="B384" s="607"/>
      <c r="C384" s="610" t="s">
        <v>525</v>
      </c>
      <c r="D384" s="591">
        <v>0</v>
      </c>
      <c r="E384" s="609">
        <f t="shared" si="20"/>
        <v>0</v>
      </c>
      <c r="F384" s="609">
        <f>IF(SUM($D$24:$D$26)=0,0,D384/SUM($D$24:D$26)*100)</f>
        <v>0</v>
      </c>
      <c r="G384" s="592">
        <f t="shared" si="21"/>
        <v>0</v>
      </c>
    </row>
    <row r="385" spans="2:7" x14ac:dyDescent="0.2">
      <c r="B385" s="607"/>
      <c r="C385" s="610" t="s">
        <v>526</v>
      </c>
      <c r="D385" s="591">
        <v>0</v>
      </c>
      <c r="E385" s="609">
        <f t="shared" si="20"/>
        <v>0</v>
      </c>
      <c r="F385" s="609">
        <f>IF(SUM($D$24:$D$26)=0,0,D385/SUM($D$24:D$26)*100)</f>
        <v>0</v>
      </c>
      <c r="G385" s="592">
        <f t="shared" si="21"/>
        <v>0</v>
      </c>
    </row>
    <row r="386" spans="2:7" x14ac:dyDescent="0.2">
      <c r="B386" s="607"/>
      <c r="C386" s="610" t="s">
        <v>527</v>
      </c>
      <c r="D386" s="591">
        <v>0</v>
      </c>
      <c r="E386" s="609">
        <f t="shared" si="20"/>
        <v>0</v>
      </c>
      <c r="F386" s="609">
        <f>IF(SUM($D$24:$D$26)=0,0,D386/SUM($D$24:D$26)*100)</f>
        <v>0</v>
      </c>
      <c r="G386" s="592">
        <f t="shared" si="21"/>
        <v>0</v>
      </c>
    </row>
    <row r="387" spans="2:7" x14ac:dyDescent="0.2">
      <c r="B387" s="607"/>
      <c r="C387" s="610" t="s">
        <v>528</v>
      </c>
      <c r="D387" s="591">
        <v>0</v>
      </c>
      <c r="E387" s="609">
        <f t="shared" si="20"/>
        <v>0</v>
      </c>
      <c r="F387" s="609">
        <f>IF(SUM($D$24:$D$26)=0,0,D387/SUM($D$24:D$26)*100)</f>
        <v>0</v>
      </c>
      <c r="G387" s="592">
        <f t="shared" si="21"/>
        <v>0</v>
      </c>
    </row>
    <row r="388" spans="2:7" x14ac:dyDescent="0.2">
      <c r="B388" s="607"/>
      <c r="C388" s="611" t="s">
        <v>529</v>
      </c>
      <c r="D388" s="591">
        <v>0</v>
      </c>
      <c r="E388" s="609">
        <f t="shared" si="20"/>
        <v>0</v>
      </c>
      <c r="F388" s="609">
        <f>IF(SUM($D$24:$D$26)=0,0,D388/SUM($D$24:D$26)*100)</f>
        <v>0</v>
      </c>
      <c r="G388" s="592">
        <f t="shared" si="21"/>
        <v>0</v>
      </c>
    </row>
    <row r="389" spans="2:7" x14ac:dyDescent="0.2">
      <c r="B389" s="607"/>
      <c r="C389" s="611" t="s">
        <v>530</v>
      </c>
      <c r="D389" s="591">
        <v>0</v>
      </c>
      <c r="E389" s="609">
        <f t="shared" si="20"/>
        <v>0</v>
      </c>
      <c r="F389" s="609">
        <f>IF(SUM($D$24:$D$26)=0,0,D389/SUM($D$24:D$26)*100)</f>
        <v>0</v>
      </c>
      <c r="G389" s="592">
        <f t="shared" si="21"/>
        <v>0</v>
      </c>
    </row>
    <row r="390" spans="2:7" x14ac:dyDescent="0.2">
      <c r="B390" s="607"/>
      <c r="C390" s="611" t="s">
        <v>531</v>
      </c>
      <c r="D390" s="591">
        <v>0</v>
      </c>
      <c r="E390" s="609">
        <f t="shared" si="20"/>
        <v>0</v>
      </c>
      <c r="F390" s="609">
        <f>IF(SUM($D$24:$D$26)=0,0,D390/SUM($D$24:D$26)*100)</f>
        <v>0</v>
      </c>
      <c r="G390" s="592">
        <f t="shared" si="21"/>
        <v>0</v>
      </c>
    </row>
    <row r="391" spans="2:7" x14ac:dyDescent="0.2">
      <c r="B391" s="607"/>
      <c r="C391" s="611" t="s">
        <v>532</v>
      </c>
      <c r="D391" s="591">
        <v>0</v>
      </c>
      <c r="E391" s="609">
        <f t="shared" si="20"/>
        <v>0</v>
      </c>
      <c r="F391" s="609">
        <f>IF(SUM($D$24:$D$26)=0,0,D391/SUM($D$24:D$26)*100)</f>
        <v>0</v>
      </c>
      <c r="G391" s="592">
        <f t="shared" si="21"/>
        <v>0</v>
      </c>
    </row>
    <row r="392" spans="2:7" x14ac:dyDescent="0.2">
      <c r="B392" s="607"/>
      <c r="C392" s="611" t="s">
        <v>533</v>
      </c>
      <c r="D392" s="591">
        <v>0</v>
      </c>
      <c r="E392" s="609">
        <f t="shared" si="20"/>
        <v>0</v>
      </c>
      <c r="F392" s="609">
        <f>IF(SUM($D$24:$D$26)=0,0,D392/SUM($D$24:D$26)*100)</f>
        <v>0</v>
      </c>
      <c r="G392" s="592">
        <f t="shared" si="21"/>
        <v>0</v>
      </c>
    </row>
    <row r="393" spans="2:7" x14ac:dyDescent="0.2">
      <c r="B393" s="607"/>
      <c r="C393" s="611" t="s">
        <v>534</v>
      </c>
      <c r="D393" s="591">
        <v>0</v>
      </c>
      <c r="E393" s="609">
        <f t="shared" si="20"/>
        <v>0</v>
      </c>
      <c r="F393" s="609">
        <f>IF(SUM($D$24:$D$26)=0,0,D393/SUM($D$24:D$26)*100)</f>
        <v>0</v>
      </c>
      <c r="G393" s="592">
        <f t="shared" si="21"/>
        <v>0</v>
      </c>
    </row>
    <row r="394" spans="2:7" x14ac:dyDescent="0.2">
      <c r="B394" s="607"/>
      <c r="C394" s="611" t="s">
        <v>535</v>
      </c>
      <c r="D394" s="591">
        <v>0</v>
      </c>
      <c r="E394" s="609">
        <f t="shared" si="20"/>
        <v>0</v>
      </c>
      <c r="F394" s="609">
        <f>IF(SUM($D$24:$D$26)=0,0,D394/SUM($D$24:D$26)*100)</f>
        <v>0</v>
      </c>
      <c r="G394" s="592">
        <f t="shared" si="21"/>
        <v>0</v>
      </c>
    </row>
    <row r="395" spans="2:7" x14ac:dyDescent="0.2">
      <c r="B395" s="607"/>
      <c r="C395" s="611" t="s">
        <v>536</v>
      </c>
      <c r="D395" s="591">
        <v>0</v>
      </c>
      <c r="E395" s="609">
        <f t="shared" si="20"/>
        <v>0</v>
      </c>
      <c r="F395" s="609">
        <f>IF(SUM($D$24:$D$26)=0,0,D395/SUM($D$24:D$26)*100)</f>
        <v>0</v>
      </c>
      <c r="G395" s="592">
        <f t="shared" si="21"/>
        <v>0</v>
      </c>
    </row>
    <row r="396" spans="2:7" x14ac:dyDescent="0.2">
      <c r="B396" s="607"/>
      <c r="C396" s="611" t="s">
        <v>537</v>
      </c>
      <c r="D396" s="591">
        <v>0</v>
      </c>
      <c r="E396" s="609">
        <f t="shared" si="20"/>
        <v>0</v>
      </c>
      <c r="F396" s="609">
        <f>IF(SUM($D$24:$D$26)=0,0,D396/SUM($D$24:D$26)*100)</f>
        <v>0</v>
      </c>
      <c r="G396" s="592">
        <f t="shared" si="21"/>
        <v>0</v>
      </c>
    </row>
    <row r="397" spans="2:7" x14ac:dyDescent="0.2">
      <c r="B397" s="607"/>
      <c r="C397" s="611" t="s">
        <v>538</v>
      </c>
      <c r="D397" s="591">
        <v>0</v>
      </c>
      <c r="E397" s="609">
        <f t="shared" si="20"/>
        <v>0</v>
      </c>
      <c r="F397" s="609">
        <f>IF(SUM($D$24:$D$26)=0,0,D397/SUM($D$24:D$26)*100)</f>
        <v>0</v>
      </c>
      <c r="G397" s="592">
        <f t="shared" si="21"/>
        <v>0</v>
      </c>
    </row>
    <row r="398" spans="2:7" x14ac:dyDescent="0.2">
      <c r="B398" s="607"/>
      <c r="C398" s="611" t="s">
        <v>539</v>
      </c>
      <c r="D398" s="591">
        <v>1.0012829999999999</v>
      </c>
      <c r="E398" s="609">
        <f t="shared" si="20"/>
        <v>0.1200716012557249</v>
      </c>
      <c r="F398" s="609">
        <f>IF(SUM($D$24:$D$26)=0,0,D398/SUM($D$24:D$26)*100)</f>
        <v>0.81537031632931478</v>
      </c>
      <c r="G398" s="592">
        <f t="shared" si="21"/>
        <v>50.032054437078614</v>
      </c>
    </row>
    <row r="399" spans="2:7" x14ac:dyDescent="0.2">
      <c r="B399" s="607"/>
      <c r="C399" s="611" t="s">
        <v>540</v>
      </c>
      <c r="D399" s="591">
        <v>1</v>
      </c>
      <c r="E399" s="609">
        <f t="shared" si="20"/>
        <v>0.11991774678659771</v>
      </c>
      <c r="F399" s="609">
        <f>IF(SUM($D$24:$D$26)=0,0,D399/SUM($D$24:D$26)*100)</f>
        <v>0.81432553666577268</v>
      </c>
      <c r="G399" s="592">
        <f t="shared" si="21"/>
        <v>49.967945562921386</v>
      </c>
    </row>
    <row r="400" spans="2:7" x14ac:dyDescent="0.2">
      <c r="B400" s="607"/>
      <c r="C400" s="611" t="s">
        <v>541</v>
      </c>
      <c r="D400" s="591">
        <v>0</v>
      </c>
      <c r="E400" s="609">
        <f t="shared" si="20"/>
        <v>0</v>
      </c>
      <c r="F400" s="609">
        <f>IF(SUM($D$24:$D$26)=0,0,D400/SUM($D$24:D$26)*100)</f>
        <v>0</v>
      </c>
      <c r="G400" s="592">
        <f t="shared" si="21"/>
        <v>0</v>
      </c>
    </row>
    <row r="401" spans="2:7" x14ac:dyDescent="0.2">
      <c r="B401" s="607"/>
      <c r="C401" s="611" t="s">
        <v>542</v>
      </c>
      <c r="D401" s="591">
        <v>0</v>
      </c>
      <c r="E401" s="609">
        <f t="shared" si="20"/>
        <v>0</v>
      </c>
      <c r="F401" s="609">
        <f>IF(SUM($D$24:$D$26)=0,0,D401/SUM($D$24:D$26)*100)</f>
        <v>0</v>
      </c>
      <c r="G401" s="592">
        <f t="shared" si="21"/>
        <v>0</v>
      </c>
    </row>
    <row r="402" spans="2:7" x14ac:dyDescent="0.2">
      <c r="B402" s="607"/>
      <c r="C402" s="611" t="s">
        <v>543</v>
      </c>
      <c r="D402" s="591">
        <v>0</v>
      </c>
      <c r="E402" s="609">
        <f t="shared" si="20"/>
        <v>0</v>
      </c>
      <c r="F402" s="609">
        <f>IF(SUM($D$24:$D$26)=0,0,D402/SUM($D$24:D$26)*100)</f>
        <v>0</v>
      </c>
      <c r="G402" s="592">
        <f t="shared" si="21"/>
        <v>0</v>
      </c>
    </row>
    <row r="403" spans="2:7" x14ac:dyDescent="0.2">
      <c r="B403" s="607"/>
      <c r="C403" s="611" t="s">
        <v>544</v>
      </c>
      <c r="D403" s="591">
        <v>0</v>
      </c>
      <c r="E403" s="609">
        <f t="shared" si="20"/>
        <v>0</v>
      </c>
      <c r="F403" s="609">
        <f>IF(SUM($D$24:$D$26)=0,0,D403/SUM($D$24:D$26)*100)</f>
        <v>0</v>
      </c>
      <c r="G403" s="592">
        <f t="shared" si="21"/>
        <v>0</v>
      </c>
    </row>
    <row r="404" spans="2:7" x14ac:dyDescent="0.2">
      <c r="B404" s="607"/>
      <c r="C404" s="611" t="s">
        <v>545</v>
      </c>
      <c r="D404" s="591">
        <v>2.0012829999999999</v>
      </c>
      <c r="E404" s="609">
        <f t="shared" si="20"/>
        <v>0.23998934804232261</v>
      </c>
      <c r="F404" s="609">
        <f>IF(SUM($D$24:$D$26)=0,0,D404/SUM($D$24:D$26)*100)</f>
        <v>1.6296958529950876</v>
      </c>
      <c r="G404" s="592">
        <f t="shared" si="21"/>
        <v>100</v>
      </c>
    </row>
    <row r="405" spans="2:7" x14ac:dyDescent="0.2">
      <c r="B405" s="607"/>
      <c r="C405" s="611" t="s">
        <v>546</v>
      </c>
      <c r="D405" s="591">
        <v>0</v>
      </c>
      <c r="E405" s="609">
        <f t="shared" si="20"/>
        <v>0</v>
      </c>
      <c r="F405" s="609">
        <f>IF(SUM($D$24:$D$26)=0,0,D405/SUM($D$24:D$26)*100)</f>
        <v>0</v>
      </c>
      <c r="G405" s="592">
        <f t="shared" si="21"/>
        <v>0</v>
      </c>
    </row>
    <row r="406" spans="2:7" x14ac:dyDescent="0.2">
      <c r="B406" s="607"/>
      <c r="C406" s="611" t="s">
        <v>547</v>
      </c>
      <c r="D406" s="591">
        <v>0</v>
      </c>
      <c r="E406" s="609">
        <f t="shared" si="20"/>
        <v>0</v>
      </c>
      <c r="F406" s="609">
        <f>IF(SUM($D$24:$D$26)=0,0,D406/SUM($D$24:D$26)*100)</f>
        <v>0</v>
      </c>
      <c r="G406" s="592">
        <f t="shared" si="21"/>
        <v>0</v>
      </c>
    </row>
    <row r="407" spans="2:7" x14ac:dyDescent="0.2">
      <c r="B407" s="612"/>
      <c r="C407" s="613" t="s">
        <v>548</v>
      </c>
      <c r="D407" s="614">
        <v>0</v>
      </c>
      <c r="E407" s="615">
        <f t="shared" si="20"/>
        <v>0</v>
      </c>
      <c r="F407" s="615">
        <f>IF(SUM($D$24:$D$26)=0,0,D407/SUM($D$24:D$26)*100)</f>
        <v>0</v>
      </c>
      <c r="G407" s="595">
        <f t="shared" si="21"/>
        <v>0</v>
      </c>
    </row>
    <row r="408" spans="2:7" x14ac:dyDescent="0.2">
      <c r="D408" s="598"/>
      <c r="E408" s="599"/>
      <c r="F408" s="599"/>
      <c r="G408" s="599"/>
    </row>
    <row r="409" spans="2:7" x14ac:dyDescent="0.2">
      <c r="B409" s="604" t="s">
        <v>504</v>
      </c>
      <c r="C409" s="605" t="s">
        <v>518</v>
      </c>
      <c r="D409" s="589">
        <v>0</v>
      </c>
      <c r="E409" s="606">
        <f>IF($C$7=0,0,D409/$C$7*100)</f>
        <v>0</v>
      </c>
      <c r="F409" s="606">
        <f>IF(SUM($D$29:$D$31)=0,0,D409/SUM($D$29:D$31)*100)</f>
        <v>0</v>
      </c>
      <c r="G409" s="590">
        <f>IF($D$31=0,0,D409/$D$31*100)</f>
        <v>0</v>
      </c>
    </row>
    <row r="410" spans="2:7" x14ac:dyDescent="0.2">
      <c r="B410" s="607"/>
      <c r="C410" s="608" t="s">
        <v>757</v>
      </c>
      <c r="D410" s="591">
        <v>0</v>
      </c>
      <c r="E410" s="609">
        <f t="shared" ref="E410:E440" si="22">IF($C$7=0,0,D410/$C$7*100)</f>
        <v>0</v>
      </c>
      <c r="F410" s="609">
        <f>IF(SUM($D$29:$D$31)=0,0,D410/SUM($D$29:D$31)*100)</f>
        <v>0</v>
      </c>
      <c r="G410" s="592">
        <f t="shared" ref="G410:G440" si="23">IF($D$31=0,0,D410/$D$31*100)</f>
        <v>0</v>
      </c>
    </row>
    <row r="411" spans="2:7" x14ac:dyDescent="0.2">
      <c r="B411" s="607"/>
      <c r="C411" s="610" t="s">
        <v>519</v>
      </c>
      <c r="D411" s="591">
        <v>0</v>
      </c>
      <c r="E411" s="609">
        <f t="shared" si="22"/>
        <v>0</v>
      </c>
      <c r="F411" s="609">
        <f>IF(SUM($D$29:$D$31)=0,0,D411/SUM($D$29:D$31)*100)</f>
        <v>0</v>
      </c>
      <c r="G411" s="592">
        <f t="shared" si="23"/>
        <v>0</v>
      </c>
    </row>
    <row r="412" spans="2:7" x14ac:dyDescent="0.2">
      <c r="B412" s="607"/>
      <c r="C412" s="610" t="s">
        <v>520</v>
      </c>
      <c r="D412" s="591">
        <v>0</v>
      </c>
      <c r="E412" s="609">
        <f t="shared" si="22"/>
        <v>0</v>
      </c>
      <c r="F412" s="609">
        <f>IF(SUM($D$29:$D$31)=0,0,D412/SUM($D$29:D$31)*100)</f>
        <v>0</v>
      </c>
      <c r="G412" s="592">
        <f t="shared" si="23"/>
        <v>0</v>
      </c>
    </row>
    <row r="413" spans="2:7" x14ac:dyDescent="0.2">
      <c r="B413" s="607"/>
      <c r="C413" s="610" t="s">
        <v>521</v>
      </c>
      <c r="D413" s="591">
        <v>0</v>
      </c>
      <c r="E413" s="609">
        <f t="shared" si="22"/>
        <v>0</v>
      </c>
      <c r="F413" s="609">
        <f>IF(SUM($D$29:$D$31)=0,0,D413/SUM($D$29:D$31)*100)</f>
        <v>0</v>
      </c>
      <c r="G413" s="592">
        <f t="shared" si="23"/>
        <v>0</v>
      </c>
    </row>
    <row r="414" spans="2:7" x14ac:dyDescent="0.2">
      <c r="B414" s="607"/>
      <c r="C414" s="610" t="s">
        <v>522</v>
      </c>
      <c r="D414" s="591">
        <v>0</v>
      </c>
      <c r="E414" s="609">
        <f t="shared" si="22"/>
        <v>0</v>
      </c>
      <c r="F414" s="609">
        <f>IF(SUM($D$29:$D$31)=0,0,D414/SUM($D$29:D$31)*100)</f>
        <v>0</v>
      </c>
      <c r="G414" s="592">
        <f t="shared" si="23"/>
        <v>0</v>
      </c>
    </row>
    <row r="415" spans="2:7" x14ac:dyDescent="0.2">
      <c r="B415" s="607"/>
      <c r="C415" s="610" t="s">
        <v>523</v>
      </c>
      <c r="D415" s="591">
        <v>0</v>
      </c>
      <c r="E415" s="609">
        <f t="shared" si="22"/>
        <v>0</v>
      </c>
      <c r="F415" s="609">
        <f>IF(SUM($D$29:$D$31)=0,0,D415/SUM($D$29:D$31)*100)</f>
        <v>0</v>
      </c>
      <c r="G415" s="592">
        <f t="shared" si="23"/>
        <v>0</v>
      </c>
    </row>
    <row r="416" spans="2:7" x14ac:dyDescent="0.2">
      <c r="B416" s="607"/>
      <c r="C416" s="610" t="s">
        <v>524</v>
      </c>
      <c r="D416" s="591">
        <v>0</v>
      </c>
      <c r="E416" s="609">
        <f t="shared" si="22"/>
        <v>0</v>
      </c>
      <c r="F416" s="609">
        <f>IF(SUM($D$29:$D$31)=0,0,D416/SUM($D$29:D$31)*100)</f>
        <v>0</v>
      </c>
      <c r="G416" s="592">
        <f t="shared" si="23"/>
        <v>0</v>
      </c>
    </row>
    <row r="417" spans="2:7" x14ac:dyDescent="0.2">
      <c r="B417" s="607"/>
      <c r="C417" s="610" t="s">
        <v>525</v>
      </c>
      <c r="D417" s="591">
        <v>0</v>
      </c>
      <c r="E417" s="609">
        <f t="shared" si="22"/>
        <v>0</v>
      </c>
      <c r="F417" s="609">
        <f>IF(SUM($D$29:$D$31)=0,0,D417/SUM($D$29:D$31)*100)</f>
        <v>0</v>
      </c>
      <c r="G417" s="592">
        <f t="shared" si="23"/>
        <v>0</v>
      </c>
    </row>
    <row r="418" spans="2:7" x14ac:dyDescent="0.2">
      <c r="B418" s="607"/>
      <c r="C418" s="610" t="s">
        <v>526</v>
      </c>
      <c r="D418" s="591">
        <v>0</v>
      </c>
      <c r="E418" s="609">
        <f t="shared" si="22"/>
        <v>0</v>
      </c>
      <c r="F418" s="609">
        <f>IF(SUM($D$29:$D$31)=0,0,D418/SUM($D$29:D$31)*100)</f>
        <v>0</v>
      </c>
      <c r="G418" s="592">
        <f t="shared" si="23"/>
        <v>0</v>
      </c>
    </row>
    <row r="419" spans="2:7" x14ac:dyDescent="0.2">
      <c r="B419" s="607"/>
      <c r="C419" s="610" t="s">
        <v>527</v>
      </c>
      <c r="D419" s="591">
        <v>0</v>
      </c>
      <c r="E419" s="609">
        <f t="shared" si="22"/>
        <v>0</v>
      </c>
      <c r="F419" s="609">
        <f>IF(SUM($D$29:$D$31)=0,0,D419/SUM($D$29:D$31)*100)</f>
        <v>0</v>
      </c>
      <c r="G419" s="592">
        <f t="shared" si="23"/>
        <v>0</v>
      </c>
    </row>
    <row r="420" spans="2:7" x14ac:dyDescent="0.2">
      <c r="B420" s="607"/>
      <c r="C420" s="610" t="s">
        <v>528</v>
      </c>
      <c r="D420" s="591">
        <v>0</v>
      </c>
      <c r="E420" s="609">
        <f t="shared" si="22"/>
        <v>0</v>
      </c>
      <c r="F420" s="609">
        <f>IF(SUM($D$29:$D$31)=0,0,D420/SUM($D$29:D$31)*100)</f>
        <v>0</v>
      </c>
      <c r="G420" s="592">
        <f t="shared" si="23"/>
        <v>0</v>
      </c>
    </row>
    <row r="421" spans="2:7" x14ac:dyDescent="0.2">
      <c r="B421" s="607"/>
      <c r="C421" s="611" t="s">
        <v>529</v>
      </c>
      <c r="D421" s="591">
        <v>0</v>
      </c>
      <c r="E421" s="609">
        <f t="shared" si="22"/>
        <v>0</v>
      </c>
      <c r="F421" s="609">
        <f>IF(SUM($D$29:$D$31)=0,0,D421/SUM($D$29:D$31)*100)</f>
        <v>0</v>
      </c>
      <c r="G421" s="592">
        <f t="shared" si="23"/>
        <v>0</v>
      </c>
    </row>
    <row r="422" spans="2:7" x14ac:dyDescent="0.2">
      <c r="B422" s="607"/>
      <c r="C422" s="611" t="s">
        <v>530</v>
      </c>
      <c r="D422" s="591">
        <v>0</v>
      </c>
      <c r="E422" s="609">
        <f t="shared" si="22"/>
        <v>0</v>
      </c>
      <c r="F422" s="609">
        <f>IF(SUM($D$29:$D$31)=0,0,D422/SUM($D$29:D$31)*100)</f>
        <v>0</v>
      </c>
      <c r="G422" s="592">
        <f t="shared" si="23"/>
        <v>0</v>
      </c>
    </row>
    <row r="423" spans="2:7" x14ac:dyDescent="0.2">
      <c r="B423" s="607"/>
      <c r="C423" s="611" t="s">
        <v>531</v>
      </c>
      <c r="D423" s="591">
        <v>0</v>
      </c>
      <c r="E423" s="609">
        <f t="shared" si="22"/>
        <v>0</v>
      </c>
      <c r="F423" s="609">
        <f>IF(SUM($D$29:$D$31)=0,0,D423/SUM($D$29:D$31)*100)</f>
        <v>0</v>
      </c>
      <c r="G423" s="592">
        <f t="shared" si="23"/>
        <v>0</v>
      </c>
    </row>
    <row r="424" spans="2:7" x14ac:dyDescent="0.2">
      <c r="B424" s="607"/>
      <c r="C424" s="611" t="s">
        <v>532</v>
      </c>
      <c r="D424" s="591">
        <v>0</v>
      </c>
      <c r="E424" s="609">
        <f t="shared" si="22"/>
        <v>0</v>
      </c>
      <c r="F424" s="609">
        <f>IF(SUM($D$29:$D$31)=0,0,D424/SUM($D$29:D$31)*100)</f>
        <v>0</v>
      </c>
      <c r="G424" s="592">
        <f t="shared" si="23"/>
        <v>0</v>
      </c>
    </row>
    <row r="425" spans="2:7" x14ac:dyDescent="0.2">
      <c r="B425" s="607"/>
      <c r="C425" s="611" t="s">
        <v>533</v>
      </c>
      <c r="D425" s="591">
        <v>0</v>
      </c>
      <c r="E425" s="609">
        <f t="shared" si="22"/>
        <v>0</v>
      </c>
      <c r="F425" s="609">
        <f>IF(SUM($D$29:$D$31)=0,0,D425/SUM($D$29:D$31)*100)</f>
        <v>0</v>
      </c>
      <c r="G425" s="592">
        <f t="shared" si="23"/>
        <v>0</v>
      </c>
    </row>
    <row r="426" spans="2:7" x14ac:dyDescent="0.2">
      <c r="B426" s="607"/>
      <c r="C426" s="611" t="s">
        <v>534</v>
      </c>
      <c r="D426" s="591">
        <v>0</v>
      </c>
      <c r="E426" s="609">
        <f t="shared" si="22"/>
        <v>0</v>
      </c>
      <c r="F426" s="609">
        <f>IF(SUM($D$29:$D$31)=0,0,D426/SUM($D$29:D$31)*100)</f>
        <v>0</v>
      </c>
      <c r="G426" s="592">
        <f t="shared" si="23"/>
        <v>0</v>
      </c>
    </row>
    <row r="427" spans="2:7" x14ac:dyDescent="0.2">
      <c r="B427" s="607"/>
      <c r="C427" s="611" t="s">
        <v>535</v>
      </c>
      <c r="D427" s="591">
        <v>0</v>
      </c>
      <c r="E427" s="609">
        <f t="shared" si="22"/>
        <v>0</v>
      </c>
      <c r="F427" s="609">
        <f>IF(SUM($D$29:$D$31)=0,0,D427/SUM($D$29:D$31)*100)</f>
        <v>0</v>
      </c>
      <c r="G427" s="592">
        <f t="shared" si="23"/>
        <v>0</v>
      </c>
    </row>
    <row r="428" spans="2:7" x14ac:dyDescent="0.2">
      <c r="B428" s="607"/>
      <c r="C428" s="611" t="s">
        <v>536</v>
      </c>
      <c r="D428" s="591">
        <v>0</v>
      </c>
      <c r="E428" s="609">
        <f t="shared" si="22"/>
        <v>0</v>
      </c>
      <c r="F428" s="609">
        <f>IF(SUM($D$29:$D$31)=0,0,D428/SUM($D$29:D$31)*100)</f>
        <v>0</v>
      </c>
      <c r="G428" s="592">
        <f t="shared" si="23"/>
        <v>0</v>
      </c>
    </row>
    <row r="429" spans="2:7" x14ac:dyDescent="0.2">
      <c r="B429" s="607"/>
      <c r="C429" s="611" t="s">
        <v>537</v>
      </c>
      <c r="D429" s="591">
        <v>0</v>
      </c>
      <c r="E429" s="609">
        <f t="shared" si="22"/>
        <v>0</v>
      </c>
      <c r="F429" s="609">
        <f>IF(SUM($D$29:$D$31)=0,0,D429/SUM($D$29:D$31)*100)</f>
        <v>0</v>
      </c>
      <c r="G429" s="592">
        <f t="shared" si="23"/>
        <v>0</v>
      </c>
    </row>
    <row r="430" spans="2:7" x14ac:dyDescent="0.2">
      <c r="B430" s="607"/>
      <c r="C430" s="611" t="s">
        <v>538</v>
      </c>
      <c r="D430" s="591">
        <v>0</v>
      </c>
      <c r="E430" s="609">
        <f t="shared" si="22"/>
        <v>0</v>
      </c>
      <c r="F430" s="609">
        <f>IF(SUM($D$29:$D$31)=0,0,D430/SUM($D$29:D$31)*100)</f>
        <v>0</v>
      </c>
      <c r="G430" s="592">
        <f t="shared" si="23"/>
        <v>0</v>
      </c>
    </row>
    <row r="431" spans="2:7" x14ac:dyDescent="0.2">
      <c r="B431" s="607"/>
      <c r="C431" s="611" t="s">
        <v>539</v>
      </c>
      <c r="D431" s="591">
        <v>0</v>
      </c>
      <c r="E431" s="609">
        <f t="shared" si="22"/>
        <v>0</v>
      </c>
      <c r="F431" s="609">
        <f>IF(SUM($D$29:$D$31)=0,0,D431/SUM($D$29:D$31)*100)</f>
        <v>0</v>
      </c>
      <c r="G431" s="592">
        <f t="shared" si="23"/>
        <v>0</v>
      </c>
    </row>
    <row r="432" spans="2:7" x14ac:dyDescent="0.2">
      <c r="B432" s="607"/>
      <c r="C432" s="611" t="s">
        <v>540</v>
      </c>
      <c r="D432" s="591">
        <v>0</v>
      </c>
      <c r="E432" s="609">
        <f t="shared" si="22"/>
        <v>0</v>
      </c>
      <c r="F432" s="609">
        <f>IF(SUM($D$29:$D$31)=0,0,D432/SUM($D$29:D$31)*100)</f>
        <v>0</v>
      </c>
      <c r="G432" s="592">
        <f t="shared" si="23"/>
        <v>0</v>
      </c>
    </row>
    <row r="433" spans="2:7" x14ac:dyDescent="0.2">
      <c r="B433" s="607"/>
      <c r="C433" s="611" t="s">
        <v>541</v>
      </c>
      <c r="D433" s="591">
        <v>0</v>
      </c>
      <c r="E433" s="609">
        <f t="shared" si="22"/>
        <v>0</v>
      </c>
      <c r="F433" s="609">
        <f>IF(SUM($D$29:$D$31)=0,0,D433/SUM($D$29:D$31)*100)</f>
        <v>0</v>
      </c>
      <c r="G433" s="592">
        <f t="shared" si="23"/>
        <v>0</v>
      </c>
    </row>
    <row r="434" spans="2:7" x14ac:dyDescent="0.2">
      <c r="B434" s="607"/>
      <c r="C434" s="611" t="s">
        <v>542</v>
      </c>
      <c r="D434" s="591">
        <v>0</v>
      </c>
      <c r="E434" s="609">
        <f t="shared" si="22"/>
        <v>0</v>
      </c>
      <c r="F434" s="609">
        <f>IF(SUM($D$29:$D$31)=0,0,D434/SUM($D$29:D$31)*100)</f>
        <v>0</v>
      </c>
      <c r="G434" s="592">
        <f t="shared" si="23"/>
        <v>0</v>
      </c>
    </row>
    <row r="435" spans="2:7" x14ac:dyDescent="0.2">
      <c r="B435" s="607"/>
      <c r="C435" s="611" t="s">
        <v>543</v>
      </c>
      <c r="D435" s="591">
        <v>0</v>
      </c>
      <c r="E435" s="609">
        <f t="shared" si="22"/>
        <v>0</v>
      </c>
      <c r="F435" s="609">
        <f>IF(SUM($D$29:$D$31)=0,0,D435/SUM($D$29:D$31)*100)</f>
        <v>0</v>
      </c>
      <c r="G435" s="592">
        <f t="shared" si="23"/>
        <v>0</v>
      </c>
    </row>
    <row r="436" spans="2:7" x14ac:dyDescent="0.2">
      <c r="B436" s="607"/>
      <c r="C436" s="611" t="s">
        <v>544</v>
      </c>
      <c r="D436" s="591">
        <v>0</v>
      </c>
      <c r="E436" s="609">
        <f t="shared" si="22"/>
        <v>0</v>
      </c>
      <c r="F436" s="609">
        <f>IF(SUM($D$29:$D$31)=0,0,D436/SUM($D$29:D$31)*100)</f>
        <v>0</v>
      </c>
      <c r="G436" s="592">
        <f t="shared" si="23"/>
        <v>0</v>
      </c>
    </row>
    <row r="437" spans="2:7" x14ac:dyDescent="0.2">
      <c r="B437" s="607"/>
      <c r="C437" s="611" t="s">
        <v>545</v>
      </c>
      <c r="D437" s="591">
        <v>0</v>
      </c>
      <c r="E437" s="609">
        <f t="shared" si="22"/>
        <v>0</v>
      </c>
      <c r="F437" s="609">
        <f>IF(SUM($D$29:$D$31)=0,0,D437/SUM($D$29:D$31)*100)</f>
        <v>0</v>
      </c>
      <c r="G437" s="592">
        <f t="shared" si="23"/>
        <v>0</v>
      </c>
    </row>
    <row r="438" spans="2:7" x14ac:dyDescent="0.2">
      <c r="B438" s="607"/>
      <c r="C438" s="611" t="s">
        <v>546</v>
      </c>
      <c r="D438" s="591">
        <v>0</v>
      </c>
      <c r="E438" s="609">
        <f t="shared" si="22"/>
        <v>0</v>
      </c>
      <c r="F438" s="609">
        <f>IF(SUM($D$29:$D$31)=0,0,D438/SUM($D$29:D$31)*100)</f>
        <v>0</v>
      </c>
      <c r="G438" s="592">
        <f t="shared" si="23"/>
        <v>0</v>
      </c>
    </row>
    <row r="439" spans="2:7" x14ac:dyDescent="0.2">
      <c r="B439" s="607"/>
      <c r="C439" s="611" t="s">
        <v>547</v>
      </c>
      <c r="D439" s="591">
        <v>0</v>
      </c>
      <c r="E439" s="609">
        <f t="shared" si="22"/>
        <v>0</v>
      </c>
      <c r="F439" s="609">
        <f>IF(SUM($D$29:$D$31)=0,0,D439/SUM($D$29:D$31)*100)</f>
        <v>0</v>
      </c>
      <c r="G439" s="592">
        <f t="shared" si="23"/>
        <v>0</v>
      </c>
    </row>
    <row r="440" spans="2:7" x14ac:dyDescent="0.2">
      <c r="B440" s="612"/>
      <c r="C440" s="613" t="s">
        <v>548</v>
      </c>
      <c r="D440" s="614">
        <v>0</v>
      </c>
      <c r="E440" s="615">
        <f t="shared" si="22"/>
        <v>0</v>
      </c>
      <c r="F440" s="615">
        <f>IF(SUM($D$29:$D$31)=0,0,D440/SUM($D$29:D$31)*100)</f>
        <v>0</v>
      </c>
      <c r="G440" s="595">
        <f t="shared" si="23"/>
        <v>0</v>
      </c>
    </row>
    <row r="441" spans="2:7" x14ac:dyDescent="0.2">
      <c r="D441" s="598"/>
      <c r="F441" s="596"/>
    </row>
    <row r="442" spans="2:7" x14ac:dyDescent="0.2">
      <c r="D442" s="598"/>
      <c r="F442" s="596"/>
    </row>
    <row r="443" spans="2:7" x14ac:dyDescent="0.2">
      <c r="B443" s="584" t="s">
        <v>551</v>
      </c>
      <c r="D443" s="598"/>
    </row>
    <row r="444" spans="2:7" x14ac:dyDescent="0.2">
      <c r="D444" s="598"/>
    </row>
    <row r="445" spans="2:7" ht="25.5" x14ac:dyDescent="0.2">
      <c r="B445" s="600"/>
      <c r="C445" s="601" t="s">
        <v>513</v>
      </c>
      <c r="D445" s="618" t="s">
        <v>514</v>
      </c>
      <c r="E445" s="603" t="s">
        <v>515</v>
      </c>
      <c r="F445" s="619"/>
    </row>
    <row r="446" spans="2:7" x14ac:dyDescent="0.2">
      <c r="B446" s="604" t="s">
        <v>502</v>
      </c>
      <c r="C446" s="605" t="s">
        <v>518</v>
      </c>
      <c r="D446" s="589">
        <v>0</v>
      </c>
      <c r="E446" s="590">
        <f>IF($C$4=0,0,D446/$C$4*100)</f>
        <v>0</v>
      </c>
      <c r="F446" s="620"/>
    </row>
    <row r="447" spans="2:7" x14ac:dyDescent="0.2">
      <c r="B447" s="607"/>
      <c r="C447" s="608" t="s">
        <v>757</v>
      </c>
      <c r="D447" s="591">
        <v>0</v>
      </c>
      <c r="E447" s="592">
        <f t="shared" ref="E447:E476" si="24">IF($C$4=0,0,D447/$C$4*100)</f>
        <v>0</v>
      </c>
      <c r="F447" s="620"/>
    </row>
    <row r="448" spans="2:7" x14ac:dyDescent="0.2">
      <c r="B448" s="607"/>
      <c r="C448" s="610" t="s">
        <v>519</v>
      </c>
      <c r="D448" s="591">
        <v>0</v>
      </c>
      <c r="E448" s="592">
        <f t="shared" si="24"/>
        <v>0</v>
      </c>
      <c r="F448" s="620"/>
    </row>
    <row r="449" spans="2:6" x14ac:dyDescent="0.2">
      <c r="B449" s="607"/>
      <c r="C449" s="610" t="s">
        <v>520</v>
      </c>
      <c r="D449" s="591">
        <v>0</v>
      </c>
      <c r="E449" s="592">
        <f t="shared" si="24"/>
        <v>0</v>
      </c>
      <c r="F449" s="620"/>
    </row>
    <row r="450" spans="2:6" x14ac:dyDescent="0.2">
      <c r="B450" s="607"/>
      <c r="C450" s="610" t="s">
        <v>521</v>
      </c>
      <c r="D450" s="591">
        <v>1</v>
      </c>
      <c r="E450" s="592">
        <f t="shared" si="24"/>
        <v>0.35987801747461129</v>
      </c>
      <c r="F450" s="620"/>
    </row>
    <row r="451" spans="2:6" x14ac:dyDescent="0.2">
      <c r="B451" s="607"/>
      <c r="C451" s="610" t="s">
        <v>522</v>
      </c>
      <c r="D451" s="591">
        <v>0</v>
      </c>
      <c r="E451" s="592">
        <f t="shared" si="24"/>
        <v>0</v>
      </c>
      <c r="F451" s="620"/>
    </row>
    <row r="452" spans="2:6" x14ac:dyDescent="0.2">
      <c r="B452" s="607"/>
      <c r="C452" s="610" t="s">
        <v>523</v>
      </c>
      <c r="D452" s="591">
        <v>2</v>
      </c>
      <c r="E452" s="592">
        <f t="shared" si="24"/>
        <v>0.71975603494922258</v>
      </c>
      <c r="F452" s="620"/>
    </row>
    <row r="453" spans="2:6" x14ac:dyDescent="0.2">
      <c r="B453" s="607"/>
      <c r="C453" s="610" t="s">
        <v>524</v>
      </c>
      <c r="D453" s="591">
        <v>0</v>
      </c>
      <c r="E453" s="592">
        <f t="shared" si="24"/>
        <v>0</v>
      </c>
      <c r="F453" s="620"/>
    </row>
    <row r="454" spans="2:6" x14ac:dyDescent="0.2">
      <c r="B454" s="607"/>
      <c r="C454" s="610" t="s">
        <v>525</v>
      </c>
      <c r="D454" s="591">
        <v>0</v>
      </c>
      <c r="E454" s="592">
        <f t="shared" si="24"/>
        <v>0</v>
      </c>
      <c r="F454" s="620"/>
    </row>
    <row r="455" spans="2:6" x14ac:dyDescent="0.2">
      <c r="B455" s="607"/>
      <c r="C455" s="610" t="s">
        <v>526</v>
      </c>
      <c r="D455" s="591">
        <v>0</v>
      </c>
      <c r="E455" s="592">
        <f t="shared" si="24"/>
        <v>0</v>
      </c>
      <c r="F455" s="620"/>
    </row>
    <row r="456" spans="2:6" x14ac:dyDescent="0.2">
      <c r="B456" s="607"/>
      <c r="C456" s="610" t="s">
        <v>527</v>
      </c>
      <c r="D456" s="591">
        <v>0</v>
      </c>
      <c r="E456" s="592">
        <f t="shared" si="24"/>
        <v>0</v>
      </c>
      <c r="F456" s="620"/>
    </row>
    <row r="457" spans="2:6" x14ac:dyDescent="0.2">
      <c r="B457" s="607"/>
      <c r="C457" s="610" t="s">
        <v>528</v>
      </c>
      <c r="D457" s="591">
        <v>0</v>
      </c>
      <c r="E457" s="592">
        <f t="shared" si="24"/>
        <v>0</v>
      </c>
      <c r="F457" s="620"/>
    </row>
    <row r="458" spans="2:6" x14ac:dyDescent="0.2">
      <c r="B458" s="607"/>
      <c r="C458" s="611" t="s">
        <v>529</v>
      </c>
      <c r="D458" s="591">
        <v>0</v>
      </c>
      <c r="E458" s="592">
        <f t="shared" si="24"/>
        <v>0</v>
      </c>
      <c r="F458" s="620"/>
    </row>
    <row r="459" spans="2:6" x14ac:dyDescent="0.2">
      <c r="B459" s="607"/>
      <c r="C459" s="611" t="s">
        <v>530</v>
      </c>
      <c r="D459" s="591">
        <v>0</v>
      </c>
      <c r="E459" s="592">
        <f t="shared" si="24"/>
        <v>0</v>
      </c>
      <c r="F459" s="620"/>
    </row>
    <row r="460" spans="2:6" x14ac:dyDescent="0.2">
      <c r="B460" s="607"/>
      <c r="C460" s="611" t="s">
        <v>531</v>
      </c>
      <c r="D460" s="591">
        <v>0</v>
      </c>
      <c r="E460" s="592">
        <f t="shared" si="24"/>
        <v>0</v>
      </c>
      <c r="F460" s="620"/>
    </row>
    <row r="461" spans="2:6" x14ac:dyDescent="0.2">
      <c r="B461" s="607"/>
      <c r="C461" s="611" t="s">
        <v>532</v>
      </c>
      <c r="D461" s="591">
        <v>0</v>
      </c>
      <c r="E461" s="592">
        <f t="shared" si="24"/>
        <v>0</v>
      </c>
      <c r="F461" s="620"/>
    </row>
    <row r="462" spans="2:6" x14ac:dyDescent="0.2">
      <c r="B462" s="607"/>
      <c r="C462" s="611" t="s">
        <v>533</v>
      </c>
      <c r="D462" s="591">
        <v>0</v>
      </c>
      <c r="E462" s="592">
        <f t="shared" si="24"/>
        <v>0</v>
      </c>
      <c r="F462" s="620"/>
    </row>
    <row r="463" spans="2:6" x14ac:dyDescent="0.2">
      <c r="B463" s="607"/>
      <c r="C463" s="611" t="s">
        <v>534</v>
      </c>
      <c r="D463" s="591">
        <v>0</v>
      </c>
      <c r="E463" s="592">
        <f t="shared" si="24"/>
        <v>0</v>
      </c>
      <c r="F463" s="620"/>
    </row>
    <row r="464" spans="2:6" x14ac:dyDescent="0.2">
      <c r="B464" s="607"/>
      <c r="C464" s="611" t="s">
        <v>535</v>
      </c>
      <c r="D464" s="591">
        <v>10.240265000000001</v>
      </c>
      <c r="E464" s="592">
        <f t="shared" si="24"/>
        <v>3.6852462666146502</v>
      </c>
      <c r="F464" s="620"/>
    </row>
    <row r="465" spans="2:6" x14ac:dyDescent="0.2">
      <c r="B465" s="607"/>
      <c r="C465" s="611" t="s">
        <v>536</v>
      </c>
      <c r="D465" s="591">
        <v>0</v>
      </c>
      <c r="E465" s="592">
        <f t="shared" si="24"/>
        <v>0</v>
      </c>
      <c r="F465" s="620"/>
    </row>
    <row r="466" spans="2:6" x14ac:dyDescent="0.2">
      <c r="B466" s="607"/>
      <c r="C466" s="611" t="s">
        <v>537</v>
      </c>
      <c r="D466" s="591">
        <v>0</v>
      </c>
      <c r="E466" s="592">
        <f t="shared" si="24"/>
        <v>0</v>
      </c>
      <c r="F466" s="620"/>
    </row>
    <row r="467" spans="2:6" x14ac:dyDescent="0.2">
      <c r="B467" s="607"/>
      <c r="C467" s="611" t="s">
        <v>538</v>
      </c>
      <c r="D467" s="591">
        <v>0</v>
      </c>
      <c r="E467" s="592">
        <f t="shared" si="24"/>
        <v>0</v>
      </c>
      <c r="F467" s="620"/>
    </row>
    <row r="468" spans="2:6" x14ac:dyDescent="0.2">
      <c r="B468" s="607"/>
      <c r="C468" s="611" t="s">
        <v>539</v>
      </c>
      <c r="D468" s="591">
        <v>2.97973</v>
      </c>
      <c r="E468" s="592">
        <f t="shared" si="24"/>
        <v>1.0723393250096236</v>
      </c>
      <c r="F468" s="620"/>
    </row>
    <row r="469" spans="2:6" x14ac:dyDescent="0.2">
      <c r="B469" s="607"/>
      <c r="C469" s="611" t="s">
        <v>540</v>
      </c>
      <c r="D469" s="591">
        <v>0</v>
      </c>
      <c r="E469" s="592">
        <f t="shared" si="24"/>
        <v>0</v>
      </c>
      <c r="F469" s="620"/>
    </row>
    <row r="470" spans="2:6" x14ac:dyDescent="0.2">
      <c r="B470" s="607"/>
      <c r="C470" s="611" t="s">
        <v>541</v>
      </c>
      <c r="D470" s="591">
        <v>0</v>
      </c>
      <c r="E470" s="592">
        <f t="shared" si="24"/>
        <v>0</v>
      </c>
      <c r="F470" s="620"/>
    </row>
    <row r="471" spans="2:6" x14ac:dyDescent="0.2">
      <c r="B471" s="607"/>
      <c r="C471" s="611" t="s">
        <v>542</v>
      </c>
      <c r="D471" s="591">
        <v>0</v>
      </c>
      <c r="E471" s="592">
        <f t="shared" si="24"/>
        <v>0</v>
      </c>
      <c r="F471" s="620"/>
    </row>
    <row r="472" spans="2:6" x14ac:dyDescent="0.2">
      <c r="B472" s="607"/>
      <c r="C472" s="611" t="s">
        <v>543</v>
      </c>
      <c r="D472" s="591">
        <v>0</v>
      </c>
      <c r="E472" s="592">
        <f t="shared" si="24"/>
        <v>0</v>
      </c>
      <c r="F472" s="620"/>
    </row>
    <row r="473" spans="2:6" x14ac:dyDescent="0.2">
      <c r="B473" s="607"/>
      <c r="C473" s="611" t="s">
        <v>544</v>
      </c>
      <c r="D473" s="591">
        <v>25.325059</v>
      </c>
      <c r="E473" s="592">
        <f t="shared" si="24"/>
        <v>9.1139320253475606</v>
      </c>
      <c r="F473" s="620"/>
    </row>
    <row r="474" spans="2:6" x14ac:dyDescent="0.2">
      <c r="B474" s="607"/>
      <c r="C474" s="611" t="s">
        <v>545</v>
      </c>
      <c r="D474" s="591">
        <v>26.234051999999998</v>
      </c>
      <c r="E474" s="592">
        <f t="shared" si="24"/>
        <v>9.4410586240858603</v>
      </c>
      <c r="F474" s="620"/>
    </row>
    <row r="475" spans="2:6" x14ac:dyDescent="0.2">
      <c r="B475" s="607"/>
      <c r="C475" s="611" t="s">
        <v>546</v>
      </c>
      <c r="D475" s="591">
        <v>0</v>
      </c>
      <c r="E475" s="592">
        <f t="shared" si="24"/>
        <v>0</v>
      </c>
      <c r="F475" s="620"/>
    </row>
    <row r="476" spans="2:6" x14ac:dyDescent="0.2">
      <c r="B476" s="607"/>
      <c r="C476" s="611" t="s">
        <v>547</v>
      </c>
      <c r="D476" s="591">
        <v>0</v>
      </c>
      <c r="E476" s="592">
        <f t="shared" si="24"/>
        <v>0</v>
      </c>
      <c r="F476" s="620"/>
    </row>
    <row r="477" spans="2:6" x14ac:dyDescent="0.2">
      <c r="B477" s="612"/>
      <c r="C477" s="613" t="s">
        <v>548</v>
      </c>
      <c r="D477" s="614">
        <v>0</v>
      </c>
      <c r="E477" s="595">
        <f>IF($C$4=0,0,D477/$C$4*100)</f>
        <v>0</v>
      </c>
      <c r="F477" s="620"/>
    </row>
    <row r="478" spans="2:6" x14ac:dyDescent="0.2">
      <c r="C478" s="581"/>
      <c r="D478" s="591"/>
      <c r="E478" s="621"/>
      <c r="F478" s="620"/>
    </row>
    <row r="479" spans="2:6" x14ac:dyDescent="0.2">
      <c r="B479" s="604" t="s">
        <v>20</v>
      </c>
      <c r="C479" s="605" t="s">
        <v>518</v>
      </c>
      <c r="D479" s="589">
        <v>0</v>
      </c>
      <c r="E479" s="590">
        <f>IF($C$5=0,0,D479/$C$5*100)</f>
        <v>0</v>
      </c>
      <c r="F479" s="620"/>
    </row>
    <row r="480" spans="2:6" x14ac:dyDescent="0.2">
      <c r="B480" s="607"/>
      <c r="C480" s="608" t="s">
        <v>757</v>
      </c>
      <c r="D480" s="591">
        <v>0</v>
      </c>
      <c r="E480" s="592">
        <f t="shared" ref="E480:E510" si="25">IF($C$5=0,0,D480/$C$5*100)</f>
        <v>0</v>
      </c>
      <c r="F480" s="620"/>
    </row>
    <row r="481" spans="2:6" x14ac:dyDescent="0.2">
      <c r="B481" s="607"/>
      <c r="C481" s="610" t="s">
        <v>519</v>
      </c>
      <c r="D481" s="591">
        <v>3.095364</v>
      </c>
      <c r="E481" s="592">
        <f t="shared" si="25"/>
        <v>9.1773207426404912</v>
      </c>
      <c r="F481" s="620"/>
    </row>
    <row r="482" spans="2:6" x14ac:dyDescent="0.2">
      <c r="B482" s="607"/>
      <c r="C482" s="610" t="s">
        <v>520</v>
      </c>
      <c r="D482" s="591">
        <v>0</v>
      </c>
      <c r="E482" s="592">
        <f t="shared" si="25"/>
        <v>0</v>
      </c>
      <c r="F482" s="620"/>
    </row>
    <row r="483" spans="2:6" x14ac:dyDescent="0.2">
      <c r="B483" s="607"/>
      <c r="C483" s="610" t="s">
        <v>521</v>
      </c>
      <c r="D483" s="591">
        <v>0</v>
      </c>
      <c r="E483" s="592">
        <f t="shared" si="25"/>
        <v>0</v>
      </c>
      <c r="F483" s="620"/>
    </row>
    <row r="484" spans="2:6" x14ac:dyDescent="0.2">
      <c r="B484" s="607"/>
      <c r="C484" s="610" t="s">
        <v>522</v>
      </c>
      <c r="D484" s="591">
        <v>0</v>
      </c>
      <c r="E484" s="592">
        <f t="shared" si="25"/>
        <v>0</v>
      </c>
      <c r="F484" s="620"/>
    </row>
    <row r="485" spans="2:6" x14ac:dyDescent="0.2">
      <c r="B485" s="607"/>
      <c r="C485" s="610" t="s">
        <v>523</v>
      </c>
      <c r="D485" s="591">
        <v>0</v>
      </c>
      <c r="E485" s="592">
        <f t="shared" si="25"/>
        <v>0</v>
      </c>
      <c r="F485" s="620"/>
    </row>
    <row r="486" spans="2:6" x14ac:dyDescent="0.2">
      <c r="B486" s="607"/>
      <c r="C486" s="610" t="s">
        <v>524</v>
      </c>
      <c r="D486" s="591">
        <v>0</v>
      </c>
      <c r="E486" s="592">
        <f t="shared" si="25"/>
        <v>0</v>
      </c>
      <c r="F486" s="620"/>
    </row>
    <row r="487" spans="2:6" x14ac:dyDescent="0.2">
      <c r="B487" s="607"/>
      <c r="C487" s="610" t="s">
        <v>525</v>
      </c>
      <c r="D487" s="591">
        <v>0</v>
      </c>
      <c r="E487" s="592">
        <f t="shared" si="25"/>
        <v>0</v>
      </c>
      <c r="F487" s="620"/>
    </row>
    <row r="488" spans="2:6" x14ac:dyDescent="0.2">
      <c r="B488" s="607"/>
      <c r="C488" s="610" t="s">
        <v>526</v>
      </c>
      <c r="D488" s="591">
        <v>0</v>
      </c>
      <c r="E488" s="592">
        <f t="shared" si="25"/>
        <v>0</v>
      </c>
      <c r="F488" s="620"/>
    </row>
    <row r="489" spans="2:6" x14ac:dyDescent="0.2">
      <c r="B489" s="607"/>
      <c r="C489" s="610" t="s">
        <v>527</v>
      </c>
      <c r="D489" s="591">
        <v>0</v>
      </c>
      <c r="E489" s="592">
        <f t="shared" si="25"/>
        <v>0</v>
      </c>
      <c r="F489" s="620"/>
    </row>
    <row r="490" spans="2:6" x14ac:dyDescent="0.2">
      <c r="B490" s="607"/>
      <c r="C490" s="610" t="s">
        <v>528</v>
      </c>
      <c r="D490" s="591">
        <v>0</v>
      </c>
      <c r="E490" s="592">
        <f t="shared" si="25"/>
        <v>0</v>
      </c>
      <c r="F490" s="620"/>
    </row>
    <row r="491" spans="2:6" x14ac:dyDescent="0.2">
      <c r="B491" s="607"/>
      <c r="C491" s="611" t="s">
        <v>529</v>
      </c>
      <c r="D491" s="591">
        <v>0</v>
      </c>
      <c r="E491" s="592">
        <f t="shared" si="25"/>
        <v>0</v>
      </c>
      <c r="F491" s="620"/>
    </row>
    <row r="492" spans="2:6" x14ac:dyDescent="0.2">
      <c r="B492" s="607"/>
      <c r="C492" s="611" t="s">
        <v>530</v>
      </c>
      <c r="D492" s="591">
        <v>0</v>
      </c>
      <c r="E492" s="592">
        <f t="shared" si="25"/>
        <v>0</v>
      </c>
      <c r="F492" s="620"/>
    </row>
    <row r="493" spans="2:6" x14ac:dyDescent="0.2">
      <c r="B493" s="607"/>
      <c r="C493" s="611" t="s">
        <v>531</v>
      </c>
      <c r="D493" s="591">
        <v>0</v>
      </c>
      <c r="E493" s="592">
        <f t="shared" si="25"/>
        <v>0</v>
      </c>
      <c r="F493" s="620"/>
    </row>
    <row r="494" spans="2:6" x14ac:dyDescent="0.2">
      <c r="B494" s="607"/>
      <c r="C494" s="611" t="s">
        <v>532</v>
      </c>
      <c r="D494" s="591">
        <v>0</v>
      </c>
      <c r="E494" s="592">
        <f t="shared" si="25"/>
        <v>0</v>
      </c>
      <c r="F494" s="620"/>
    </row>
    <row r="495" spans="2:6" x14ac:dyDescent="0.2">
      <c r="B495" s="607"/>
      <c r="C495" s="611" t="s">
        <v>533</v>
      </c>
      <c r="D495" s="591">
        <v>1</v>
      </c>
      <c r="E495" s="592">
        <f t="shared" si="25"/>
        <v>2.9648599462423455</v>
      </c>
      <c r="F495" s="620"/>
    </row>
    <row r="496" spans="2:6" x14ac:dyDescent="0.2">
      <c r="B496" s="607"/>
      <c r="C496" s="611" t="s">
        <v>534</v>
      </c>
      <c r="D496" s="591">
        <v>0</v>
      </c>
      <c r="E496" s="592">
        <f t="shared" si="25"/>
        <v>0</v>
      </c>
      <c r="F496" s="620"/>
    </row>
    <row r="497" spans="2:6" x14ac:dyDescent="0.2">
      <c r="B497" s="607"/>
      <c r="C497" s="611" t="s">
        <v>535</v>
      </c>
      <c r="D497" s="591">
        <v>0</v>
      </c>
      <c r="E497" s="592">
        <f t="shared" si="25"/>
        <v>0</v>
      </c>
      <c r="F497" s="620"/>
    </row>
    <row r="498" spans="2:6" x14ac:dyDescent="0.2">
      <c r="B498" s="607"/>
      <c r="C498" s="611" t="s">
        <v>536</v>
      </c>
      <c r="D498" s="591">
        <v>0</v>
      </c>
      <c r="E498" s="592">
        <f t="shared" si="25"/>
        <v>0</v>
      </c>
      <c r="F498" s="620"/>
    </row>
    <row r="499" spans="2:6" x14ac:dyDescent="0.2">
      <c r="B499" s="607"/>
      <c r="C499" s="611" t="s">
        <v>537</v>
      </c>
      <c r="D499" s="591">
        <v>0</v>
      </c>
      <c r="E499" s="592">
        <f t="shared" si="25"/>
        <v>0</v>
      </c>
      <c r="F499" s="620"/>
    </row>
    <row r="500" spans="2:6" x14ac:dyDescent="0.2">
      <c r="B500" s="607"/>
      <c r="C500" s="611" t="s">
        <v>538</v>
      </c>
      <c r="D500" s="591">
        <v>0</v>
      </c>
      <c r="E500" s="592">
        <f t="shared" si="25"/>
        <v>0</v>
      </c>
      <c r="F500" s="620"/>
    </row>
    <row r="501" spans="2:6" x14ac:dyDescent="0.2">
      <c r="B501" s="607"/>
      <c r="C501" s="611" t="s">
        <v>539</v>
      </c>
      <c r="D501" s="591">
        <v>0</v>
      </c>
      <c r="E501" s="592">
        <f t="shared" si="25"/>
        <v>0</v>
      </c>
      <c r="F501" s="620"/>
    </row>
    <row r="502" spans="2:6" x14ac:dyDescent="0.2">
      <c r="B502" s="607"/>
      <c r="C502" s="611" t="s">
        <v>540</v>
      </c>
      <c r="D502" s="591">
        <v>0</v>
      </c>
      <c r="E502" s="592">
        <f t="shared" si="25"/>
        <v>0</v>
      </c>
      <c r="F502" s="620"/>
    </row>
    <row r="503" spans="2:6" x14ac:dyDescent="0.2">
      <c r="B503" s="607"/>
      <c r="C503" s="611" t="s">
        <v>541</v>
      </c>
      <c r="D503" s="591">
        <v>0</v>
      </c>
      <c r="E503" s="592">
        <f t="shared" si="25"/>
        <v>0</v>
      </c>
      <c r="F503" s="620"/>
    </row>
    <row r="504" spans="2:6" x14ac:dyDescent="0.2">
      <c r="B504" s="607"/>
      <c r="C504" s="611" t="s">
        <v>542</v>
      </c>
      <c r="D504" s="591">
        <v>0</v>
      </c>
      <c r="E504" s="592">
        <f t="shared" si="25"/>
        <v>0</v>
      </c>
      <c r="F504" s="620"/>
    </row>
    <row r="505" spans="2:6" x14ac:dyDescent="0.2">
      <c r="B505" s="607"/>
      <c r="C505" s="611" t="s">
        <v>543</v>
      </c>
      <c r="D505" s="591">
        <v>0</v>
      </c>
      <c r="E505" s="592">
        <f t="shared" si="25"/>
        <v>0</v>
      </c>
      <c r="F505" s="620"/>
    </row>
    <row r="506" spans="2:6" x14ac:dyDescent="0.2">
      <c r="B506" s="607"/>
      <c r="C506" s="611" t="s">
        <v>544</v>
      </c>
      <c r="D506" s="591">
        <v>11.409921000000001</v>
      </c>
      <c r="E506" s="592">
        <f t="shared" si="25"/>
        <v>33.828817762689411</v>
      </c>
      <c r="F506" s="620"/>
    </row>
    <row r="507" spans="2:6" x14ac:dyDescent="0.2">
      <c r="B507" s="607"/>
      <c r="C507" s="611" t="s">
        <v>545</v>
      </c>
      <c r="D507" s="591">
        <v>3.0012829999999999</v>
      </c>
      <c r="E507" s="592">
        <f t="shared" si="25"/>
        <v>8.8983837540380648</v>
      </c>
      <c r="F507" s="620"/>
    </row>
    <row r="508" spans="2:6" x14ac:dyDescent="0.2">
      <c r="B508" s="607"/>
      <c r="C508" s="611" t="s">
        <v>546</v>
      </c>
      <c r="D508" s="591">
        <v>0</v>
      </c>
      <c r="E508" s="592">
        <f t="shared" si="25"/>
        <v>0</v>
      </c>
      <c r="F508" s="620"/>
    </row>
    <row r="509" spans="2:6" x14ac:dyDescent="0.2">
      <c r="B509" s="607"/>
      <c r="C509" s="611" t="s">
        <v>547</v>
      </c>
      <c r="D509" s="591">
        <v>0</v>
      </c>
      <c r="E509" s="592">
        <f t="shared" si="25"/>
        <v>0</v>
      </c>
      <c r="F509" s="620"/>
    </row>
    <row r="510" spans="2:6" x14ac:dyDescent="0.2">
      <c r="B510" s="612"/>
      <c r="C510" s="613" t="s">
        <v>548</v>
      </c>
      <c r="D510" s="614">
        <v>0</v>
      </c>
      <c r="E510" s="595">
        <f t="shared" si="25"/>
        <v>0</v>
      </c>
      <c r="F510" s="620"/>
    </row>
    <row r="511" spans="2:6" ht="12" customHeight="1" x14ac:dyDescent="0.2"/>
    <row r="512" spans="2:6" ht="12" customHeight="1" x14ac:dyDescent="0.2">
      <c r="B512" s="604" t="s">
        <v>503</v>
      </c>
      <c r="C512" s="605" t="s">
        <v>518</v>
      </c>
      <c r="D512" s="589">
        <v>0</v>
      </c>
      <c r="E512" s="590">
        <f>IF($C$6=0,0,D512/$C$6*100)</f>
        <v>0</v>
      </c>
    </row>
    <row r="513" spans="2:5" ht="12" customHeight="1" x14ac:dyDescent="0.2">
      <c r="B513" s="607"/>
      <c r="C513" s="608" t="s">
        <v>757</v>
      </c>
      <c r="D513" s="591">
        <v>0</v>
      </c>
      <c r="E513" s="592">
        <f t="shared" ref="E513:E543" si="26">IF($C$6=0,0,D513/$C$6*100)</f>
        <v>0</v>
      </c>
    </row>
    <row r="514" spans="2:5" ht="12" customHeight="1" x14ac:dyDescent="0.2">
      <c r="B514" s="607"/>
      <c r="C514" s="610" t="s">
        <v>519</v>
      </c>
      <c r="D514" s="591">
        <v>4.095364</v>
      </c>
      <c r="E514" s="592">
        <f t="shared" si="26"/>
        <v>0.49110682315094795</v>
      </c>
    </row>
    <row r="515" spans="2:5" ht="12" customHeight="1" x14ac:dyDescent="0.2">
      <c r="B515" s="607"/>
      <c r="C515" s="610" t="s">
        <v>520</v>
      </c>
      <c r="D515" s="591">
        <v>0</v>
      </c>
      <c r="E515" s="592">
        <f t="shared" si="26"/>
        <v>0</v>
      </c>
    </row>
    <row r="516" spans="2:5" ht="12" customHeight="1" x14ac:dyDescent="0.2">
      <c r="B516" s="607"/>
      <c r="C516" s="610" t="s">
        <v>521</v>
      </c>
      <c r="D516" s="591">
        <v>3.3432309999999998</v>
      </c>
      <c r="E516" s="592">
        <f t="shared" si="26"/>
        <v>0.40091272850710385</v>
      </c>
    </row>
    <row r="517" spans="2:5" ht="12" customHeight="1" x14ac:dyDescent="0.2">
      <c r="B517" s="607"/>
      <c r="C517" s="610" t="s">
        <v>522</v>
      </c>
      <c r="D517" s="591">
        <v>0</v>
      </c>
      <c r="E517" s="592">
        <f t="shared" si="26"/>
        <v>0</v>
      </c>
    </row>
    <row r="518" spans="2:5" ht="12" customHeight="1" x14ac:dyDescent="0.2">
      <c r="B518" s="607"/>
      <c r="C518" s="610" t="s">
        <v>523</v>
      </c>
      <c r="D518" s="591">
        <v>4</v>
      </c>
      <c r="E518" s="592">
        <f t="shared" si="26"/>
        <v>0.47967098714639084</v>
      </c>
    </row>
    <row r="519" spans="2:5" ht="12" customHeight="1" x14ac:dyDescent="0.2">
      <c r="B519" s="607"/>
      <c r="C519" s="610" t="s">
        <v>524</v>
      </c>
      <c r="D519" s="591">
        <v>0</v>
      </c>
      <c r="E519" s="592">
        <f t="shared" si="26"/>
        <v>0</v>
      </c>
    </row>
    <row r="520" spans="2:5" ht="12" customHeight="1" x14ac:dyDescent="0.2">
      <c r="B520" s="607"/>
      <c r="C520" s="610" t="s">
        <v>525</v>
      </c>
      <c r="D520" s="591">
        <v>0</v>
      </c>
      <c r="E520" s="592">
        <f t="shared" si="26"/>
        <v>0</v>
      </c>
    </row>
    <row r="521" spans="2:5" ht="12" customHeight="1" x14ac:dyDescent="0.2">
      <c r="B521" s="607"/>
      <c r="C521" s="610" t="s">
        <v>526</v>
      </c>
      <c r="D521" s="591">
        <v>0</v>
      </c>
      <c r="E521" s="592">
        <f t="shared" si="26"/>
        <v>0</v>
      </c>
    </row>
    <row r="522" spans="2:5" ht="12" customHeight="1" x14ac:dyDescent="0.2">
      <c r="B522" s="607"/>
      <c r="C522" s="610" t="s">
        <v>527</v>
      </c>
      <c r="D522" s="591">
        <v>0</v>
      </c>
      <c r="E522" s="592">
        <f t="shared" si="26"/>
        <v>0</v>
      </c>
    </row>
    <row r="523" spans="2:5" ht="12" customHeight="1" x14ac:dyDescent="0.2">
      <c r="B523" s="607"/>
      <c r="C523" s="610" t="s">
        <v>528</v>
      </c>
      <c r="D523" s="591">
        <v>0</v>
      </c>
      <c r="E523" s="592">
        <f t="shared" si="26"/>
        <v>0</v>
      </c>
    </row>
    <row r="524" spans="2:5" ht="12" customHeight="1" x14ac:dyDescent="0.2">
      <c r="B524" s="607"/>
      <c r="C524" s="611" t="s">
        <v>529</v>
      </c>
      <c r="D524" s="591">
        <v>0</v>
      </c>
      <c r="E524" s="592">
        <f t="shared" si="26"/>
        <v>0</v>
      </c>
    </row>
    <row r="525" spans="2:5" ht="12" customHeight="1" x14ac:dyDescent="0.2">
      <c r="B525" s="607"/>
      <c r="C525" s="611" t="s">
        <v>530</v>
      </c>
      <c r="D525" s="591">
        <v>0</v>
      </c>
      <c r="E525" s="592">
        <f t="shared" si="26"/>
        <v>0</v>
      </c>
    </row>
    <row r="526" spans="2:5" ht="12" customHeight="1" x14ac:dyDescent="0.2">
      <c r="B526" s="607"/>
      <c r="C526" s="611" t="s">
        <v>531</v>
      </c>
      <c r="D526" s="591">
        <v>0</v>
      </c>
      <c r="E526" s="592">
        <f t="shared" si="26"/>
        <v>0</v>
      </c>
    </row>
    <row r="527" spans="2:5" ht="12" customHeight="1" x14ac:dyDescent="0.2">
      <c r="B527" s="607"/>
      <c r="C527" s="611" t="s">
        <v>532</v>
      </c>
      <c r="D527" s="591">
        <v>0</v>
      </c>
      <c r="E527" s="592">
        <f t="shared" si="26"/>
        <v>0</v>
      </c>
    </row>
    <row r="528" spans="2:5" ht="12" customHeight="1" x14ac:dyDescent="0.2">
      <c r="B528" s="607"/>
      <c r="C528" s="611" t="s">
        <v>533</v>
      </c>
      <c r="D528" s="591">
        <v>1</v>
      </c>
      <c r="E528" s="592">
        <f t="shared" si="26"/>
        <v>0.11991774678659771</v>
      </c>
    </row>
    <row r="529" spans="2:5" ht="12" customHeight="1" x14ac:dyDescent="0.2">
      <c r="B529" s="607"/>
      <c r="C529" s="611" t="s">
        <v>534</v>
      </c>
      <c r="D529" s="591">
        <v>0</v>
      </c>
      <c r="E529" s="592">
        <f t="shared" si="26"/>
        <v>0</v>
      </c>
    </row>
    <row r="530" spans="2:5" ht="12" customHeight="1" x14ac:dyDescent="0.2">
      <c r="B530" s="607"/>
      <c r="C530" s="611" t="s">
        <v>535</v>
      </c>
      <c r="D530" s="591">
        <v>13.909519</v>
      </c>
      <c r="E530" s="592">
        <f t="shared" si="26"/>
        <v>1.6679981773653696</v>
      </c>
    </row>
    <row r="531" spans="2:5" ht="12" customHeight="1" x14ac:dyDescent="0.2">
      <c r="B531" s="607"/>
      <c r="C531" s="611" t="s">
        <v>536</v>
      </c>
      <c r="D531" s="591">
        <v>0</v>
      </c>
      <c r="E531" s="592">
        <f t="shared" si="26"/>
        <v>0</v>
      </c>
    </row>
    <row r="532" spans="2:5" ht="12" customHeight="1" x14ac:dyDescent="0.2">
      <c r="B532" s="607"/>
      <c r="C532" s="611" t="s">
        <v>537</v>
      </c>
      <c r="D532" s="591">
        <v>0</v>
      </c>
      <c r="E532" s="592">
        <f t="shared" si="26"/>
        <v>0</v>
      </c>
    </row>
    <row r="533" spans="2:5" ht="12" customHeight="1" x14ac:dyDescent="0.2">
      <c r="B533" s="607"/>
      <c r="C533" s="611" t="s">
        <v>538</v>
      </c>
      <c r="D533" s="591">
        <v>0</v>
      </c>
      <c r="E533" s="592">
        <f t="shared" si="26"/>
        <v>0</v>
      </c>
    </row>
    <row r="534" spans="2:5" ht="12" customHeight="1" x14ac:dyDescent="0.2">
      <c r="B534" s="607"/>
      <c r="C534" s="611" t="s">
        <v>539</v>
      </c>
      <c r="D534" s="591">
        <v>2.97973</v>
      </c>
      <c r="E534" s="592">
        <f t="shared" si="26"/>
        <v>0.35732250763242879</v>
      </c>
    </row>
    <row r="535" spans="2:5" ht="12" customHeight="1" x14ac:dyDescent="0.2">
      <c r="B535" s="607"/>
      <c r="C535" s="611" t="s">
        <v>540</v>
      </c>
      <c r="D535" s="591">
        <v>0</v>
      </c>
      <c r="E535" s="592">
        <f t="shared" si="26"/>
        <v>0</v>
      </c>
    </row>
    <row r="536" spans="2:5" ht="12" customHeight="1" x14ac:dyDescent="0.2">
      <c r="B536" s="607"/>
      <c r="C536" s="611" t="s">
        <v>541</v>
      </c>
      <c r="D536" s="591">
        <v>0</v>
      </c>
      <c r="E536" s="592">
        <f t="shared" si="26"/>
        <v>0</v>
      </c>
    </row>
    <row r="537" spans="2:5" ht="12" customHeight="1" x14ac:dyDescent="0.2">
      <c r="B537" s="607"/>
      <c r="C537" s="611" t="s">
        <v>542</v>
      </c>
      <c r="D537" s="591">
        <v>0</v>
      </c>
      <c r="E537" s="592">
        <f t="shared" si="26"/>
        <v>0</v>
      </c>
    </row>
    <row r="538" spans="2:5" ht="12" customHeight="1" x14ac:dyDescent="0.2">
      <c r="B538" s="607"/>
      <c r="C538" s="611" t="s">
        <v>543</v>
      </c>
      <c r="D538" s="591">
        <v>0</v>
      </c>
      <c r="E538" s="592">
        <f t="shared" si="26"/>
        <v>0</v>
      </c>
    </row>
    <row r="539" spans="2:5" ht="12" customHeight="1" x14ac:dyDescent="0.2">
      <c r="B539" s="607"/>
      <c r="C539" s="611" t="s">
        <v>544</v>
      </c>
      <c r="D539" s="591">
        <v>51.087217000000003</v>
      </c>
      <c r="E539" s="592">
        <f t="shared" si="26"/>
        <v>6.12626395223797</v>
      </c>
    </row>
    <row r="540" spans="2:5" x14ac:dyDescent="0.2">
      <c r="B540" s="607"/>
      <c r="C540" s="611" t="s">
        <v>545</v>
      </c>
      <c r="D540" s="591">
        <v>47.387233999999999</v>
      </c>
      <c r="E540" s="592">
        <f t="shared" si="26"/>
        <v>5.6825703277292536</v>
      </c>
    </row>
    <row r="541" spans="2:5" x14ac:dyDescent="0.2">
      <c r="B541" s="607"/>
      <c r="C541" s="611" t="s">
        <v>546</v>
      </c>
      <c r="D541" s="591">
        <v>0</v>
      </c>
      <c r="E541" s="592">
        <f t="shared" si="26"/>
        <v>0</v>
      </c>
    </row>
    <row r="542" spans="2:5" x14ac:dyDescent="0.2">
      <c r="B542" s="607"/>
      <c r="C542" s="611" t="s">
        <v>547</v>
      </c>
      <c r="D542" s="591">
        <v>0</v>
      </c>
      <c r="E542" s="592">
        <f t="shared" si="26"/>
        <v>0</v>
      </c>
    </row>
    <row r="543" spans="2:5" x14ac:dyDescent="0.2">
      <c r="B543" s="612"/>
      <c r="C543" s="613" t="s">
        <v>548</v>
      </c>
      <c r="D543" s="614">
        <v>0</v>
      </c>
      <c r="E543" s="595">
        <f t="shared" si="26"/>
        <v>0</v>
      </c>
    </row>
    <row r="545" spans="2:5" x14ac:dyDescent="0.2">
      <c r="B545" s="604" t="s">
        <v>504</v>
      </c>
      <c r="C545" s="605" t="s">
        <v>518</v>
      </c>
      <c r="D545" s="589">
        <v>0</v>
      </c>
      <c r="E545" s="590">
        <f>IF($C$7=0,0,D545/$C$7*100)</f>
        <v>0</v>
      </c>
    </row>
    <row r="546" spans="2:5" x14ac:dyDescent="0.2">
      <c r="B546" s="607"/>
      <c r="C546" s="608" t="s">
        <v>757</v>
      </c>
      <c r="D546" s="591">
        <v>0</v>
      </c>
      <c r="E546" s="592">
        <f t="shared" ref="E546:E576" si="27">IF($C$7=0,0,D546/$C$7*100)</f>
        <v>0</v>
      </c>
    </row>
    <row r="547" spans="2:5" x14ac:dyDescent="0.2">
      <c r="B547" s="607"/>
      <c r="C547" s="610" t="s">
        <v>519</v>
      </c>
      <c r="D547" s="591">
        <v>0</v>
      </c>
      <c r="E547" s="592">
        <f t="shared" si="27"/>
        <v>0</v>
      </c>
    </row>
    <row r="548" spans="2:5" x14ac:dyDescent="0.2">
      <c r="B548" s="607"/>
      <c r="C548" s="610" t="s">
        <v>520</v>
      </c>
      <c r="D548" s="591">
        <v>0</v>
      </c>
      <c r="E548" s="592">
        <f t="shared" si="27"/>
        <v>0</v>
      </c>
    </row>
    <row r="549" spans="2:5" x14ac:dyDescent="0.2">
      <c r="B549" s="607"/>
      <c r="C549" s="610" t="s">
        <v>521</v>
      </c>
      <c r="D549" s="591">
        <v>1.3432310000000001</v>
      </c>
      <c r="E549" s="592">
        <f t="shared" si="27"/>
        <v>0.34598351617199158</v>
      </c>
    </row>
    <row r="550" spans="2:5" x14ac:dyDescent="0.2">
      <c r="B550" s="607"/>
      <c r="C550" s="610" t="s">
        <v>522</v>
      </c>
      <c r="D550" s="591">
        <v>0</v>
      </c>
      <c r="E550" s="592">
        <f t="shared" si="27"/>
        <v>0</v>
      </c>
    </row>
    <row r="551" spans="2:5" x14ac:dyDescent="0.2">
      <c r="B551" s="607"/>
      <c r="C551" s="610" t="s">
        <v>523</v>
      </c>
      <c r="D551" s="591">
        <v>0</v>
      </c>
      <c r="E551" s="592">
        <f t="shared" si="27"/>
        <v>0</v>
      </c>
    </row>
    <row r="552" spans="2:5" x14ac:dyDescent="0.2">
      <c r="B552" s="607"/>
      <c r="C552" s="610" t="s">
        <v>524</v>
      </c>
      <c r="D552" s="591">
        <v>0</v>
      </c>
      <c r="E552" s="592">
        <f t="shared" si="27"/>
        <v>0</v>
      </c>
    </row>
    <row r="553" spans="2:5" x14ac:dyDescent="0.2">
      <c r="B553" s="607"/>
      <c r="C553" s="610" t="s">
        <v>525</v>
      </c>
      <c r="D553" s="591">
        <v>0</v>
      </c>
      <c r="E553" s="592">
        <f t="shared" si="27"/>
        <v>0</v>
      </c>
    </row>
    <row r="554" spans="2:5" x14ac:dyDescent="0.2">
      <c r="B554" s="607"/>
      <c r="C554" s="610" t="s">
        <v>526</v>
      </c>
      <c r="D554" s="591">
        <v>0</v>
      </c>
      <c r="E554" s="592">
        <f t="shared" si="27"/>
        <v>0</v>
      </c>
    </row>
    <row r="555" spans="2:5" x14ac:dyDescent="0.2">
      <c r="B555" s="607"/>
      <c r="C555" s="610" t="s">
        <v>527</v>
      </c>
      <c r="D555" s="591">
        <v>0</v>
      </c>
      <c r="E555" s="592">
        <f t="shared" si="27"/>
        <v>0</v>
      </c>
    </row>
    <row r="556" spans="2:5" x14ac:dyDescent="0.2">
      <c r="B556" s="607"/>
      <c r="C556" s="610" t="s">
        <v>528</v>
      </c>
      <c r="D556" s="591">
        <v>0</v>
      </c>
      <c r="E556" s="592">
        <f t="shared" si="27"/>
        <v>0</v>
      </c>
    </row>
    <row r="557" spans="2:5" x14ac:dyDescent="0.2">
      <c r="B557" s="607"/>
      <c r="C557" s="611" t="s">
        <v>529</v>
      </c>
      <c r="D557" s="591">
        <v>0</v>
      </c>
      <c r="E557" s="592">
        <f t="shared" si="27"/>
        <v>0</v>
      </c>
    </row>
    <row r="558" spans="2:5" x14ac:dyDescent="0.2">
      <c r="B558" s="607"/>
      <c r="C558" s="611" t="s">
        <v>530</v>
      </c>
      <c r="D558" s="591">
        <v>0</v>
      </c>
      <c r="E558" s="592">
        <f t="shared" si="27"/>
        <v>0</v>
      </c>
    </row>
    <row r="559" spans="2:5" x14ac:dyDescent="0.2">
      <c r="B559" s="607"/>
      <c r="C559" s="611" t="s">
        <v>531</v>
      </c>
      <c r="D559" s="591">
        <v>0</v>
      </c>
      <c r="E559" s="592">
        <f t="shared" si="27"/>
        <v>0</v>
      </c>
    </row>
    <row r="560" spans="2:5" x14ac:dyDescent="0.2">
      <c r="B560" s="607"/>
      <c r="C560" s="611" t="s">
        <v>532</v>
      </c>
      <c r="D560" s="591">
        <v>0</v>
      </c>
      <c r="E560" s="592">
        <f t="shared" si="27"/>
        <v>0</v>
      </c>
    </row>
    <row r="561" spans="2:5" x14ac:dyDescent="0.2">
      <c r="B561" s="607"/>
      <c r="C561" s="611" t="s">
        <v>533</v>
      </c>
      <c r="D561" s="591">
        <v>0</v>
      </c>
      <c r="E561" s="592">
        <f t="shared" si="27"/>
        <v>0</v>
      </c>
    </row>
    <row r="562" spans="2:5" x14ac:dyDescent="0.2">
      <c r="B562" s="607"/>
      <c r="C562" s="611" t="s">
        <v>534</v>
      </c>
      <c r="D562" s="591">
        <v>0</v>
      </c>
      <c r="E562" s="592">
        <f t="shared" si="27"/>
        <v>0</v>
      </c>
    </row>
    <row r="563" spans="2:5" x14ac:dyDescent="0.2">
      <c r="B563" s="607"/>
      <c r="C563" s="611" t="s">
        <v>535</v>
      </c>
      <c r="D563" s="591">
        <v>2.669254</v>
      </c>
      <c r="E563" s="592">
        <f t="shared" si="27"/>
        <v>0.68753467160611481</v>
      </c>
    </row>
    <row r="564" spans="2:5" x14ac:dyDescent="0.2">
      <c r="B564" s="607"/>
      <c r="C564" s="611" t="s">
        <v>536</v>
      </c>
      <c r="D564" s="591">
        <v>0</v>
      </c>
      <c r="E564" s="592">
        <f t="shared" si="27"/>
        <v>0</v>
      </c>
    </row>
    <row r="565" spans="2:5" x14ac:dyDescent="0.2">
      <c r="B565" s="607"/>
      <c r="C565" s="611" t="s">
        <v>537</v>
      </c>
      <c r="D565" s="591">
        <v>0</v>
      </c>
      <c r="E565" s="592">
        <f t="shared" si="27"/>
        <v>0</v>
      </c>
    </row>
    <row r="566" spans="2:5" x14ac:dyDescent="0.2">
      <c r="B566" s="607"/>
      <c r="C566" s="611" t="s">
        <v>538</v>
      </c>
      <c r="D566" s="591">
        <v>0</v>
      </c>
      <c r="E566" s="592">
        <f t="shared" si="27"/>
        <v>0</v>
      </c>
    </row>
    <row r="567" spans="2:5" x14ac:dyDescent="0.2">
      <c r="B567" s="607"/>
      <c r="C567" s="611" t="s">
        <v>539</v>
      </c>
      <c r="D567" s="591">
        <v>0</v>
      </c>
      <c r="E567" s="592">
        <f t="shared" si="27"/>
        <v>0</v>
      </c>
    </row>
    <row r="568" spans="2:5" x14ac:dyDescent="0.2">
      <c r="B568" s="607"/>
      <c r="C568" s="611" t="s">
        <v>540</v>
      </c>
      <c r="D568" s="591">
        <v>0</v>
      </c>
      <c r="E568" s="592">
        <f t="shared" si="27"/>
        <v>0</v>
      </c>
    </row>
    <row r="569" spans="2:5" x14ac:dyDescent="0.2">
      <c r="B569" s="607"/>
      <c r="C569" s="611" t="s">
        <v>541</v>
      </c>
      <c r="D569" s="591">
        <v>0</v>
      </c>
      <c r="E569" s="592">
        <f t="shared" si="27"/>
        <v>0</v>
      </c>
    </row>
    <row r="570" spans="2:5" x14ac:dyDescent="0.2">
      <c r="B570" s="607"/>
      <c r="C570" s="611" t="s">
        <v>542</v>
      </c>
      <c r="D570" s="591">
        <v>0</v>
      </c>
      <c r="E570" s="592">
        <f t="shared" si="27"/>
        <v>0</v>
      </c>
    </row>
    <row r="571" spans="2:5" x14ac:dyDescent="0.2">
      <c r="B571" s="607"/>
      <c r="C571" s="611" t="s">
        <v>543</v>
      </c>
      <c r="D571" s="591">
        <v>0</v>
      </c>
      <c r="E571" s="592">
        <f t="shared" si="27"/>
        <v>0</v>
      </c>
    </row>
    <row r="572" spans="2:5" x14ac:dyDescent="0.2">
      <c r="B572" s="607"/>
      <c r="C572" s="611" t="s">
        <v>544</v>
      </c>
      <c r="D572" s="591">
        <v>0</v>
      </c>
      <c r="E572" s="592">
        <f t="shared" si="27"/>
        <v>0</v>
      </c>
    </row>
    <row r="573" spans="2:5" x14ac:dyDescent="0.2">
      <c r="B573" s="607"/>
      <c r="C573" s="611" t="s">
        <v>545</v>
      </c>
      <c r="D573" s="591">
        <v>0</v>
      </c>
      <c r="E573" s="592">
        <f t="shared" si="27"/>
        <v>0</v>
      </c>
    </row>
    <row r="574" spans="2:5" x14ac:dyDescent="0.2">
      <c r="B574" s="607"/>
      <c r="C574" s="611" t="s">
        <v>546</v>
      </c>
      <c r="D574" s="591">
        <v>0</v>
      </c>
      <c r="E574" s="592">
        <f t="shared" si="27"/>
        <v>0</v>
      </c>
    </row>
    <row r="575" spans="2:5" x14ac:dyDescent="0.2">
      <c r="B575" s="607"/>
      <c r="C575" s="611" t="s">
        <v>547</v>
      </c>
      <c r="D575" s="591">
        <v>0</v>
      </c>
      <c r="E575" s="592">
        <f t="shared" si="27"/>
        <v>0</v>
      </c>
    </row>
    <row r="576" spans="2:5" x14ac:dyDescent="0.2">
      <c r="B576" s="612"/>
      <c r="C576" s="613" t="s">
        <v>548</v>
      </c>
      <c r="D576" s="614">
        <v>0</v>
      </c>
      <c r="E576" s="595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3"/>
    <col min="2" max="2" width="26.875" style="363" customWidth="1"/>
    <col min="3" max="3" width="22" style="363" bestFit="1" customWidth="1"/>
    <col min="4" max="4" width="34.125" style="363" bestFit="1" customWidth="1"/>
    <col min="5" max="5" width="27.375" style="363" bestFit="1" customWidth="1"/>
    <col min="6" max="6" width="38.75" style="363" bestFit="1" customWidth="1"/>
    <col min="7" max="16384" width="9" style="363"/>
  </cols>
  <sheetData>
    <row r="3" spans="2:5" x14ac:dyDescent="0.2">
      <c r="B3" s="353" t="s">
        <v>501</v>
      </c>
      <c r="C3" s="528">
        <f>SUM(C4:C7)</f>
        <v>1533.7408140000002</v>
      </c>
    </row>
    <row r="4" spans="2:5" x14ac:dyDescent="0.2">
      <c r="B4" s="353" t="s">
        <v>502</v>
      </c>
      <c r="C4" s="354">
        <v>277.87193200000002</v>
      </c>
    </row>
    <row r="5" spans="2:5" x14ac:dyDescent="0.2">
      <c r="B5" s="353" t="s">
        <v>20</v>
      </c>
      <c r="C5" s="354">
        <v>33.728406</v>
      </c>
    </row>
    <row r="6" spans="2:5" x14ac:dyDescent="0.2">
      <c r="B6" s="353" t="s">
        <v>503</v>
      </c>
      <c r="C6" s="354">
        <v>833.90492800000004</v>
      </c>
    </row>
    <row r="7" spans="2:5" x14ac:dyDescent="0.2">
      <c r="B7" s="353" t="s">
        <v>504</v>
      </c>
      <c r="C7" s="354">
        <v>388.23554799999999</v>
      </c>
    </row>
    <row r="8" spans="2:5" x14ac:dyDescent="0.2">
      <c r="B8" s="353"/>
      <c r="C8" s="353"/>
    </row>
    <row r="9" spans="2:5" x14ac:dyDescent="0.2">
      <c r="B9" s="353"/>
      <c r="C9" s="353"/>
    </row>
    <row r="10" spans="2:5" x14ac:dyDescent="0.2">
      <c r="B10" s="353" t="s">
        <v>552</v>
      </c>
    </row>
    <row r="11" spans="2:5" x14ac:dyDescent="0.2">
      <c r="C11" s="353"/>
    </row>
    <row r="12" spans="2:5" x14ac:dyDescent="0.2">
      <c r="B12" s="356"/>
      <c r="C12" s="364" t="s">
        <v>553</v>
      </c>
      <c r="D12" s="364" t="s">
        <v>554</v>
      </c>
      <c r="E12" s="364" t="s">
        <v>555</v>
      </c>
    </row>
    <row r="13" spans="2:5" x14ac:dyDescent="0.2">
      <c r="B13" s="357" t="s">
        <v>502</v>
      </c>
      <c r="C13" s="622" t="s">
        <v>556</v>
      </c>
      <c r="D13" s="623">
        <v>226.31282100000001</v>
      </c>
      <c r="E13" s="529">
        <f>IF(C$4=0,0,D13/C$4*100)</f>
        <v>81.445009350566579</v>
      </c>
    </row>
    <row r="14" spans="2:5" x14ac:dyDescent="0.2">
      <c r="B14" s="358"/>
      <c r="C14" s="624" t="s">
        <v>557</v>
      </c>
      <c r="D14" s="623">
        <v>26.234051999999998</v>
      </c>
      <c r="E14" s="530">
        <f>IF(C$4=0,0,D14/C$4*100)</f>
        <v>9.4410586240858603</v>
      </c>
    </row>
    <row r="15" spans="2:5" x14ac:dyDescent="0.2">
      <c r="B15" s="358"/>
      <c r="C15" s="624" t="s">
        <v>558</v>
      </c>
      <c r="D15" s="623">
        <v>25.325059</v>
      </c>
      <c r="E15" s="530">
        <f>IF(C$4=0,0,D15/C$4*100)</f>
        <v>9.1139320253475606</v>
      </c>
    </row>
    <row r="16" spans="2:5" x14ac:dyDescent="0.2">
      <c r="B16" s="359"/>
      <c r="C16" s="625" t="s">
        <v>559</v>
      </c>
      <c r="D16" s="626">
        <f>D15+D14</f>
        <v>51.559111000000001</v>
      </c>
      <c r="E16" s="531">
        <f>IF(C$4=0,0,D16/C$4*100)</f>
        <v>18.554990649433421</v>
      </c>
    </row>
    <row r="17" spans="2:5" x14ac:dyDescent="0.2">
      <c r="B17" s="360"/>
      <c r="C17" s="624"/>
      <c r="D17" s="627"/>
      <c r="E17" s="366"/>
    </row>
    <row r="18" spans="2:5" x14ac:dyDescent="0.2">
      <c r="B18" s="357" t="s">
        <v>20</v>
      </c>
      <c r="C18" s="622" t="s">
        <v>556</v>
      </c>
      <c r="D18" s="365">
        <v>19.317202000000002</v>
      </c>
      <c r="E18" s="529">
        <f>IF(C$5=0,0,D18/C$5*100)</f>
        <v>57.272798483272538</v>
      </c>
    </row>
    <row r="19" spans="2:5" x14ac:dyDescent="0.2">
      <c r="B19" s="358"/>
      <c r="C19" s="624" t="s">
        <v>557</v>
      </c>
      <c r="D19" s="623">
        <v>3.0012829999999999</v>
      </c>
      <c r="E19" s="530">
        <f>IF(C$5=0,0,D19/C$5*100)</f>
        <v>8.8983837540380648</v>
      </c>
    </row>
    <row r="20" spans="2:5" x14ac:dyDescent="0.2">
      <c r="B20" s="358"/>
      <c r="C20" s="624" t="s">
        <v>558</v>
      </c>
      <c r="D20" s="623">
        <v>11.409921000000001</v>
      </c>
      <c r="E20" s="530">
        <f>IF(C$5=0,0,D20/C$5*100)</f>
        <v>33.828817762689411</v>
      </c>
    </row>
    <row r="21" spans="2:5" x14ac:dyDescent="0.2">
      <c r="B21" s="359"/>
      <c r="C21" s="625" t="s">
        <v>559</v>
      </c>
      <c r="D21" s="626">
        <f>D20+D19</f>
        <v>14.411204000000001</v>
      </c>
      <c r="E21" s="531">
        <f>IF(C$5=0,0,D21/C$5*100)</f>
        <v>42.727201516727476</v>
      </c>
    </row>
    <row r="22" spans="2:5" x14ac:dyDescent="0.2">
      <c r="B22" s="360"/>
      <c r="C22" s="624"/>
      <c r="D22" s="627"/>
      <c r="E22" s="366"/>
    </row>
    <row r="23" spans="2:5" x14ac:dyDescent="0.2">
      <c r="B23" s="357" t="s">
        <v>503</v>
      </c>
      <c r="C23" s="622" t="s">
        <v>556</v>
      </c>
      <c r="D23" s="365">
        <v>735.430477</v>
      </c>
      <c r="E23" s="529">
        <f>IF(C$6=0,0,D23/C$6*100)</f>
        <v>88.191165720032771</v>
      </c>
    </row>
    <row r="24" spans="2:5" x14ac:dyDescent="0.2">
      <c r="B24" s="358"/>
      <c r="C24" s="624" t="s">
        <v>557</v>
      </c>
      <c r="D24" s="623">
        <v>47.387233999999999</v>
      </c>
      <c r="E24" s="530">
        <f>IF(C$6=0,0,D24/C$6*100)</f>
        <v>5.6825703277292536</v>
      </c>
    </row>
    <row r="25" spans="2:5" x14ac:dyDescent="0.2">
      <c r="B25" s="358"/>
      <c r="C25" s="624" t="s">
        <v>558</v>
      </c>
      <c r="D25" s="623">
        <v>51.087217000000003</v>
      </c>
      <c r="E25" s="530">
        <f>IF(C$6=0,0,D25/C$6*100)</f>
        <v>6.12626395223797</v>
      </c>
    </row>
    <row r="26" spans="2:5" x14ac:dyDescent="0.2">
      <c r="B26" s="359"/>
      <c r="C26" s="625" t="s">
        <v>559</v>
      </c>
      <c r="D26" s="626">
        <f>D25+D24</f>
        <v>98.474451000000002</v>
      </c>
      <c r="E26" s="531">
        <f>IF(C$6=0,0,D26/C$6*100)</f>
        <v>11.808834279967224</v>
      </c>
    </row>
    <row r="27" spans="2:5" x14ac:dyDescent="0.2">
      <c r="B27" s="360"/>
      <c r="C27" s="624"/>
      <c r="D27" s="627"/>
      <c r="E27" s="366"/>
    </row>
    <row r="28" spans="2:5" x14ac:dyDescent="0.2">
      <c r="B28" s="597" t="s">
        <v>504</v>
      </c>
      <c r="C28" s="622" t="s">
        <v>556</v>
      </c>
      <c r="D28" s="365">
        <v>388.23554799999999</v>
      </c>
      <c r="E28" s="529">
        <f>IF(C$7=0,0,D28/C$7*100)</f>
        <v>100</v>
      </c>
    </row>
    <row r="29" spans="2:5" x14ac:dyDescent="0.2">
      <c r="B29" s="358"/>
      <c r="C29" s="624" t="s">
        <v>557</v>
      </c>
      <c r="D29" s="623">
        <v>0</v>
      </c>
      <c r="E29" s="530">
        <f>IF(C$7=0,0,D29/C$7*100)</f>
        <v>0</v>
      </c>
    </row>
    <row r="30" spans="2:5" x14ac:dyDescent="0.2">
      <c r="B30" s="358"/>
      <c r="C30" s="624" t="s">
        <v>558</v>
      </c>
      <c r="D30" s="623">
        <v>0</v>
      </c>
      <c r="E30" s="530">
        <f>IF(C$7=0,0,D30/C$7*100)</f>
        <v>0</v>
      </c>
    </row>
    <row r="31" spans="2:5" x14ac:dyDescent="0.2">
      <c r="B31" s="359"/>
      <c r="C31" s="625" t="s">
        <v>559</v>
      </c>
      <c r="D31" s="626">
        <f>D30+D29</f>
        <v>0</v>
      </c>
      <c r="E31" s="531">
        <f>IF(C$7=0,0,D31/C$7*100)</f>
        <v>0</v>
      </c>
    </row>
    <row r="32" spans="2:5" x14ac:dyDescent="0.2">
      <c r="C32" s="628"/>
      <c r="D32" s="628"/>
    </row>
    <row r="33" spans="2:6" x14ac:dyDescent="0.2">
      <c r="C33" s="628"/>
      <c r="D33" s="628"/>
    </row>
    <row r="34" spans="2:6" x14ac:dyDescent="0.2">
      <c r="B34" s="353" t="s">
        <v>560</v>
      </c>
      <c r="C34" s="628"/>
      <c r="D34" s="628"/>
    </row>
    <row r="35" spans="2:6" x14ac:dyDescent="0.2">
      <c r="C35" s="628"/>
      <c r="D35" s="628"/>
    </row>
    <row r="36" spans="2:6" x14ac:dyDescent="0.2">
      <c r="B36" s="356"/>
      <c r="C36" s="364" t="s">
        <v>561</v>
      </c>
      <c r="D36" s="364" t="s">
        <v>562</v>
      </c>
      <c r="E36" s="364" t="s">
        <v>563</v>
      </c>
      <c r="F36" s="364" t="s">
        <v>564</v>
      </c>
    </row>
    <row r="37" spans="2:6" x14ac:dyDescent="0.2">
      <c r="B37" s="357" t="s">
        <v>502</v>
      </c>
      <c r="C37" s="368" t="s">
        <v>557</v>
      </c>
      <c r="D37" s="369">
        <v>16.764569000000002</v>
      </c>
      <c r="E37" s="532">
        <f>IF(C$4=0,0,D37/C$4*100)</f>
        <v>6.0331998555363269</v>
      </c>
      <c r="F37" s="529">
        <f>IF(D$16=0,0,D37/D$16*100)</f>
        <v>32.515240613826727</v>
      </c>
    </row>
    <row r="38" spans="2:6" x14ac:dyDescent="0.2">
      <c r="B38" s="359"/>
      <c r="C38" s="370" t="s">
        <v>558</v>
      </c>
      <c r="D38" s="371">
        <v>20.394328000000002</v>
      </c>
      <c r="E38" s="533">
        <f>IF(C$4=0,0,D38/C$4*100)</f>
        <v>7.3394703283669536</v>
      </c>
      <c r="F38" s="531">
        <f>IF(D$16=0,0,D38/D$16*100)</f>
        <v>39.555235931046212</v>
      </c>
    </row>
    <row r="39" spans="2:6" x14ac:dyDescent="0.2">
      <c r="C39" s="628"/>
      <c r="D39" s="623"/>
      <c r="E39" s="372"/>
      <c r="F39" s="372"/>
    </row>
    <row r="40" spans="2:6" x14ac:dyDescent="0.2">
      <c r="B40" s="357" t="s">
        <v>20</v>
      </c>
      <c r="C40" s="368" t="s">
        <v>557</v>
      </c>
      <c r="D40" s="369">
        <v>0</v>
      </c>
      <c r="E40" s="532">
        <f>IF(C$5=0,0,D40/C$5*100)</f>
        <v>0</v>
      </c>
      <c r="F40" s="529">
        <f>IF(D$21=0,0,D40/D$21*100)</f>
        <v>0</v>
      </c>
    </row>
    <row r="41" spans="2:6" x14ac:dyDescent="0.2">
      <c r="B41" s="359"/>
      <c r="C41" s="370" t="s">
        <v>558</v>
      </c>
      <c r="D41" s="371">
        <v>6.9042490000000001</v>
      </c>
      <c r="E41" s="533">
        <f>IF(C$5=0,0,D41/C$5*100)</f>
        <v>20.470131318983768</v>
      </c>
      <c r="F41" s="531">
        <f>IF(D$21=0,0,D41/D$21*100)</f>
        <v>47.908897826996267</v>
      </c>
    </row>
    <row r="42" spans="2:6" x14ac:dyDescent="0.2">
      <c r="C42" s="373"/>
      <c r="D42" s="374"/>
      <c r="E42" s="372"/>
      <c r="F42" s="372"/>
    </row>
    <row r="43" spans="2:6" x14ac:dyDescent="0.2">
      <c r="B43" s="357" t="s">
        <v>503</v>
      </c>
      <c r="C43" s="368" t="s">
        <v>557</v>
      </c>
      <c r="D43" s="369">
        <v>19.809460999999999</v>
      </c>
      <c r="E43" s="532">
        <f>IF(C$6=0,0,D43/C$6*100)</f>
        <v>2.3755059281769824</v>
      </c>
      <c r="F43" s="529">
        <f>IF(D$26=0,0,D43/D$26*100)</f>
        <v>20.116345710828078</v>
      </c>
    </row>
    <row r="44" spans="2:6" x14ac:dyDescent="0.2">
      <c r="B44" s="359"/>
      <c r="C44" s="370" t="s">
        <v>558</v>
      </c>
      <c r="D44" s="371">
        <v>31.650814</v>
      </c>
      <c r="E44" s="533">
        <f>IF(C$6=0,0,D44/C$6*100)</f>
        <v>3.7954942988417022</v>
      </c>
      <c r="F44" s="531">
        <f>IF(D$26=0,0,D44/D$26*100)</f>
        <v>32.141142883853192</v>
      </c>
    </row>
    <row r="45" spans="2:6" x14ac:dyDescent="0.2">
      <c r="C45" s="628"/>
      <c r="D45" s="374"/>
      <c r="E45" s="372"/>
      <c r="F45" s="372"/>
    </row>
    <row r="46" spans="2:6" x14ac:dyDescent="0.2">
      <c r="B46" s="357" t="s">
        <v>504</v>
      </c>
      <c r="C46" s="368" t="s">
        <v>557</v>
      </c>
      <c r="D46" s="369">
        <v>0</v>
      </c>
      <c r="E46" s="532">
        <f>IF(C$7=0,0,D46/C$7*100)</f>
        <v>0</v>
      </c>
      <c r="F46" s="529">
        <f>IF(D$31=0,0,D46/D$31*100)</f>
        <v>0</v>
      </c>
    </row>
    <row r="47" spans="2:6" x14ac:dyDescent="0.2">
      <c r="B47" s="359"/>
      <c r="C47" s="370" t="s">
        <v>558</v>
      </c>
      <c r="D47" s="371">
        <v>0</v>
      </c>
      <c r="E47" s="533">
        <f>IF(C$7=0,0,D47/C$7*100)</f>
        <v>0</v>
      </c>
      <c r="F47" s="531">
        <f>IF(D$31=0,0,D47/D$31*100)</f>
        <v>0</v>
      </c>
    </row>
    <row r="50" spans="2:6" x14ac:dyDescent="0.2">
      <c r="B50" s="353" t="s">
        <v>565</v>
      </c>
    </row>
    <row r="51" spans="2:6" x14ac:dyDescent="0.2">
      <c r="C51" s="628"/>
      <c r="D51" s="628"/>
    </row>
    <row r="52" spans="2:6" x14ac:dyDescent="0.2">
      <c r="B52" s="356"/>
      <c r="C52" s="364" t="s">
        <v>566</v>
      </c>
      <c r="D52" s="364" t="s">
        <v>562</v>
      </c>
      <c r="E52" s="364" t="s">
        <v>563</v>
      </c>
      <c r="F52" s="364" t="s">
        <v>564</v>
      </c>
    </row>
    <row r="53" spans="2:6" x14ac:dyDescent="0.2">
      <c r="B53" s="357" t="s">
        <v>502</v>
      </c>
      <c r="C53" s="368" t="s">
        <v>557</v>
      </c>
      <c r="D53" s="369">
        <v>7.4682000000000004</v>
      </c>
      <c r="E53" s="532">
        <f>IF(C$4=0,0,D53/C$4*100)</f>
        <v>2.6876410101038921</v>
      </c>
      <c r="F53" s="529">
        <f>IF(D$16=0,0,D53/D$16*100)</f>
        <v>14.484733842676226</v>
      </c>
    </row>
    <row r="54" spans="2:6" x14ac:dyDescent="0.2">
      <c r="B54" s="359"/>
      <c r="C54" s="370" t="s">
        <v>558</v>
      </c>
      <c r="D54" s="371">
        <v>4.9307309999999998</v>
      </c>
      <c r="E54" s="533">
        <f>IF(C$4=0,0,D54/C$4*100)</f>
        <v>1.7744616969806073</v>
      </c>
      <c r="F54" s="531">
        <f>IF(D$16=0,0,D54/D$16*100)</f>
        <v>9.5632583734812648</v>
      </c>
    </row>
    <row r="55" spans="2:6" x14ac:dyDescent="0.2">
      <c r="C55" s="628"/>
      <c r="D55" s="623"/>
      <c r="E55" s="372"/>
      <c r="F55" s="372"/>
    </row>
    <row r="56" spans="2:6" x14ac:dyDescent="0.2">
      <c r="B56" s="357" t="s">
        <v>20</v>
      </c>
      <c r="C56" s="368" t="s">
        <v>557</v>
      </c>
      <c r="D56" s="369">
        <v>3.0012829999999999</v>
      </c>
      <c r="E56" s="532">
        <f>IF(C$5=0,0,D56/C$5*100)</f>
        <v>8.8983837540380648</v>
      </c>
      <c r="F56" s="529">
        <f>IF(D$21=0,0,D56/D$21*100)</f>
        <v>20.826039240024631</v>
      </c>
    </row>
    <row r="57" spans="2:6" x14ac:dyDescent="0.2">
      <c r="B57" s="359"/>
      <c r="C57" s="370" t="s">
        <v>558</v>
      </c>
      <c r="D57" s="371">
        <v>4.5056719999999997</v>
      </c>
      <c r="E57" s="533">
        <f>IF(C$5=0,0,D57/C$5*100)</f>
        <v>13.35868644370564</v>
      </c>
      <c r="F57" s="531">
        <f>IF(D$21=0,0,D57/D$21*100)</f>
        <v>31.265062932979088</v>
      </c>
    </row>
    <row r="58" spans="2:6" x14ac:dyDescent="0.2">
      <c r="C58" s="373"/>
      <c r="D58" s="374"/>
      <c r="E58" s="372"/>
      <c r="F58" s="372"/>
    </row>
    <row r="59" spans="2:6" x14ac:dyDescent="0.2">
      <c r="B59" s="357" t="s">
        <v>503</v>
      </c>
      <c r="C59" s="368" t="s">
        <v>557</v>
      </c>
      <c r="D59" s="369">
        <v>25.57649</v>
      </c>
      <c r="E59" s="532">
        <f>IF(C$6=0,0,D59/C$6*100)</f>
        <v>3.0670750515099483</v>
      </c>
      <c r="F59" s="529">
        <f>IF(D$26=0,0,D59/D$26*100)</f>
        <v>25.972716517099443</v>
      </c>
    </row>
    <row r="60" spans="2:6" x14ac:dyDescent="0.2">
      <c r="B60" s="359"/>
      <c r="C60" s="370" t="s">
        <v>558</v>
      </c>
      <c r="D60" s="371">
        <v>19.436402999999999</v>
      </c>
      <c r="E60" s="533">
        <f>IF(C$6=0,0,D60/C$6*100)</f>
        <v>2.3307696533962678</v>
      </c>
      <c r="F60" s="531">
        <f>IF(D$26=0,0,D60/D$26*100)</f>
        <v>19.737508361432752</v>
      </c>
    </row>
    <row r="61" spans="2:6" x14ac:dyDescent="0.2">
      <c r="C61" s="628"/>
      <c r="D61" s="374"/>
      <c r="E61" s="372"/>
      <c r="F61" s="372"/>
    </row>
    <row r="62" spans="2:6" x14ac:dyDescent="0.2">
      <c r="B62" s="357" t="s">
        <v>504</v>
      </c>
      <c r="C62" s="368" t="s">
        <v>557</v>
      </c>
      <c r="D62" s="369">
        <v>0</v>
      </c>
      <c r="E62" s="532">
        <f>IF(C$7=0,0,D62/C$7*100)</f>
        <v>0</v>
      </c>
      <c r="F62" s="529">
        <f>IF(D$31=0,0,D62/D$31*100)</f>
        <v>0</v>
      </c>
    </row>
    <row r="63" spans="2:6" x14ac:dyDescent="0.2">
      <c r="B63" s="359"/>
      <c r="C63" s="370" t="s">
        <v>558</v>
      </c>
      <c r="D63" s="371">
        <v>0</v>
      </c>
      <c r="E63" s="533">
        <f>IF(C$7=0,0,D63/C$7*100)</f>
        <v>0</v>
      </c>
      <c r="F63" s="531">
        <f>IF(D$31=0,0,D63/D$31*100)</f>
        <v>0</v>
      </c>
    </row>
    <row r="64" spans="2:6" x14ac:dyDescent="0.2">
      <c r="C64" s="628"/>
      <c r="D64" s="373"/>
    </row>
    <row r="65" spans="2:6" x14ac:dyDescent="0.2">
      <c r="C65" s="628"/>
      <c r="D65" s="373"/>
    </row>
    <row r="66" spans="2:6" x14ac:dyDescent="0.2">
      <c r="B66" s="353" t="s">
        <v>567</v>
      </c>
    </row>
    <row r="67" spans="2:6" x14ac:dyDescent="0.2">
      <c r="C67" s="628"/>
      <c r="D67" s="628"/>
    </row>
    <row r="68" spans="2:6" x14ac:dyDescent="0.2">
      <c r="B68" s="356"/>
      <c r="C68" s="364" t="s">
        <v>568</v>
      </c>
      <c r="D68" s="364" t="s">
        <v>562</v>
      </c>
      <c r="E68" s="364" t="s">
        <v>563</v>
      </c>
      <c r="F68" s="364" t="s">
        <v>564</v>
      </c>
    </row>
    <row r="69" spans="2:6" x14ac:dyDescent="0.2">
      <c r="B69" s="357" t="s">
        <v>502</v>
      </c>
      <c r="C69" s="368" t="s">
        <v>557</v>
      </c>
      <c r="D69" s="369">
        <v>2.0012829999999999</v>
      </c>
      <c r="E69" s="532">
        <f>IF(C$4=0,0,D69/C$4*100)</f>
        <v>0.72021775844564251</v>
      </c>
      <c r="F69" s="529">
        <f>IF(D$16=0,0,D69/D$16*100)</f>
        <v>3.8815312389695782</v>
      </c>
    </row>
    <row r="70" spans="2:6" x14ac:dyDescent="0.2">
      <c r="B70" s="359"/>
      <c r="C70" s="370" t="s">
        <v>558</v>
      </c>
      <c r="D70" s="371">
        <v>0</v>
      </c>
      <c r="E70" s="533">
        <f>IF(C$4=0,0,D70/C$4*100)</f>
        <v>0</v>
      </c>
      <c r="F70" s="531">
        <f>IF(D$16=0,0,D70/D$16*100)</f>
        <v>0</v>
      </c>
    </row>
    <row r="71" spans="2:6" x14ac:dyDescent="0.2">
      <c r="C71" s="628"/>
      <c r="D71" s="623"/>
      <c r="E71" s="372"/>
      <c r="F71" s="372"/>
    </row>
    <row r="72" spans="2:6" x14ac:dyDescent="0.2">
      <c r="B72" s="357" t="s">
        <v>20</v>
      </c>
      <c r="C72" s="368" t="s">
        <v>557</v>
      </c>
      <c r="D72" s="369">
        <v>0</v>
      </c>
      <c r="E72" s="532">
        <f>IF(C$5=0,0,D72/C$5*100)</f>
        <v>0</v>
      </c>
      <c r="F72" s="529">
        <f>IF(D$21=0,0,D72/D$21*100)</f>
        <v>0</v>
      </c>
    </row>
    <row r="73" spans="2:6" x14ac:dyDescent="0.2">
      <c r="B73" s="359"/>
      <c r="C73" s="370" t="s">
        <v>558</v>
      </c>
      <c r="D73" s="371">
        <v>0</v>
      </c>
      <c r="E73" s="533">
        <f>IF(C$5=0,0,D73/C$5*100)</f>
        <v>0</v>
      </c>
      <c r="F73" s="531">
        <f>IF(D$21=0,0,D73/D$21*100)</f>
        <v>0</v>
      </c>
    </row>
    <row r="74" spans="2:6" x14ac:dyDescent="0.2">
      <c r="C74" s="373"/>
      <c r="D74" s="374"/>
      <c r="E74" s="372"/>
      <c r="F74" s="372"/>
    </row>
    <row r="75" spans="2:6" x14ac:dyDescent="0.2">
      <c r="B75" s="357" t="s">
        <v>503</v>
      </c>
      <c r="C75" s="368" t="s">
        <v>557</v>
      </c>
      <c r="D75" s="369">
        <v>2.0012829999999999</v>
      </c>
      <c r="E75" s="532">
        <f>IF(C$6=0,0,D75/C$6*100)</f>
        <v>0.23998934804232261</v>
      </c>
      <c r="F75" s="529">
        <f>IF(D$26=0,0,D75/D$26*100)</f>
        <v>2.0322865267865264</v>
      </c>
    </row>
    <row r="76" spans="2:6" x14ac:dyDescent="0.2">
      <c r="B76" s="359"/>
      <c r="C76" s="370" t="s">
        <v>558</v>
      </c>
      <c r="D76" s="371">
        <v>0</v>
      </c>
      <c r="E76" s="533">
        <f>IF(C$6=0,0,D76/C$6*100)</f>
        <v>0</v>
      </c>
      <c r="F76" s="531">
        <f>IF(D$26=0,0,D76/D$26*100)</f>
        <v>0</v>
      </c>
    </row>
    <row r="77" spans="2:6" x14ac:dyDescent="0.2">
      <c r="C77" s="628"/>
      <c r="D77" s="374"/>
      <c r="E77" s="372"/>
      <c r="F77" s="372"/>
    </row>
    <row r="78" spans="2:6" x14ac:dyDescent="0.2">
      <c r="B78" s="357" t="s">
        <v>504</v>
      </c>
      <c r="C78" s="368" t="s">
        <v>557</v>
      </c>
      <c r="D78" s="369">
        <v>0</v>
      </c>
      <c r="E78" s="532">
        <f>IF(C$7=0,0,D78/C$7*100)</f>
        <v>0</v>
      </c>
      <c r="F78" s="529">
        <f>IF(D$31=0,0,D78/D$31*100)</f>
        <v>0</v>
      </c>
    </row>
    <row r="79" spans="2:6" x14ac:dyDescent="0.2">
      <c r="B79" s="359"/>
      <c r="C79" s="370" t="s">
        <v>558</v>
      </c>
      <c r="D79" s="371">
        <v>0</v>
      </c>
      <c r="E79" s="533">
        <f>IF(C$7=0,0,D79/C$7*100)</f>
        <v>0</v>
      </c>
      <c r="F79" s="531">
        <f>IF(D$31=0,0,D79/D$31*100)</f>
        <v>0</v>
      </c>
    </row>
    <row r="82" spans="2:6" x14ac:dyDescent="0.2">
      <c r="B82" s="375"/>
      <c r="C82" s="376"/>
      <c r="D82" s="376"/>
      <c r="E82" s="376"/>
      <c r="F82" s="376"/>
    </row>
    <row r="83" spans="2:6" x14ac:dyDescent="0.2">
      <c r="B83" s="376"/>
      <c r="C83" s="629"/>
      <c r="D83" s="629"/>
      <c r="E83" s="376"/>
      <c r="F83" s="376"/>
    </row>
    <row r="84" spans="2:6" x14ac:dyDescent="0.2">
      <c r="B84" s="377"/>
      <c r="C84" s="378"/>
      <c r="D84" s="378"/>
      <c r="E84" s="378"/>
      <c r="F84" s="378"/>
    </row>
    <row r="85" spans="2:6" x14ac:dyDescent="0.2">
      <c r="B85" s="376"/>
      <c r="C85" s="376"/>
      <c r="D85" s="376"/>
      <c r="E85" s="379"/>
      <c r="F85" s="379"/>
    </row>
    <row r="86" spans="2:6" x14ac:dyDescent="0.2">
      <c r="B86" s="376"/>
      <c r="C86" s="376"/>
      <c r="D86" s="376"/>
      <c r="E86" s="379"/>
      <c r="F86" s="379"/>
    </row>
    <row r="87" spans="2:6" x14ac:dyDescent="0.2">
      <c r="B87" s="376"/>
      <c r="C87" s="629"/>
      <c r="D87" s="629"/>
      <c r="E87" s="379"/>
      <c r="F87" s="379"/>
    </row>
    <row r="88" spans="2:6" x14ac:dyDescent="0.2">
      <c r="B88" s="376"/>
      <c r="C88" s="376"/>
      <c r="D88" s="376"/>
      <c r="E88" s="379"/>
      <c r="F88" s="379"/>
    </row>
    <row r="89" spans="2:6" x14ac:dyDescent="0.2">
      <c r="B89" s="376"/>
      <c r="C89" s="376"/>
      <c r="D89" s="376"/>
      <c r="E89" s="379"/>
      <c r="F89" s="379"/>
    </row>
    <row r="90" spans="2:6" x14ac:dyDescent="0.2">
      <c r="B90" s="376"/>
      <c r="C90" s="380"/>
      <c r="D90" s="380"/>
      <c r="E90" s="379"/>
      <c r="F90" s="379"/>
    </row>
    <row r="91" spans="2:6" x14ac:dyDescent="0.2">
      <c r="B91" s="376"/>
      <c r="C91" s="376"/>
      <c r="D91" s="376"/>
      <c r="E91" s="379"/>
      <c r="F91" s="379"/>
    </row>
    <row r="92" spans="2:6" x14ac:dyDescent="0.2">
      <c r="B92" s="376"/>
      <c r="C92" s="376"/>
      <c r="D92" s="376"/>
      <c r="E92" s="379"/>
      <c r="F92" s="379"/>
    </row>
    <row r="93" spans="2:6" x14ac:dyDescent="0.2">
      <c r="B93" s="376"/>
      <c r="C93" s="629"/>
      <c r="D93" s="380"/>
      <c r="E93" s="379"/>
      <c r="F93" s="379"/>
    </row>
    <row r="94" spans="2:6" x14ac:dyDescent="0.2">
      <c r="B94" s="376"/>
      <c r="C94" s="376"/>
      <c r="D94" s="376"/>
      <c r="E94" s="379"/>
      <c r="F94" s="379"/>
    </row>
    <row r="95" spans="2:6" x14ac:dyDescent="0.2">
      <c r="B95" s="376"/>
      <c r="C95" s="376"/>
      <c r="D95" s="376"/>
      <c r="E95" s="379"/>
      <c r="F95" s="379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3"/>
    <col min="2" max="7" width="20.625" style="363" customWidth="1"/>
    <col min="8" max="16384" width="9" style="363"/>
  </cols>
  <sheetData>
    <row r="3" spans="2:7" x14ac:dyDescent="0.2">
      <c r="B3" s="367" t="s">
        <v>569</v>
      </c>
    </row>
    <row r="4" spans="2:7" ht="13.5" thickBot="1" x14ac:dyDescent="0.25"/>
    <row r="5" spans="2:7" x14ac:dyDescent="0.2">
      <c r="B5" s="381" t="s">
        <v>570</v>
      </c>
      <c r="C5" s="800" t="s">
        <v>172</v>
      </c>
      <c r="D5" s="801"/>
      <c r="E5" s="801"/>
      <c r="F5" s="801"/>
      <c r="G5" s="802"/>
    </row>
    <row r="6" spans="2:7" ht="25.5" x14ac:dyDescent="0.2">
      <c r="B6" s="384" t="s">
        <v>576</v>
      </c>
      <c r="C6" s="382" t="s">
        <v>572</v>
      </c>
      <c r="D6" s="382" t="s">
        <v>573</v>
      </c>
      <c r="E6" s="382" t="s">
        <v>574</v>
      </c>
      <c r="F6" s="383" t="s">
        <v>575</v>
      </c>
      <c r="G6" s="385" t="s">
        <v>577</v>
      </c>
    </row>
    <row r="7" spans="2:7" x14ac:dyDescent="0.2">
      <c r="B7" s="386" t="str">
        <f>Index!$B$4</f>
        <v>East Midlands</v>
      </c>
      <c r="C7" s="663">
        <f>SUM(C8:C11)</f>
        <v>621</v>
      </c>
      <c r="D7" s="663">
        <f t="shared" ref="D7:G7" si="0">SUM(D8:D11)</f>
        <v>122</v>
      </c>
      <c r="E7" s="663">
        <f t="shared" si="0"/>
        <v>0</v>
      </c>
      <c r="F7" s="663">
        <f t="shared" si="0"/>
        <v>0</v>
      </c>
      <c r="G7" s="664">
        <f t="shared" si="0"/>
        <v>0</v>
      </c>
    </row>
    <row r="8" spans="2:7" x14ac:dyDescent="0.2">
      <c r="B8" s="387" t="s">
        <v>502</v>
      </c>
      <c r="C8" s="665">
        <v>176</v>
      </c>
      <c r="D8" s="666">
        <v>41</v>
      </c>
      <c r="E8" s="666">
        <v>0</v>
      </c>
      <c r="F8" s="666">
        <v>0</v>
      </c>
      <c r="G8" s="667">
        <v>0</v>
      </c>
    </row>
    <row r="9" spans="2:7" x14ac:dyDescent="0.2">
      <c r="B9" s="387" t="s">
        <v>20</v>
      </c>
      <c r="C9" s="666">
        <v>28</v>
      </c>
      <c r="D9" s="666">
        <v>0</v>
      </c>
      <c r="E9" s="666">
        <v>0</v>
      </c>
      <c r="F9" s="666">
        <v>0</v>
      </c>
      <c r="G9" s="667">
        <v>0</v>
      </c>
    </row>
    <row r="10" spans="2:7" x14ac:dyDescent="0.2">
      <c r="B10" s="387" t="s">
        <v>503</v>
      </c>
      <c r="C10" s="666">
        <v>243</v>
      </c>
      <c r="D10" s="666">
        <v>42</v>
      </c>
      <c r="E10" s="666">
        <v>0</v>
      </c>
      <c r="F10" s="666">
        <v>0</v>
      </c>
      <c r="G10" s="667">
        <v>0</v>
      </c>
    </row>
    <row r="11" spans="2:7" ht="13.5" thickBot="1" x14ac:dyDescent="0.25">
      <c r="B11" s="395" t="s">
        <v>504</v>
      </c>
      <c r="C11" s="668">
        <v>174</v>
      </c>
      <c r="D11" s="668">
        <v>39</v>
      </c>
      <c r="E11" s="668">
        <v>0</v>
      </c>
      <c r="F11" s="668">
        <v>0</v>
      </c>
      <c r="G11" s="669">
        <v>0</v>
      </c>
    </row>
    <row r="13" spans="2:7" ht="13.5" thickBot="1" x14ac:dyDescent="0.25"/>
    <row r="14" spans="2:7" x14ac:dyDescent="0.2">
      <c r="B14" s="381" t="s">
        <v>578</v>
      </c>
      <c r="C14" s="800" t="s">
        <v>172</v>
      </c>
      <c r="D14" s="801"/>
      <c r="E14" s="801"/>
      <c r="F14" s="801"/>
      <c r="G14" s="802"/>
    </row>
    <row r="15" spans="2:7" ht="25.5" x14ac:dyDescent="0.2">
      <c r="B15" s="384" t="s">
        <v>576</v>
      </c>
      <c r="C15" s="382" t="s">
        <v>572</v>
      </c>
      <c r="D15" s="382" t="s">
        <v>573</v>
      </c>
      <c r="E15" s="382" t="s">
        <v>574</v>
      </c>
      <c r="F15" s="383" t="s">
        <v>575</v>
      </c>
      <c r="G15" s="385" t="s">
        <v>577</v>
      </c>
    </row>
    <row r="16" spans="2:7" x14ac:dyDescent="0.2">
      <c r="B16" s="386" t="str">
        <f>Index!$B$4</f>
        <v>East Midlands</v>
      </c>
      <c r="C16" s="567">
        <f t="shared" ref="C16:G20" si="1">IF(SUM($C7:$G7)=0,0,C7/SUM($C7:$G7))</f>
        <v>0.83580080753701214</v>
      </c>
      <c r="D16" s="567">
        <f t="shared" si="1"/>
        <v>0.16419919246298789</v>
      </c>
      <c r="E16" s="567">
        <f t="shared" si="1"/>
        <v>0</v>
      </c>
      <c r="F16" s="567">
        <f t="shared" si="1"/>
        <v>0</v>
      </c>
      <c r="G16" s="568">
        <f t="shared" si="1"/>
        <v>0</v>
      </c>
    </row>
    <row r="17" spans="2:7" x14ac:dyDescent="0.2">
      <c r="B17" s="387" t="s">
        <v>502</v>
      </c>
      <c r="C17" s="569">
        <f t="shared" si="1"/>
        <v>0.81105990783410142</v>
      </c>
      <c r="D17" s="569">
        <f t="shared" si="1"/>
        <v>0.1889400921658986</v>
      </c>
      <c r="E17" s="569">
        <f t="shared" si="1"/>
        <v>0</v>
      </c>
      <c r="F17" s="569">
        <f t="shared" si="1"/>
        <v>0</v>
      </c>
      <c r="G17" s="570">
        <f t="shared" si="1"/>
        <v>0</v>
      </c>
    </row>
    <row r="18" spans="2:7" x14ac:dyDescent="0.2">
      <c r="B18" s="387" t="s">
        <v>20</v>
      </c>
      <c r="C18" s="569">
        <f t="shared" si="1"/>
        <v>1</v>
      </c>
      <c r="D18" s="569">
        <f t="shared" si="1"/>
        <v>0</v>
      </c>
      <c r="E18" s="569">
        <f t="shared" si="1"/>
        <v>0</v>
      </c>
      <c r="F18" s="569">
        <f t="shared" si="1"/>
        <v>0</v>
      </c>
      <c r="G18" s="570">
        <f t="shared" si="1"/>
        <v>0</v>
      </c>
    </row>
    <row r="19" spans="2:7" x14ac:dyDescent="0.2">
      <c r="B19" s="387" t="s">
        <v>503</v>
      </c>
      <c r="C19" s="569">
        <f t="shared" si="1"/>
        <v>0.85263157894736841</v>
      </c>
      <c r="D19" s="569">
        <f t="shared" si="1"/>
        <v>0.14736842105263157</v>
      </c>
      <c r="E19" s="569">
        <f t="shared" si="1"/>
        <v>0</v>
      </c>
      <c r="F19" s="569">
        <f t="shared" si="1"/>
        <v>0</v>
      </c>
      <c r="G19" s="570">
        <f t="shared" si="1"/>
        <v>0</v>
      </c>
    </row>
    <row r="20" spans="2:7" ht="13.5" thickBot="1" x14ac:dyDescent="0.25">
      <c r="B20" s="395" t="s">
        <v>504</v>
      </c>
      <c r="C20" s="571">
        <f t="shared" si="1"/>
        <v>0.81690140845070425</v>
      </c>
      <c r="D20" s="571">
        <f t="shared" si="1"/>
        <v>0.18309859154929578</v>
      </c>
      <c r="E20" s="571">
        <f t="shared" si="1"/>
        <v>0</v>
      </c>
      <c r="F20" s="571">
        <f t="shared" si="1"/>
        <v>0</v>
      </c>
      <c r="G20" s="572">
        <f t="shared" si="1"/>
        <v>0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2"/>
    <col min="2" max="8" width="15.625" style="352" customWidth="1"/>
    <col min="9" max="16384" width="9" style="352"/>
  </cols>
  <sheetData>
    <row r="4" spans="2:8" ht="13.5" thickBot="1" x14ac:dyDescent="0.25"/>
    <row r="5" spans="2:8" x14ac:dyDescent="0.2">
      <c r="B5" s="389" t="s">
        <v>570</v>
      </c>
      <c r="C5" s="803" t="s">
        <v>175</v>
      </c>
      <c r="D5" s="801"/>
      <c r="E5" s="801"/>
      <c r="F5" s="801"/>
      <c r="G5" s="801"/>
      <c r="H5" s="802"/>
    </row>
    <row r="6" spans="2:8" ht="25.5" customHeight="1" x14ac:dyDescent="0.2">
      <c r="B6" s="390" t="s">
        <v>571</v>
      </c>
      <c r="C6" s="391" t="s">
        <v>579</v>
      </c>
      <c r="D6" s="391" t="s">
        <v>580</v>
      </c>
      <c r="E6" s="391" t="s">
        <v>581</v>
      </c>
      <c r="F6" s="391" t="s">
        <v>582</v>
      </c>
      <c r="G6" s="391" t="s">
        <v>583</v>
      </c>
      <c r="H6" s="392" t="s">
        <v>584</v>
      </c>
    </row>
    <row r="7" spans="2:8" x14ac:dyDescent="0.2">
      <c r="B7" s="386" t="str">
        <f>Index!$B$4</f>
        <v>East Midlands</v>
      </c>
      <c r="C7" s="670">
        <f>SUM(C8:C11)</f>
        <v>351</v>
      </c>
      <c r="D7" s="670">
        <f t="shared" ref="D7:H7" si="0">SUM(D8:D11)</f>
        <v>211</v>
      </c>
      <c r="E7" s="670">
        <f t="shared" si="0"/>
        <v>60</v>
      </c>
      <c r="F7" s="670">
        <f t="shared" si="0"/>
        <v>46</v>
      </c>
      <c r="G7" s="670">
        <f t="shared" si="0"/>
        <v>18</v>
      </c>
      <c r="H7" s="671">
        <f t="shared" si="0"/>
        <v>58</v>
      </c>
    </row>
    <row r="8" spans="2:8" x14ac:dyDescent="0.2">
      <c r="B8" s="387" t="s">
        <v>502</v>
      </c>
      <c r="C8" s="672">
        <v>96</v>
      </c>
      <c r="D8" s="672">
        <v>68</v>
      </c>
      <c r="E8" s="672">
        <v>17</v>
      </c>
      <c r="F8" s="672">
        <v>14</v>
      </c>
      <c r="G8" s="672">
        <v>6</v>
      </c>
      <c r="H8" s="673">
        <v>17</v>
      </c>
    </row>
    <row r="9" spans="2:8" x14ac:dyDescent="0.2">
      <c r="B9" s="387" t="s">
        <v>20</v>
      </c>
      <c r="C9" s="672">
        <v>14</v>
      </c>
      <c r="D9" s="672">
        <v>6</v>
      </c>
      <c r="E9" s="672">
        <v>3</v>
      </c>
      <c r="F9" s="672">
        <v>2</v>
      </c>
      <c r="G9" s="672">
        <v>0</v>
      </c>
      <c r="H9" s="673">
        <v>2</v>
      </c>
    </row>
    <row r="10" spans="2:8" x14ac:dyDescent="0.2">
      <c r="B10" s="387" t="s">
        <v>503</v>
      </c>
      <c r="C10" s="672">
        <v>139</v>
      </c>
      <c r="D10" s="672">
        <v>77</v>
      </c>
      <c r="E10" s="672">
        <v>24</v>
      </c>
      <c r="F10" s="672">
        <v>18</v>
      </c>
      <c r="G10" s="672">
        <v>7</v>
      </c>
      <c r="H10" s="673">
        <v>21</v>
      </c>
    </row>
    <row r="11" spans="2:8" ht="13.5" thickBot="1" x14ac:dyDescent="0.25">
      <c r="B11" s="394" t="s">
        <v>504</v>
      </c>
      <c r="C11" s="674">
        <v>102</v>
      </c>
      <c r="D11" s="674">
        <v>60</v>
      </c>
      <c r="E11" s="674">
        <v>16</v>
      </c>
      <c r="F11" s="674">
        <v>12</v>
      </c>
      <c r="G11" s="674">
        <v>5</v>
      </c>
      <c r="H11" s="675">
        <v>18</v>
      </c>
    </row>
    <row r="13" spans="2:8" ht="13.5" thickBot="1" x14ac:dyDescent="0.25"/>
    <row r="14" spans="2:8" x14ac:dyDescent="0.2">
      <c r="B14" s="389" t="s">
        <v>578</v>
      </c>
      <c r="C14" s="803" t="s">
        <v>175</v>
      </c>
      <c r="D14" s="801"/>
      <c r="E14" s="801"/>
      <c r="F14" s="801"/>
      <c r="G14" s="801"/>
      <c r="H14" s="802"/>
    </row>
    <row r="15" spans="2:8" x14ac:dyDescent="0.2">
      <c r="B15" s="390" t="s">
        <v>571</v>
      </c>
      <c r="C15" s="391" t="s">
        <v>579</v>
      </c>
      <c r="D15" s="391" t="s">
        <v>580</v>
      </c>
      <c r="E15" s="391" t="s">
        <v>581</v>
      </c>
      <c r="F15" s="391" t="s">
        <v>582</v>
      </c>
      <c r="G15" s="391" t="s">
        <v>583</v>
      </c>
      <c r="H15" s="392" t="s">
        <v>584</v>
      </c>
    </row>
    <row r="16" spans="2:8" x14ac:dyDescent="0.2">
      <c r="B16" s="386" t="str">
        <f>Index!$B$4</f>
        <v>East Midlands</v>
      </c>
      <c r="C16" s="573">
        <f t="shared" ref="C16:H20" si="1">IF(SUM($C7:$H7)=0,0,C7/SUM($C7:$H7))</f>
        <v>0.47177419354838712</v>
      </c>
      <c r="D16" s="573">
        <f t="shared" si="1"/>
        <v>0.28360215053763443</v>
      </c>
      <c r="E16" s="573">
        <f t="shared" si="1"/>
        <v>8.0645161290322578E-2</v>
      </c>
      <c r="F16" s="573">
        <f t="shared" si="1"/>
        <v>6.1827956989247312E-2</v>
      </c>
      <c r="G16" s="573">
        <f t="shared" si="1"/>
        <v>2.4193548387096774E-2</v>
      </c>
      <c r="H16" s="574">
        <f t="shared" si="1"/>
        <v>7.7956989247311828E-2</v>
      </c>
    </row>
    <row r="17" spans="2:8" x14ac:dyDescent="0.2">
      <c r="B17" s="387" t="s">
        <v>502</v>
      </c>
      <c r="C17" s="575">
        <f t="shared" si="1"/>
        <v>0.44036697247706424</v>
      </c>
      <c r="D17" s="575">
        <f t="shared" si="1"/>
        <v>0.31192660550458717</v>
      </c>
      <c r="E17" s="575">
        <f t="shared" si="1"/>
        <v>7.7981651376146793E-2</v>
      </c>
      <c r="F17" s="575">
        <f t="shared" si="1"/>
        <v>6.4220183486238536E-2</v>
      </c>
      <c r="G17" s="575">
        <f t="shared" si="1"/>
        <v>2.7522935779816515E-2</v>
      </c>
      <c r="H17" s="576">
        <f t="shared" si="1"/>
        <v>7.7981651376146793E-2</v>
      </c>
    </row>
    <row r="18" spans="2:8" x14ac:dyDescent="0.2">
      <c r="B18" s="387" t="s">
        <v>20</v>
      </c>
      <c r="C18" s="575">
        <f t="shared" si="1"/>
        <v>0.51851851851851849</v>
      </c>
      <c r="D18" s="575">
        <f t="shared" si="1"/>
        <v>0.22222222222222221</v>
      </c>
      <c r="E18" s="575">
        <f t="shared" si="1"/>
        <v>0.1111111111111111</v>
      </c>
      <c r="F18" s="575">
        <f t="shared" si="1"/>
        <v>7.407407407407407E-2</v>
      </c>
      <c r="G18" s="575">
        <f t="shared" si="1"/>
        <v>0</v>
      </c>
      <c r="H18" s="576">
        <f t="shared" si="1"/>
        <v>7.407407407407407E-2</v>
      </c>
    </row>
    <row r="19" spans="2:8" x14ac:dyDescent="0.2">
      <c r="B19" s="387" t="s">
        <v>503</v>
      </c>
      <c r="C19" s="575">
        <f t="shared" si="1"/>
        <v>0.48601398601398599</v>
      </c>
      <c r="D19" s="575">
        <f t="shared" si="1"/>
        <v>0.26923076923076922</v>
      </c>
      <c r="E19" s="575">
        <f t="shared" si="1"/>
        <v>8.3916083916083919E-2</v>
      </c>
      <c r="F19" s="575">
        <f t="shared" si="1"/>
        <v>6.2937062937062943E-2</v>
      </c>
      <c r="G19" s="575">
        <f t="shared" si="1"/>
        <v>2.4475524475524476E-2</v>
      </c>
      <c r="H19" s="576">
        <f t="shared" si="1"/>
        <v>7.3426573426573424E-2</v>
      </c>
    </row>
    <row r="20" spans="2:8" ht="13.5" thickBot="1" x14ac:dyDescent="0.25">
      <c r="B20" s="393" t="s">
        <v>504</v>
      </c>
      <c r="C20" s="577">
        <f t="shared" si="1"/>
        <v>0.47887323943661969</v>
      </c>
      <c r="D20" s="577">
        <f t="shared" si="1"/>
        <v>0.28169014084507044</v>
      </c>
      <c r="E20" s="577">
        <f t="shared" si="1"/>
        <v>7.5117370892018781E-2</v>
      </c>
      <c r="F20" s="577">
        <f t="shared" si="1"/>
        <v>5.6338028169014086E-2</v>
      </c>
      <c r="G20" s="577">
        <f t="shared" si="1"/>
        <v>2.3474178403755867E-2</v>
      </c>
      <c r="H20" s="578">
        <f t="shared" si="1"/>
        <v>8.4507042253521125E-2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RowHeight="12.75" x14ac:dyDescent="0.2"/>
  <cols>
    <col min="1" max="1" width="9" style="352"/>
    <col min="2" max="2" width="31.25" style="352" customWidth="1"/>
    <col min="3" max="3" width="46.25" style="352" bestFit="1" customWidth="1"/>
    <col min="4" max="5" width="31.25" style="352" customWidth="1"/>
    <col min="6" max="6" width="29.625" style="352" bestFit="1" customWidth="1"/>
    <col min="7" max="7" width="50.875" style="352" bestFit="1" customWidth="1"/>
    <col min="8" max="16384" width="9" style="352"/>
  </cols>
  <sheetData>
    <row r="3" spans="1:6" x14ac:dyDescent="0.2">
      <c r="A3" s="355"/>
      <c r="B3" s="355" t="str">
        <f>Index!$B$4</f>
        <v>East Midlands</v>
      </c>
      <c r="C3" s="388"/>
    </row>
    <row r="4" spans="1:6" x14ac:dyDescent="0.2">
      <c r="A4" s="355"/>
    </row>
    <row r="5" spans="1:6" x14ac:dyDescent="0.2">
      <c r="B5" s="396" t="s">
        <v>585</v>
      </c>
    </row>
    <row r="6" spans="1:6" x14ac:dyDescent="0.2">
      <c r="B6" s="397"/>
      <c r="C6" s="398" t="s">
        <v>586</v>
      </c>
      <c r="D6" s="399" t="s">
        <v>587</v>
      </c>
      <c r="E6" s="388"/>
      <c r="F6" s="388"/>
    </row>
    <row r="7" spans="1:6" x14ac:dyDescent="0.2">
      <c r="B7" s="400" t="s">
        <v>502</v>
      </c>
      <c r="C7" s="401">
        <v>123</v>
      </c>
      <c r="D7" s="402">
        <v>217.7398</v>
      </c>
      <c r="E7" s="388"/>
      <c r="F7" s="388"/>
    </row>
    <row r="8" spans="1:6" x14ac:dyDescent="0.2">
      <c r="B8" s="400" t="s">
        <v>20</v>
      </c>
      <c r="C8" s="401">
        <v>22</v>
      </c>
      <c r="D8" s="402">
        <v>27.637699999999999</v>
      </c>
      <c r="E8" s="388"/>
      <c r="F8" s="388"/>
    </row>
    <row r="9" spans="1:6" x14ac:dyDescent="0.2">
      <c r="B9" s="400" t="s">
        <v>503</v>
      </c>
      <c r="C9" s="401">
        <v>218</v>
      </c>
      <c r="D9" s="402">
        <v>374.72120000000001</v>
      </c>
      <c r="E9" s="388"/>
      <c r="F9" s="388"/>
    </row>
    <row r="10" spans="1:6" x14ac:dyDescent="0.2">
      <c r="B10" s="403" t="s">
        <v>504</v>
      </c>
      <c r="C10" s="404">
        <v>107</v>
      </c>
      <c r="D10" s="405">
        <v>212.31180000000001</v>
      </c>
      <c r="E10" s="388"/>
      <c r="F10" s="388"/>
    </row>
    <row r="11" spans="1:6" x14ac:dyDescent="0.2">
      <c r="B11" s="388"/>
      <c r="C11" s="388"/>
      <c r="D11" s="388"/>
      <c r="E11" s="388"/>
      <c r="F11" s="388"/>
    </row>
    <row r="12" spans="1:6" x14ac:dyDescent="0.2">
      <c r="B12" s="406"/>
      <c r="C12" s="407" t="s">
        <v>588</v>
      </c>
      <c r="D12" s="407" t="s">
        <v>589</v>
      </c>
      <c r="E12" s="407" t="s">
        <v>590</v>
      </c>
      <c r="F12" s="407" t="s">
        <v>591</v>
      </c>
    </row>
    <row r="13" spans="1:6" x14ac:dyDescent="0.2">
      <c r="B13" s="408" t="s">
        <v>502</v>
      </c>
      <c r="C13" s="409" t="s">
        <v>592</v>
      </c>
      <c r="D13" s="352">
        <v>21</v>
      </c>
      <c r="E13" s="410">
        <v>31.245360000000002</v>
      </c>
      <c r="F13" s="534">
        <f>IF(D$7=0,0,E13/D$7*100)</f>
        <v>14.349861623828076</v>
      </c>
    </row>
    <row r="14" spans="1:6" x14ac:dyDescent="0.2">
      <c r="B14" s="403"/>
      <c r="C14" s="404" t="s">
        <v>593</v>
      </c>
      <c r="D14" s="411">
        <f>C7-D13</f>
        <v>102</v>
      </c>
      <c r="E14" s="412">
        <f>D7-E13</f>
        <v>186.49444</v>
      </c>
      <c r="F14" s="535">
        <f>IF(D$7=0,0,E14/D$7*100)</f>
        <v>85.650138376171924</v>
      </c>
    </row>
    <row r="15" spans="1:6" x14ac:dyDescent="0.2">
      <c r="B15" s="401"/>
      <c r="C15" s="401"/>
      <c r="D15" s="401"/>
      <c r="E15" s="413"/>
      <c r="F15" s="414"/>
    </row>
    <row r="16" spans="1:6" x14ac:dyDescent="0.2">
      <c r="B16" s="408" t="s">
        <v>20</v>
      </c>
      <c r="C16" s="409" t="s">
        <v>592</v>
      </c>
      <c r="D16" s="409">
        <v>3</v>
      </c>
      <c r="E16" s="410">
        <v>3.7980860000000001</v>
      </c>
      <c r="F16" s="534">
        <f>IF(D$8=0,0,E16/D$8*100)</f>
        <v>13.74240982426179</v>
      </c>
    </row>
    <row r="17" spans="2:11" x14ac:dyDescent="0.2">
      <c r="B17" s="403"/>
      <c r="C17" s="404" t="s">
        <v>593</v>
      </c>
      <c r="D17" s="411">
        <f>C8-D16</f>
        <v>19</v>
      </c>
      <c r="E17" s="412">
        <f>D8-E16</f>
        <v>23.839613999999997</v>
      </c>
      <c r="F17" s="535">
        <f>IF(D$8=0,0,E17/D$8*100)</f>
        <v>86.257590175738201</v>
      </c>
    </row>
    <row r="18" spans="2:11" x14ac:dyDescent="0.2">
      <c r="B18" s="401"/>
      <c r="C18" s="401"/>
      <c r="D18" s="401"/>
      <c r="E18" s="413"/>
      <c r="F18" s="414"/>
    </row>
    <row r="19" spans="2:11" x14ac:dyDescent="0.2">
      <c r="B19" s="408" t="s">
        <v>503</v>
      </c>
      <c r="C19" s="409" t="s">
        <v>592</v>
      </c>
      <c r="D19" s="409">
        <v>39</v>
      </c>
      <c r="E19" s="410">
        <v>57.429839999999999</v>
      </c>
      <c r="F19" s="534">
        <f>IF(D$9=0,0,E19/D$9*100)</f>
        <v>15.326018383801078</v>
      </c>
    </row>
    <row r="20" spans="2:11" x14ac:dyDescent="0.2">
      <c r="B20" s="403"/>
      <c r="C20" s="404" t="s">
        <v>593</v>
      </c>
      <c r="D20" s="411">
        <f>C9-D19</f>
        <v>179</v>
      </c>
      <c r="E20" s="412">
        <f>D9-E19</f>
        <v>317.29136</v>
      </c>
      <c r="F20" s="535">
        <f>IF(D$9=0,0,E20/D$9*100)</f>
        <v>84.67398161619893</v>
      </c>
    </row>
    <row r="21" spans="2:11" x14ac:dyDescent="0.2">
      <c r="B21" s="401"/>
      <c r="C21" s="401"/>
      <c r="D21" s="401"/>
      <c r="E21" s="413"/>
      <c r="F21" s="414"/>
    </row>
    <row r="22" spans="2:11" x14ac:dyDescent="0.2">
      <c r="B22" s="408" t="s">
        <v>504</v>
      </c>
      <c r="C22" s="409" t="s">
        <v>592</v>
      </c>
      <c r="D22" s="409">
        <v>26</v>
      </c>
      <c r="E22" s="410">
        <v>40.468200000000003</v>
      </c>
      <c r="F22" s="534">
        <f>IF(D$10=0,0,E22/D$10*100)</f>
        <v>19.060739911771275</v>
      </c>
    </row>
    <row r="23" spans="2:11" x14ac:dyDescent="0.2">
      <c r="B23" s="403"/>
      <c r="C23" s="404" t="s">
        <v>593</v>
      </c>
      <c r="D23" s="411">
        <f>C10-D22</f>
        <v>81</v>
      </c>
      <c r="E23" s="412">
        <f>D10-E22</f>
        <v>171.84360000000001</v>
      </c>
      <c r="F23" s="535">
        <f>IF(D$10=0,0,E23/D$10*100)</f>
        <v>80.939260088228721</v>
      </c>
    </row>
    <row r="24" spans="2:11" x14ac:dyDescent="0.2">
      <c r="B24" s="396" t="s">
        <v>594</v>
      </c>
      <c r="C24" s="401"/>
      <c r="D24" s="401"/>
      <c r="E24" s="401"/>
      <c r="F24" s="414"/>
    </row>
    <row r="25" spans="2:11" x14ac:dyDescent="0.2">
      <c r="B25" s="415"/>
      <c r="C25" s="398" t="s">
        <v>181</v>
      </c>
      <c r="D25" s="398" t="s">
        <v>589</v>
      </c>
      <c r="E25" s="398" t="s">
        <v>590</v>
      </c>
      <c r="F25" s="399" t="s">
        <v>595</v>
      </c>
      <c r="G25" s="399" t="s">
        <v>596</v>
      </c>
    </row>
    <row r="26" spans="2:11" x14ac:dyDescent="0.2">
      <c r="B26" s="408" t="s">
        <v>502</v>
      </c>
      <c r="C26" s="409" t="s">
        <v>597</v>
      </c>
      <c r="D26" s="409">
        <v>7</v>
      </c>
      <c r="E26" s="410">
        <v>13.15832</v>
      </c>
      <c r="F26" s="536">
        <f>IF(D$7=0,0,E26/D$7*100)</f>
        <v>6.0431395638280181</v>
      </c>
      <c r="G26" s="534">
        <f>IF(E$13=0,0,E26/E$13*100)</f>
        <v>42.112876919965075</v>
      </c>
      <c r="I26" s="352" t="s">
        <v>598</v>
      </c>
      <c r="J26" s="352">
        <v>12</v>
      </c>
      <c r="K26" s="352" t="s">
        <v>599</v>
      </c>
    </row>
    <row r="27" spans="2:11" x14ac:dyDescent="0.2">
      <c r="B27" s="400"/>
      <c r="C27" s="401" t="s">
        <v>600</v>
      </c>
      <c r="D27" s="401">
        <v>2</v>
      </c>
      <c r="E27" s="413">
        <v>2.6144150000000002</v>
      </c>
      <c r="F27" s="537">
        <f t="shared" ref="F27:F32" si="0">IF(D$7=0,0,E27/D$7*100)</f>
        <v>1.2007060721099221</v>
      </c>
      <c r="G27" s="538">
        <f t="shared" ref="G27:G32" si="1">IF(E$13=0,0,E27/E$13*100)</f>
        <v>8.3673703871550842</v>
      </c>
      <c r="I27" s="352" t="s">
        <v>598</v>
      </c>
      <c r="J27" s="352">
        <v>15</v>
      </c>
      <c r="K27" s="352" t="s">
        <v>601</v>
      </c>
    </row>
    <row r="28" spans="2:11" x14ac:dyDescent="0.2">
      <c r="B28" s="400"/>
      <c r="C28" s="401" t="s">
        <v>602</v>
      </c>
      <c r="D28" s="401">
        <v>6</v>
      </c>
      <c r="E28" s="413">
        <v>8.4832929999999998</v>
      </c>
      <c r="F28" s="537">
        <f t="shared" si="0"/>
        <v>3.8960690695959124</v>
      </c>
      <c r="G28" s="538">
        <f t="shared" si="1"/>
        <v>27.150568916472718</v>
      </c>
      <c r="I28" s="352" t="s">
        <v>598</v>
      </c>
      <c r="J28" s="352">
        <v>16</v>
      </c>
      <c r="K28" s="352" t="s">
        <v>603</v>
      </c>
    </row>
    <row r="29" spans="2:11" x14ac:dyDescent="0.2">
      <c r="B29" s="400"/>
      <c r="C29" s="401" t="s">
        <v>604</v>
      </c>
      <c r="D29" s="416">
        <v>0</v>
      </c>
      <c r="E29" s="413">
        <v>0</v>
      </c>
      <c r="F29" s="537">
        <f t="shared" si="0"/>
        <v>0</v>
      </c>
      <c r="G29" s="538">
        <f t="shared" si="1"/>
        <v>0</v>
      </c>
      <c r="I29" s="352" t="s">
        <v>598</v>
      </c>
      <c r="J29" s="352">
        <v>17</v>
      </c>
      <c r="K29" s="352" t="s">
        <v>605</v>
      </c>
    </row>
    <row r="30" spans="2:11" x14ac:dyDescent="0.2">
      <c r="B30" s="400"/>
      <c r="C30" s="401" t="s">
        <v>606</v>
      </c>
      <c r="D30" s="416">
        <v>10</v>
      </c>
      <c r="E30" s="413">
        <v>12.35177</v>
      </c>
      <c r="F30" s="537">
        <f t="shared" si="0"/>
        <v>5.6727203754205711</v>
      </c>
      <c r="G30" s="538">
        <f t="shared" si="1"/>
        <v>39.531533642115178</v>
      </c>
      <c r="I30" s="352" t="s">
        <v>598</v>
      </c>
      <c r="J30" s="352">
        <v>18</v>
      </c>
      <c r="K30" s="352" t="s">
        <v>606</v>
      </c>
    </row>
    <row r="31" spans="2:11" x14ac:dyDescent="0.2">
      <c r="B31" s="400"/>
      <c r="C31" s="401" t="s">
        <v>607</v>
      </c>
      <c r="D31" s="416">
        <v>0</v>
      </c>
      <c r="E31" s="413">
        <v>0</v>
      </c>
      <c r="F31" s="537">
        <f t="shared" si="0"/>
        <v>0</v>
      </c>
      <c r="G31" s="538">
        <f t="shared" si="1"/>
        <v>0</v>
      </c>
      <c r="I31" s="352" t="s">
        <v>598</v>
      </c>
      <c r="J31" s="352">
        <v>19</v>
      </c>
      <c r="K31" s="352" t="s">
        <v>608</v>
      </c>
    </row>
    <row r="32" spans="2:11" x14ac:dyDescent="0.2">
      <c r="B32" s="403"/>
      <c r="C32" s="404" t="s">
        <v>609</v>
      </c>
      <c r="D32" s="404">
        <v>0</v>
      </c>
      <c r="E32" s="417">
        <v>0</v>
      </c>
      <c r="F32" s="539">
        <f t="shared" si="0"/>
        <v>0</v>
      </c>
      <c r="G32" s="535">
        <f t="shared" si="1"/>
        <v>0</v>
      </c>
      <c r="I32" s="352" t="s">
        <v>598</v>
      </c>
      <c r="J32" s="352">
        <v>20</v>
      </c>
      <c r="K32" s="352" t="s">
        <v>607</v>
      </c>
    </row>
    <row r="33" spans="2:7" x14ac:dyDescent="0.2">
      <c r="B33" s="351"/>
      <c r="C33" s="351"/>
      <c r="D33" s="351"/>
      <c r="E33" s="351"/>
      <c r="F33" s="351"/>
      <c r="G33" s="361"/>
    </row>
    <row r="34" spans="2:7" x14ac:dyDescent="0.2">
      <c r="B34" s="408" t="s">
        <v>20</v>
      </c>
      <c r="C34" s="409" t="s">
        <v>597</v>
      </c>
      <c r="D34" s="418">
        <v>0</v>
      </c>
      <c r="E34" s="419">
        <v>0</v>
      </c>
      <c r="F34" s="536">
        <f>IF(D$8=0,0,E34/D$8*100)</f>
        <v>0</v>
      </c>
      <c r="G34" s="534">
        <f t="shared" ref="G34:G40" si="2">IF(E$16=0,0,E34/E$16*100)</f>
        <v>0</v>
      </c>
    </row>
    <row r="35" spans="2:7" x14ac:dyDescent="0.2">
      <c r="B35" s="420"/>
      <c r="C35" s="401" t="s">
        <v>600</v>
      </c>
      <c r="D35" s="362">
        <v>0</v>
      </c>
      <c r="E35" s="421">
        <v>0</v>
      </c>
      <c r="F35" s="537">
        <f t="shared" ref="F35:F40" si="3">IF(D$8=0,0,E35/D$8*100)</f>
        <v>0</v>
      </c>
      <c r="G35" s="538">
        <f t="shared" si="2"/>
        <v>0</v>
      </c>
    </row>
    <row r="36" spans="2:7" x14ac:dyDescent="0.2">
      <c r="B36" s="420"/>
      <c r="C36" s="401" t="s">
        <v>602</v>
      </c>
      <c r="D36" s="362">
        <v>1</v>
      </c>
      <c r="E36" s="421">
        <v>1.717854</v>
      </c>
      <c r="F36" s="537">
        <f t="shared" si="3"/>
        <v>6.2156185210780928</v>
      </c>
      <c r="G36" s="538">
        <f t="shared" si="2"/>
        <v>45.229465578188595</v>
      </c>
    </row>
    <row r="37" spans="2:7" x14ac:dyDescent="0.2">
      <c r="B37" s="420"/>
      <c r="C37" s="401" t="s">
        <v>604</v>
      </c>
      <c r="D37" s="362">
        <v>0</v>
      </c>
      <c r="E37" s="421">
        <v>0</v>
      </c>
      <c r="F37" s="537">
        <f t="shared" si="3"/>
        <v>0</v>
      </c>
      <c r="G37" s="538">
        <f t="shared" si="2"/>
        <v>0</v>
      </c>
    </row>
    <row r="38" spans="2:7" x14ac:dyDescent="0.2">
      <c r="B38" s="420"/>
      <c r="C38" s="401" t="s">
        <v>606</v>
      </c>
      <c r="D38" s="362">
        <v>2</v>
      </c>
      <c r="E38" s="421">
        <v>2.0802320000000001</v>
      </c>
      <c r="F38" s="537">
        <f t="shared" si="3"/>
        <v>7.5267913031836953</v>
      </c>
      <c r="G38" s="538">
        <f t="shared" si="2"/>
        <v>54.770534421811412</v>
      </c>
    </row>
    <row r="39" spans="2:7" x14ac:dyDescent="0.2">
      <c r="B39" s="420"/>
      <c r="C39" s="401" t="s">
        <v>607</v>
      </c>
      <c r="D39" s="362">
        <v>0</v>
      </c>
      <c r="E39" s="421">
        <v>0</v>
      </c>
      <c r="F39" s="537">
        <f t="shared" si="3"/>
        <v>0</v>
      </c>
      <c r="G39" s="538">
        <f t="shared" si="2"/>
        <v>0</v>
      </c>
    </row>
    <row r="40" spans="2:7" x14ac:dyDescent="0.2">
      <c r="B40" s="422"/>
      <c r="C40" s="404" t="s">
        <v>609</v>
      </c>
      <c r="D40" s="423">
        <v>0</v>
      </c>
      <c r="E40" s="424">
        <v>0</v>
      </c>
      <c r="F40" s="539">
        <f t="shared" si="3"/>
        <v>0</v>
      </c>
      <c r="G40" s="535">
        <f t="shared" si="2"/>
        <v>0</v>
      </c>
    </row>
    <row r="41" spans="2:7" x14ac:dyDescent="0.2">
      <c r="B41" s="351"/>
      <c r="C41" s="351"/>
      <c r="D41" s="351"/>
      <c r="E41" s="351"/>
      <c r="F41" s="351"/>
      <c r="G41" s="361"/>
    </row>
    <row r="42" spans="2:7" x14ac:dyDescent="0.2">
      <c r="B42" s="408" t="s">
        <v>503</v>
      </c>
      <c r="C42" s="409" t="s">
        <v>597</v>
      </c>
      <c r="D42" s="418">
        <v>8</v>
      </c>
      <c r="E42" s="419">
        <v>15.254300000000001</v>
      </c>
      <c r="F42" s="536">
        <f>IF(D$9=0,0,E42/D$9*100)</f>
        <v>4.0708398670798456</v>
      </c>
      <c r="G42" s="534">
        <f t="shared" ref="G42:G48" si="4">IF(E$19=0,0,E42/E$19*100)</f>
        <v>26.561627195896769</v>
      </c>
    </row>
    <row r="43" spans="2:7" x14ac:dyDescent="0.2">
      <c r="B43" s="420"/>
      <c r="C43" s="401" t="s">
        <v>600</v>
      </c>
      <c r="D43" s="362">
        <v>3</v>
      </c>
      <c r="E43" s="421">
        <v>3.6144150000000002</v>
      </c>
      <c r="F43" s="537">
        <f t="shared" ref="F43:F48" si="5">IF(D$9=0,0,E43/D$9*100)</f>
        <v>0.96456111903996888</v>
      </c>
      <c r="G43" s="540">
        <f t="shared" si="4"/>
        <v>6.2936184394732777</v>
      </c>
    </row>
    <row r="44" spans="2:7" x14ac:dyDescent="0.2">
      <c r="B44" s="420"/>
      <c r="C44" s="401" t="s">
        <v>602</v>
      </c>
      <c r="D44" s="362">
        <v>15</v>
      </c>
      <c r="E44" s="421">
        <v>22.79486</v>
      </c>
      <c r="F44" s="537">
        <f t="shared" si="5"/>
        <v>6.0831519540394297</v>
      </c>
      <c r="G44" s="540">
        <f t="shared" si="4"/>
        <v>39.691665517438324</v>
      </c>
    </row>
    <row r="45" spans="2:7" x14ac:dyDescent="0.2">
      <c r="B45" s="420"/>
      <c r="C45" s="401" t="s">
        <v>604</v>
      </c>
      <c r="D45" s="362">
        <v>0</v>
      </c>
      <c r="E45" s="421">
        <v>0</v>
      </c>
      <c r="F45" s="537">
        <f t="shared" si="5"/>
        <v>0</v>
      </c>
      <c r="G45" s="540">
        <f t="shared" si="4"/>
        <v>0</v>
      </c>
    </row>
    <row r="46" spans="2:7" x14ac:dyDescent="0.2">
      <c r="B46" s="420"/>
      <c r="C46" s="401" t="s">
        <v>606</v>
      </c>
      <c r="D46" s="362">
        <v>17</v>
      </c>
      <c r="E46" s="421">
        <v>21.128699999999998</v>
      </c>
      <c r="F46" s="537">
        <f t="shared" si="5"/>
        <v>5.6385120457556166</v>
      </c>
      <c r="G46" s="540">
        <f t="shared" si="4"/>
        <v>36.790455972017334</v>
      </c>
    </row>
    <row r="47" spans="2:7" x14ac:dyDescent="0.2">
      <c r="B47" s="420"/>
      <c r="C47" s="401" t="s">
        <v>607</v>
      </c>
      <c r="D47" s="362">
        <v>0</v>
      </c>
      <c r="E47" s="421">
        <v>0</v>
      </c>
      <c r="F47" s="537">
        <f t="shared" si="5"/>
        <v>0</v>
      </c>
      <c r="G47" s="540">
        <f t="shared" si="4"/>
        <v>0</v>
      </c>
    </row>
    <row r="48" spans="2:7" x14ac:dyDescent="0.2">
      <c r="B48" s="422"/>
      <c r="C48" s="404" t="s">
        <v>609</v>
      </c>
      <c r="D48" s="423">
        <v>0</v>
      </c>
      <c r="E48" s="424">
        <v>0</v>
      </c>
      <c r="F48" s="539">
        <f t="shared" si="5"/>
        <v>0</v>
      </c>
      <c r="G48" s="541">
        <f t="shared" si="4"/>
        <v>0</v>
      </c>
    </row>
    <row r="49" spans="2:7" x14ac:dyDescent="0.2">
      <c r="B49" s="351"/>
      <c r="C49" s="351"/>
      <c r="D49" s="351"/>
      <c r="E49" s="351"/>
      <c r="F49" s="351"/>
      <c r="G49" s="361"/>
    </row>
    <row r="50" spans="2:7" x14ac:dyDescent="0.2">
      <c r="B50" s="408" t="s">
        <v>504</v>
      </c>
      <c r="C50" s="409" t="s">
        <v>597</v>
      </c>
      <c r="D50" s="418">
        <v>8</v>
      </c>
      <c r="E50" s="419">
        <v>15.254300000000001</v>
      </c>
      <c r="F50" s="536">
        <f>IF(D$10=0,0,E50/D$10*100)</f>
        <v>7.1848573654408279</v>
      </c>
      <c r="G50" s="542">
        <f t="shared" ref="G50:G56" si="6">IF(E$22=0,0,E50/E$22*100)</f>
        <v>37.69453546241246</v>
      </c>
    </row>
    <row r="51" spans="2:7" x14ac:dyDescent="0.2">
      <c r="B51" s="420"/>
      <c r="C51" s="401" t="s">
        <v>600</v>
      </c>
      <c r="D51" s="362">
        <v>3</v>
      </c>
      <c r="E51" s="421">
        <v>3.6144150000000002</v>
      </c>
      <c r="F51" s="537">
        <f t="shared" ref="F51:F56" si="7">IF(D$10=0,0,E51/D$10*100)</f>
        <v>1.7024089099145692</v>
      </c>
      <c r="G51" s="540">
        <f t="shared" si="6"/>
        <v>8.9314943585333673</v>
      </c>
    </row>
    <row r="52" spans="2:7" x14ac:dyDescent="0.2">
      <c r="B52" s="420"/>
      <c r="C52" s="401" t="s">
        <v>602</v>
      </c>
      <c r="D52" s="362">
        <v>8</v>
      </c>
      <c r="E52" s="421">
        <v>11.92868</v>
      </c>
      <c r="F52" s="537">
        <f t="shared" si="7"/>
        <v>5.6184724541923723</v>
      </c>
      <c r="G52" s="540">
        <f t="shared" si="6"/>
        <v>29.476675513118938</v>
      </c>
    </row>
    <row r="53" spans="2:7" x14ac:dyDescent="0.2">
      <c r="B53" s="420"/>
      <c r="C53" s="401" t="s">
        <v>604</v>
      </c>
      <c r="D53" s="362">
        <v>0</v>
      </c>
      <c r="E53" s="421">
        <v>0</v>
      </c>
      <c r="F53" s="537">
        <f t="shared" si="7"/>
        <v>0</v>
      </c>
      <c r="G53" s="540">
        <f t="shared" si="6"/>
        <v>0</v>
      </c>
    </row>
    <row r="54" spans="2:7" x14ac:dyDescent="0.2">
      <c r="B54" s="420"/>
      <c r="C54" s="401" t="s">
        <v>606</v>
      </c>
      <c r="D54" s="362">
        <v>11</v>
      </c>
      <c r="E54" s="421">
        <v>15.033239999999999</v>
      </c>
      <c r="F54" s="537">
        <f t="shared" si="7"/>
        <v>7.0807369161770568</v>
      </c>
      <c r="G54" s="540">
        <f t="shared" si="6"/>
        <v>37.148279389743053</v>
      </c>
    </row>
    <row r="55" spans="2:7" x14ac:dyDescent="0.2">
      <c r="B55" s="420"/>
      <c r="C55" s="401" t="s">
        <v>607</v>
      </c>
      <c r="D55" s="362">
        <v>0</v>
      </c>
      <c r="E55" s="421">
        <v>0</v>
      </c>
      <c r="F55" s="537">
        <f t="shared" si="7"/>
        <v>0</v>
      </c>
      <c r="G55" s="540">
        <f t="shared" si="6"/>
        <v>0</v>
      </c>
    </row>
    <row r="56" spans="2:7" x14ac:dyDescent="0.2">
      <c r="B56" s="422"/>
      <c r="C56" s="404" t="s">
        <v>609</v>
      </c>
      <c r="D56" s="423">
        <v>0</v>
      </c>
      <c r="E56" s="424">
        <v>0</v>
      </c>
      <c r="F56" s="539">
        <f t="shared" si="7"/>
        <v>0</v>
      </c>
      <c r="G56" s="541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2"/>
      <c r="B2" s="296"/>
      <c r="C2" s="297"/>
      <c r="D2" s="278"/>
      <c r="E2" s="279"/>
      <c r="F2" s="273"/>
      <c r="H2" s="296"/>
      <c r="I2" s="297"/>
      <c r="J2" s="279"/>
      <c r="K2" s="279"/>
      <c r="L2" s="279"/>
      <c r="M2" s="279"/>
      <c r="N2" s="273"/>
      <c r="P2" s="296"/>
      <c r="Q2" s="297"/>
      <c r="R2" s="278"/>
      <c r="S2" s="279"/>
    </row>
    <row r="3" spans="1:19" ht="15" x14ac:dyDescent="0.2">
      <c r="A3" s="272"/>
      <c r="B3" s="778" t="s">
        <v>683</v>
      </c>
      <c r="C3" s="779"/>
      <c r="D3" s="779"/>
      <c r="E3" s="779"/>
      <c r="F3" s="779"/>
      <c r="G3" s="779"/>
      <c r="H3" s="779"/>
      <c r="J3" s="780" t="s">
        <v>743</v>
      </c>
      <c r="K3" s="780" t="s">
        <v>744</v>
      </c>
    </row>
    <row r="4" spans="1:19" x14ac:dyDescent="0.2">
      <c r="A4" s="149"/>
      <c r="B4" s="280"/>
      <c r="C4" s="280" t="s">
        <v>610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487</v>
      </c>
      <c r="I4" s="149"/>
      <c r="J4" s="781"/>
      <c r="K4" s="781"/>
    </row>
    <row r="5" spans="1:19" s="23" customFormat="1" x14ac:dyDescent="0.2">
      <c r="A5" s="427"/>
      <c r="B5" s="435"/>
      <c r="C5" s="425" t="s">
        <v>106</v>
      </c>
      <c r="D5" s="426">
        <v>1308.79</v>
      </c>
      <c r="E5" s="428">
        <v>8339.4599999999991</v>
      </c>
      <c r="F5" s="433">
        <v>7.13</v>
      </c>
      <c r="G5" s="440">
        <f>E5*F5/100</f>
        <v>594.60349799999995</v>
      </c>
      <c r="H5" s="441">
        <f>SUM(D5,E5)</f>
        <v>9648.25</v>
      </c>
      <c r="I5" s="427"/>
      <c r="J5" s="686"/>
      <c r="K5" s="686"/>
    </row>
    <row r="6" spans="1:19" s="24" customFormat="1" x14ac:dyDescent="0.2">
      <c r="A6" s="429"/>
      <c r="B6" s="436"/>
      <c r="C6" s="425" t="s">
        <v>92</v>
      </c>
      <c r="D6" s="426">
        <v>1088.232</v>
      </c>
      <c r="E6" s="428">
        <v>2411.3879999999999</v>
      </c>
      <c r="F6" s="433">
        <v>12.68</v>
      </c>
      <c r="G6" s="440">
        <f t="shared" ref="G6:G26" si="0">E6*F6/100</f>
        <v>305.76399839999999</v>
      </c>
      <c r="H6" s="441">
        <f>SUM(D6,E6)</f>
        <v>3499.62</v>
      </c>
      <c r="I6" s="429"/>
      <c r="J6" s="687"/>
      <c r="K6" s="687"/>
    </row>
    <row r="7" spans="1:19" s="24" customFormat="1" x14ac:dyDescent="0.2">
      <c r="A7" s="429"/>
      <c r="B7" s="436"/>
      <c r="C7" s="425" t="s">
        <v>105</v>
      </c>
      <c r="D7" s="426">
        <v>220.55799999999999</v>
      </c>
      <c r="E7" s="428">
        <v>5928.0720000000001</v>
      </c>
      <c r="F7" s="433">
        <v>9.48</v>
      </c>
      <c r="G7" s="440">
        <f>E7*F7/100</f>
        <v>561.98122560000002</v>
      </c>
      <c r="H7" s="441">
        <f>SUM(D7,E7)</f>
        <v>6148.63</v>
      </c>
      <c r="I7" s="429"/>
      <c r="J7" s="687"/>
      <c r="K7" s="687"/>
    </row>
    <row r="8" spans="1:19" s="24" customFormat="1" x14ac:dyDescent="0.2">
      <c r="A8" s="429"/>
      <c r="B8" s="436"/>
      <c r="C8" s="425" t="s">
        <v>84</v>
      </c>
      <c r="D8" s="426">
        <v>67.83</v>
      </c>
      <c r="E8" s="430">
        <v>0</v>
      </c>
      <c r="F8" s="433">
        <v>0</v>
      </c>
      <c r="G8" s="440">
        <f t="shared" si="0"/>
        <v>0</v>
      </c>
      <c r="H8" s="441">
        <f>SUM(D8,E8)</f>
        <v>67.83</v>
      </c>
      <c r="I8" s="429"/>
      <c r="J8" s="688">
        <f>H8/$H$6</f>
        <v>1.9382104342757212E-2</v>
      </c>
      <c r="K8" s="688">
        <f>H8/$H$5</f>
        <v>7.0302904671831678E-3</v>
      </c>
    </row>
    <row r="9" spans="1:19" s="24" customFormat="1" x14ac:dyDescent="0.2">
      <c r="A9" s="429"/>
      <c r="B9" s="436"/>
      <c r="C9" s="425" t="s">
        <v>85</v>
      </c>
      <c r="D9" s="426">
        <v>251.54900000000001</v>
      </c>
      <c r="E9" s="430">
        <v>1317.2190000000001</v>
      </c>
      <c r="F9" s="433">
        <v>20.72</v>
      </c>
      <c r="G9" s="440">
        <f t="shared" si="0"/>
        <v>272.9277768</v>
      </c>
      <c r="H9" s="441">
        <f t="shared" ref="H9:H26" si="1">SUM(D9,E9)</f>
        <v>1568.768</v>
      </c>
      <c r="I9" s="429"/>
      <c r="J9" s="688">
        <f t="shared" ref="J9:J15" si="2">H9/$H$6</f>
        <v>0.44826809767917664</v>
      </c>
      <c r="K9" s="688">
        <f t="shared" ref="K9:K26" si="3">H9/$H$5</f>
        <v>0.16259611846707953</v>
      </c>
    </row>
    <row r="10" spans="1:19" s="24" customFormat="1" x14ac:dyDescent="0.2">
      <c r="A10" s="429"/>
      <c r="B10" s="436"/>
      <c r="C10" s="425" t="s">
        <v>86</v>
      </c>
      <c r="D10" s="426">
        <v>642.08000000000004</v>
      </c>
      <c r="E10" s="430">
        <v>405.572</v>
      </c>
      <c r="F10" s="433">
        <v>32.78</v>
      </c>
      <c r="G10" s="440">
        <f t="shared" si="0"/>
        <v>132.9465016</v>
      </c>
      <c r="H10" s="441">
        <f t="shared" si="1"/>
        <v>1047.652</v>
      </c>
      <c r="I10" s="429"/>
      <c r="J10" s="688">
        <f t="shared" si="2"/>
        <v>0.29936164497859769</v>
      </c>
      <c r="K10" s="688">
        <f t="shared" si="3"/>
        <v>0.10858466561293499</v>
      </c>
    </row>
    <row r="11" spans="1:19" s="24" customFormat="1" x14ac:dyDescent="0.2">
      <c r="A11" s="429"/>
      <c r="B11" s="436"/>
      <c r="C11" s="425" t="s">
        <v>87</v>
      </c>
      <c r="D11" s="426">
        <v>1.8839999999999999</v>
      </c>
      <c r="E11" s="430">
        <v>50.685000000000002</v>
      </c>
      <c r="F11" s="433">
        <v>47.89</v>
      </c>
      <c r="G11" s="440">
        <f t="shared" si="0"/>
        <v>24.2730465</v>
      </c>
      <c r="H11" s="441">
        <f t="shared" si="1"/>
        <v>52.569000000000003</v>
      </c>
      <c r="I11" s="429"/>
      <c r="J11" s="688">
        <f t="shared" si="2"/>
        <v>1.502134517461896E-2</v>
      </c>
      <c r="K11" s="688">
        <f t="shared" si="3"/>
        <v>5.448552846371104E-3</v>
      </c>
    </row>
    <row r="12" spans="1:19" s="24" customFormat="1" x14ac:dyDescent="0.2">
      <c r="A12" s="429"/>
      <c r="B12" s="436"/>
      <c r="C12" s="425" t="s">
        <v>88</v>
      </c>
      <c r="D12" s="426">
        <v>35.945999999999998</v>
      </c>
      <c r="E12" s="430">
        <v>451.87700000000001</v>
      </c>
      <c r="F12" s="433">
        <v>37.299999999999997</v>
      </c>
      <c r="G12" s="440">
        <f t="shared" si="0"/>
        <v>168.55012099999999</v>
      </c>
      <c r="H12" s="441">
        <f t="shared" si="1"/>
        <v>487.82299999999998</v>
      </c>
      <c r="I12" s="429"/>
      <c r="J12" s="688">
        <f t="shared" si="2"/>
        <v>0.13939313411170356</v>
      </c>
      <c r="K12" s="688">
        <f t="shared" si="3"/>
        <v>5.0560775270126708E-2</v>
      </c>
    </row>
    <row r="13" spans="1:19" s="24" customFormat="1" x14ac:dyDescent="0.2">
      <c r="A13" s="429"/>
      <c r="B13" s="436"/>
      <c r="C13" s="425" t="s">
        <v>89</v>
      </c>
      <c r="D13" s="426">
        <v>0.19</v>
      </c>
      <c r="E13" s="430">
        <v>9.1210000000000004</v>
      </c>
      <c r="F13" s="433">
        <v>76.760000000000005</v>
      </c>
      <c r="G13" s="440">
        <f t="shared" si="0"/>
        <v>7.0012796000000002</v>
      </c>
      <c r="H13" s="441">
        <f t="shared" si="1"/>
        <v>9.3109999999999999</v>
      </c>
      <c r="I13" s="429"/>
      <c r="J13" s="688">
        <f t="shared" si="2"/>
        <v>2.660574576668324E-3</v>
      </c>
      <c r="K13" s="688">
        <f t="shared" si="3"/>
        <v>9.6504547456792683E-4</v>
      </c>
    </row>
    <row r="14" spans="1:19" s="24" customFormat="1" x14ac:dyDescent="0.2">
      <c r="A14" s="429"/>
      <c r="B14" s="436"/>
      <c r="C14" s="425" t="s">
        <v>90</v>
      </c>
      <c r="D14" s="426">
        <v>73.853999999999999</v>
      </c>
      <c r="E14" s="430">
        <v>0</v>
      </c>
      <c r="F14" s="433">
        <v>0</v>
      </c>
      <c r="G14" s="440">
        <f t="shared" si="0"/>
        <v>0</v>
      </c>
      <c r="H14" s="441">
        <f t="shared" si="1"/>
        <v>73.853999999999999</v>
      </c>
      <c r="I14" s="429"/>
      <c r="J14" s="688">
        <f t="shared" si="2"/>
        <v>2.1103434087129461E-2</v>
      </c>
      <c r="K14" s="688">
        <f t="shared" si="3"/>
        <v>7.6546523981032826E-3</v>
      </c>
    </row>
    <row r="15" spans="1:19" s="24" customFormat="1" x14ac:dyDescent="0.2">
      <c r="A15" s="429"/>
      <c r="B15" s="436"/>
      <c r="C15" s="425" t="s">
        <v>91</v>
      </c>
      <c r="D15" s="426">
        <v>14.898999999999999</v>
      </c>
      <c r="E15" s="430">
        <v>176.91499999999999</v>
      </c>
      <c r="F15" s="433">
        <v>51.17</v>
      </c>
      <c r="G15" s="440">
        <f t="shared" si="0"/>
        <v>90.5274055</v>
      </c>
      <c r="H15" s="441">
        <f t="shared" si="1"/>
        <v>191.81399999999999</v>
      </c>
      <c r="I15" s="429"/>
      <c r="J15" s="689">
        <f t="shared" si="2"/>
        <v>5.4809950794657704E-2</v>
      </c>
      <c r="K15" s="688">
        <f t="shared" si="3"/>
        <v>1.9880703754566891E-2</v>
      </c>
    </row>
    <row r="16" spans="1:19" s="24" customFormat="1" x14ac:dyDescent="0.2">
      <c r="A16" s="429"/>
      <c r="B16" s="436"/>
      <c r="C16" s="425" t="s">
        <v>94</v>
      </c>
      <c r="D16" s="426">
        <v>18.762</v>
      </c>
      <c r="E16" s="430">
        <v>1722.123</v>
      </c>
      <c r="F16" s="433">
        <v>20.440000000000001</v>
      </c>
      <c r="G16" s="440">
        <f t="shared" si="0"/>
        <v>352.00194119999998</v>
      </c>
      <c r="H16" s="441">
        <f t="shared" si="1"/>
        <v>1740.885</v>
      </c>
      <c r="I16" s="429"/>
      <c r="J16" s="688">
        <f>H16/$H$7</f>
        <v>0.28313380379043784</v>
      </c>
      <c r="K16" s="688">
        <f t="shared" si="3"/>
        <v>0.18043531210323116</v>
      </c>
    </row>
    <row r="17" spans="1:11" s="24" customFormat="1" x14ac:dyDescent="0.2">
      <c r="A17" s="429"/>
      <c r="B17" s="436"/>
      <c r="C17" s="425" t="s">
        <v>95</v>
      </c>
      <c r="D17" s="426">
        <v>48.531999999999996</v>
      </c>
      <c r="E17" s="430">
        <v>332.69299999999998</v>
      </c>
      <c r="F17" s="433">
        <v>51.78</v>
      </c>
      <c r="G17" s="440">
        <f t="shared" si="0"/>
        <v>172.26843539999999</v>
      </c>
      <c r="H17" s="441">
        <f t="shared" si="1"/>
        <v>381.22499999999997</v>
      </c>
      <c r="I17" s="429"/>
      <c r="J17" s="688">
        <f t="shared" ref="J17:J26" si="4">H17/$H$7</f>
        <v>6.2001616620287768E-2</v>
      </c>
      <c r="K17" s="688">
        <f t="shared" si="3"/>
        <v>3.9512346798642239E-2</v>
      </c>
    </row>
    <row r="18" spans="1:11" s="24" customFormat="1" x14ac:dyDescent="0.2">
      <c r="A18" s="429"/>
      <c r="B18" s="436"/>
      <c r="C18" s="425" t="s">
        <v>96</v>
      </c>
      <c r="D18" s="426">
        <v>21.678999999999998</v>
      </c>
      <c r="E18" s="430">
        <v>908.46699999999998</v>
      </c>
      <c r="F18" s="433">
        <v>20.11</v>
      </c>
      <c r="G18" s="440">
        <f t="shared" si="0"/>
        <v>182.69271369999998</v>
      </c>
      <c r="H18" s="441">
        <f t="shared" si="1"/>
        <v>930.14599999999996</v>
      </c>
      <c r="I18" s="429"/>
      <c r="J18" s="688">
        <f t="shared" si="4"/>
        <v>0.15127695112569792</v>
      </c>
      <c r="K18" s="688">
        <f t="shared" si="3"/>
        <v>9.6405669421915891E-2</v>
      </c>
    </row>
    <row r="19" spans="1:11" s="24" customFormat="1" x14ac:dyDescent="0.2">
      <c r="A19" s="429"/>
      <c r="B19" s="436"/>
      <c r="C19" s="425" t="s">
        <v>97</v>
      </c>
      <c r="D19" s="426">
        <v>12.956</v>
      </c>
      <c r="E19" s="430">
        <v>1313.7059999999999</v>
      </c>
      <c r="F19" s="433">
        <v>23.07</v>
      </c>
      <c r="G19" s="440">
        <f t="shared" si="0"/>
        <v>303.07197419999994</v>
      </c>
      <c r="H19" s="441">
        <f t="shared" si="1"/>
        <v>1326.6619999999998</v>
      </c>
      <c r="I19" s="429"/>
      <c r="J19" s="688">
        <f t="shared" si="4"/>
        <v>0.21576546320074549</v>
      </c>
      <c r="K19" s="688">
        <f t="shared" si="3"/>
        <v>0.13750286321353611</v>
      </c>
    </row>
    <row r="20" spans="1:11" s="24" customFormat="1" x14ac:dyDescent="0.2">
      <c r="A20" s="429"/>
      <c r="B20" s="436"/>
      <c r="C20" s="425" t="s">
        <v>98</v>
      </c>
      <c r="D20" s="426">
        <v>29.9</v>
      </c>
      <c r="E20" s="430">
        <v>546.11800000000005</v>
      </c>
      <c r="F20" s="433">
        <v>17.48</v>
      </c>
      <c r="G20" s="440">
        <f t="shared" si="0"/>
        <v>95.461426400000022</v>
      </c>
      <c r="H20" s="441">
        <f t="shared" si="1"/>
        <v>576.01800000000003</v>
      </c>
      <c r="I20" s="429"/>
      <c r="J20" s="688">
        <f t="shared" si="4"/>
        <v>9.368233248707436E-2</v>
      </c>
      <c r="K20" s="688">
        <f t="shared" si="3"/>
        <v>5.9701811209286658E-2</v>
      </c>
    </row>
    <row r="21" spans="1:11" s="24" customFormat="1" x14ac:dyDescent="0.2">
      <c r="A21" s="429"/>
      <c r="B21" s="436"/>
      <c r="C21" s="425" t="s">
        <v>99</v>
      </c>
      <c r="D21" s="426">
        <v>9.7309999999999999</v>
      </c>
      <c r="E21" s="430">
        <v>322.99299999999999</v>
      </c>
      <c r="F21" s="433">
        <v>42.27</v>
      </c>
      <c r="G21" s="440">
        <f t="shared" si="0"/>
        <v>136.5291411</v>
      </c>
      <c r="H21" s="441">
        <f t="shared" si="1"/>
        <v>332.72399999999999</v>
      </c>
      <c r="I21" s="429"/>
      <c r="J21" s="688">
        <f t="shared" si="4"/>
        <v>5.4113517970669885E-2</v>
      </c>
      <c r="K21" s="688">
        <f t="shared" si="3"/>
        <v>3.448542481797217E-2</v>
      </c>
    </row>
    <row r="22" spans="1:11" s="24" customFormat="1" x14ac:dyDescent="0.2">
      <c r="A22" s="429"/>
      <c r="B22" s="436"/>
      <c r="C22" s="425" t="s">
        <v>100</v>
      </c>
      <c r="D22" s="426">
        <v>2E-3</v>
      </c>
      <c r="E22" s="430">
        <v>60.573</v>
      </c>
      <c r="F22" s="433">
        <v>33.159999999999997</v>
      </c>
      <c r="G22" s="440">
        <f t="shared" si="0"/>
        <v>20.086006799999996</v>
      </c>
      <c r="H22" s="441">
        <f t="shared" si="1"/>
        <v>60.575000000000003</v>
      </c>
      <c r="I22" s="429"/>
      <c r="J22" s="688">
        <f t="shared" si="4"/>
        <v>9.8517881219068321E-3</v>
      </c>
      <c r="K22" s="688">
        <f t="shared" si="3"/>
        <v>6.2783406317207784E-3</v>
      </c>
    </row>
    <row r="23" spans="1:11" s="24" customFormat="1" x14ac:dyDescent="0.2">
      <c r="A23" s="429"/>
      <c r="B23" s="436"/>
      <c r="C23" s="425" t="s">
        <v>101</v>
      </c>
      <c r="D23" s="426">
        <v>0</v>
      </c>
      <c r="E23" s="430">
        <v>103.41200000000001</v>
      </c>
      <c r="F23" s="433">
        <v>25.7</v>
      </c>
      <c r="G23" s="440">
        <f t="shared" si="0"/>
        <v>26.576884</v>
      </c>
      <c r="H23" s="441">
        <f t="shared" si="1"/>
        <v>103.41200000000001</v>
      </c>
      <c r="I23" s="429"/>
      <c r="J23" s="688">
        <f t="shared" si="4"/>
        <v>1.6818705955635647E-2</v>
      </c>
      <c r="K23" s="688">
        <f t="shared" si="3"/>
        <v>1.0718213147461976E-2</v>
      </c>
    </row>
    <row r="24" spans="1:11" s="24" customFormat="1" x14ac:dyDescent="0.2">
      <c r="A24" s="429"/>
      <c r="B24" s="436"/>
      <c r="C24" s="425" t="s">
        <v>102</v>
      </c>
      <c r="D24" s="426">
        <v>0.97499999999999998</v>
      </c>
      <c r="E24" s="430">
        <v>63.752000000000002</v>
      </c>
      <c r="F24" s="433">
        <v>37.1</v>
      </c>
      <c r="G24" s="440">
        <f t="shared" si="0"/>
        <v>23.651992</v>
      </c>
      <c r="H24" s="441">
        <f t="shared" si="1"/>
        <v>64.727000000000004</v>
      </c>
      <c r="I24" s="429"/>
      <c r="J24" s="688">
        <f t="shared" si="4"/>
        <v>1.0527060499656021E-2</v>
      </c>
      <c r="K24" s="688">
        <f t="shared" si="3"/>
        <v>6.7086777394864362E-3</v>
      </c>
    </row>
    <row r="25" spans="1:11" s="24" customFormat="1" x14ac:dyDescent="0.2">
      <c r="A25" s="429"/>
      <c r="B25" s="436"/>
      <c r="C25" s="425" t="s">
        <v>103</v>
      </c>
      <c r="D25" s="426">
        <v>3.5000000000000003E-2</v>
      </c>
      <c r="E25" s="430">
        <v>176.21799999999999</v>
      </c>
      <c r="F25" s="433">
        <v>35.14</v>
      </c>
      <c r="G25" s="440">
        <f t="shared" si="0"/>
        <v>61.923005199999999</v>
      </c>
      <c r="H25" s="441">
        <f t="shared" si="1"/>
        <v>176.25299999999999</v>
      </c>
      <c r="I25" s="429"/>
      <c r="J25" s="688">
        <f t="shared" si="4"/>
        <v>2.8665410018166644E-2</v>
      </c>
      <c r="K25" s="688">
        <f t="shared" si="3"/>
        <v>1.8267872412095456E-2</v>
      </c>
    </row>
    <row r="26" spans="1:11" s="24" customFormat="1" ht="13.5" thickBot="1" x14ac:dyDescent="0.25">
      <c r="A26" s="429"/>
      <c r="B26" s="291"/>
      <c r="C26" s="431" t="s">
        <v>104</v>
      </c>
      <c r="D26" s="434">
        <v>77.984999999999999</v>
      </c>
      <c r="E26" s="434">
        <v>378.01799999999997</v>
      </c>
      <c r="F26" s="432">
        <v>21.84</v>
      </c>
      <c r="G26" s="330">
        <f t="shared" si="0"/>
        <v>82.559131199999996</v>
      </c>
      <c r="H26" s="338">
        <f t="shared" si="1"/>
        <v>456.00299999999999</v>
      </c>
      <c r="I26" s="429"/>
      <c r="J26" s="690">
        <f t="shared" si="4"/>
        <v>7.4163350209721507E-2</v>
      </c>
      <c r="K26" s="690">
        <f t="shared" si="3"/>
        <v>4.7262767859456378E-2</v>
      </c>
    </row>
    <row r="27" spans="1:11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1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1" s="24" customFormat="1" ht="15" x14ac:dyDescent="0.2">
      <c r="B29" s="778" t="s">
        <v>683</v>
      </c>
      <c r="C29" s="779"/>
      <c r="D29" s="779"/>
      <c r="E29" s="779"/>
      <c r="F29" s="779"/>
      <c r="G29" s="779"/>
      <c r="H29" s="779"/>
    </row>
    <row r="30" spans="1:11" s="24" customFormat="1" x14ac:dyDescent="0.2">
      <c r="B30" s="280"/>
      <c r="C30" s="280" t="s">
        <v>686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487</v>
      </c>
    </row>
    <row r="31" spans="1:11" s="23" customFormat="1" x14ac:dyDescent="0.2">
      <c r="B31" s="435" t="s">
        <v>92</v>
      </c>
      <c r="C31" s="425" t="s">
        <v>119</v>
      </c>
      <c r="D31" s="426">
        <v>8.6999999999999994E-2</v>
      </c>
      <c r="E31" s="428">
        <v>1.409</v>
      </c>
      <c r="F31" s="433">
        <v>82.19</v>
      </c>
      <c r="G31" s="440">
        <f>E31*F31/100</f>
        <v>1.1580571</v>
      </c>
      <c r="H31" s="441">
        <f>SUM(D31,E31)</f>
        <v>1.496</v>
      </c>
    </row>
    <row r="32" spans="1:11" s="23" customFormat="1" x14ac:dyDescent="0.2">
      <c r="B32" s="435"/>
      <c r="C32" s="425" t="s">
        <v>120</v>
      </c>
      <c r="D32" s="426">
        <v>22.78</v>
      </c>
      <c r="E32" s="428">
        <v>58.515999999999998</v>
      </c>
      <c r="F32" s="433">
        <v>74.290000000000006</v>
      </c>
      <c r="G32" s="440">
        <f t="shared" ref="G32:G37" si="5">E32*F32/100</f>
        <v>43.471536400000005</v>
      </c>
      <c r="H32" s="441">
        <f t="shared" ref="H32:H37" si="6">SUM(D32,E32)</f>
        <v>81.295999999999992</v>
      </c>
    </row>
    <row r="33" spans="2:8" s="23" customFormat="1" x14ac:dyDescent="0.2">
      <c r="B33" s="435"/>
      <c r="C33" s="425" t="s">
        <v>121</v>
      </c>
      <c r="D33" s="426">
        <v>216.30699999999999</v>
      </c>
      <c r="E33" s="428">
        <v>211.62700000000001</v>
      </c>
      <c r="F33" s="433">
        <v>46.271453976354053</v>
      </c>
      <c r="G33" s="440">
        <f t="shared" si="5"/>
        <v>97.922889906538799</v>
      </c>
      <c r="H33" s="441">
        <f t="shared" si="6"/>
        <v>427.93399999999997</v>
      </c>
    </row>
    <row r="34" spans="2:8" s="23" customFormat="1" x14ac:dyDescent="0.2">
      <c r="B34" s="435"/>
      <c r="C34" s="425" t="s">
        <v>122</v>
      </c>
      <c r="D34" s="426">
        <v>499.15300000000002</v>
      </c>
      <c r="E34" s="428">
        <v>1419.11</v>
      </c>
      <c r="F34" s="433">
        <v>19.036051926174284</v>
      </c>
      <c r="G34" s="440">
        <f t="shared" si="5"/>
        <v>270.14251648953189</v>
      </c>
      <c r="H34" s="441">
        <f t="shared" si="6"/>
        <v>1918.2629999999999</v>
      </c>
    </row>
    <row r="35" spans="2:8" s="23" customFormat="1" x14ac:dyDescent="0.2">
      <c r="B35" s="435"/>
      <c r="C35" s="425" t="s">
        <v>123</v>
      </c>
      <c r="D35" s="426">
        <v>230.815</v>
      </c>
      <c r="E35" s="428">
        <v>495.97300000000001</v>
      </c>
      <c r="F35" s="433">
        <v>40.74</v>
      </c>
      <c r="G35" s="440">
        <f t="shared" si="5"/>
        <v>202.05940020000003</v>
      </c>
      <c r="H35" s="441">
        <f t="shared" si="6"/>
        <v>726.78800000000001</v>
      </c>
    </row>
    <row r="36" spans="2:8" s="23" customFormat="1" x14ac:dyDescent="0.2">
      <c r="B36" s="435"/>
      <c r="C36" s="425" t="s">
        <v>124</v>
      </c>
      <c r="D36" s="426">
        <v>112.57599999999999</v>
      </c>
      <c r="E36" s="428">
        <v>0</v>
      </c>
      <c r="F36" s="433">
        <v>0</v>
      </c>
      <c r="G36" s="440">
        <f t="shared" si="5"/>
        <v>0</v>
      </c>
      <c r="H36" s="441">
        <f t="shared" si="6"/>
        <v>112.57599999999999</v>
      </c>
    </row>
    <row r="37" spans="2:8" s="23" customFormat="1" x14ac:dyDescent="0.2">
      <c r="B37" s="435"/>
      <c r="C37" s="425" t="s">
        <v>125</v>
      </c>
      <c r="D37" s="426">
        <v>6.5149999999999997</v>
      </c>
      <c r="E37" s="428">
        <v>224.75200000000001</v>
      </c>
      <c r="F37" s="433">
        <v>82.471010091086882</v>
      </c>
      <c r="G37" s="440">
        <f t="shared" si="5"/>
        <v>185.35524459991962</v>
      </c>
      <c r="H37" s="441">
        <f t="shared" si="6"/>
        <v>231.267</v>
      </c>
    </row>
    <row r="38" spans="2:8" s="23" customFormat="1" x14ac:dyDescent="0.2">
      <c r="B38" s="435"/>
      <c r="C38" s="425"/>
      <c r="D38" s="426"/>
      <c r="E38" s="548"/>
      <c r="F38" s="433"/>
      <c r="G38" s="442"/>
      <c r="H38" s="443"/>
    </row>
    <row r="39" spans="2:8" s="23" customFormat="1" x14ac:dyDescent="0.2">
      <c r="B39" s="435" t="s">
        <v>105</v>
      </c>
      <c r="C39" s="425" t="s">
        <v>119</v>
      </c>
      <c r="D39" s="426">
        <v>7.0000000000000001E-3</v>
      </c>
      <c r="E39" s="428">
        <v>4.1970000000000001</v>
      </c>
      <c r="F39" s="433">
        <v>44.26</v>
      </c>
      <c r="G39" s="440">
        <f>E39*F39/100</f>
        <v>1.8575922</v>
      </c>
      <c r="H39" s="441">
        <f>SUM(D39,E39)</f>
        <v>4.2039999999999997</v>
      </c>
    </row>
    <row r="40" spans="2:8" s="23" customFormat="1" x14ac:dyDescent="0.2">
      <c r="B40" s="435"/>
      <c r="C40" s="425" t="s">
        <v>120</v>
      </c>
      <c r="D40" s="426">
        <v>1.2290000000000001</v>
      </c>
      <c r="E40" s="428">
        <v>145.84200000000001</v>
      </c>
      <c r="F40" s="433">
        <v>27.96</v>
      </c>
      <c r="G40" s="440">
        <f t="shared" ref="G40:G45" si="7">E40*F40/100</f>
        <v>40.777423200000001</v>
      </c>
      <c r="H40" s="441">
        <f t="shared" ref="H40:H45" si="8">SUM(D40,E40)</f>
        <v>147.07100000000003</v>
      </c>
    </row>
    <row r="41" spans="2:8" s="23" customFormat="1" x14ac:dyDescent="0.2">
      <c r="B41" s="435"/>
      <c r="C41" s="425" t="s">
        <v>121</v>
      </c>
      <c r="D41" s="426">
        <v>23.158000000000001</v>
      </c>
      <c r="E41" s="428">
        <v>840.34799999999996</v>
      </c>
      <c r="F41" s="433">
        <v>15.658780085241386</v>
      </c>
      <c r="G41" s="440">
        <f t="shared" si="7"/>
        <v>131.58824527072429</v>
      </c>
      <c r="H41" s="441">
        <f t="shared" si="8"/>
        <v>863.50599999999997</v>
      </c>
    </row>
    <row r="42" spans="2:8" s="23" customFormat="1" x14ac:dyDescent="0.2">
      <c r="B42" s="435"/>
      <c r="C42" s="425" t="s">
        <v>122</v>
      </c>
      <c r="D42" s="426">
        <v>65.995999999999995</v>
      </c>
      <c r="E42" s="428">
        <v>1782.5530000000001</v>
      </c>
      <c r="F42" s="433">
        <v>15.030440802192139</v>
      </c>
      <c r="G42" s="440">
        <f t="shared" si="7"/>
        <v>267.92557343270005</v>
      </c>
      <c r="H42" s="441">
        <f t="shared" si="8"/>
        <v>1848.5490000000002</v>
      </c>
    </row>
    <row r="43" spans="2:8" s="23" customFormat="1" x14ac:dyDescent="0.2">
      <c r="B43" s="435"/>
      <c r="C43" s="425" t="s">
        <v>123</v>
      </c>
      <c r="D43" s="426">
        <v>86.185000000000002</v>
      </c>
      <c r="E43" s="428">
        <v>1479.4090000000001</v>
      </c>
      <c r="F43" s="433">
        <v>18.52</v>
      </c>
      <c r="G43" s="440">
        <f t="shared" si="7"/>
        <v>273.98654679999999</v>
      </c>
      <c r="H43" s="441">
        <f t="shared" si="8"/>
        <v>1565.5940000000001</v>
      </c>
    </row>
    <row r="44" spans="2:8" s="23" customFormat="1" x14ac:dyDescent="0.2">
      <c r="B44" s="435"/>
      <c r="C44" s="425" t="s">
        <v>124</v>
      </c>
      <c r="D44" s="426">
        <v>24.105</v>
      </c>
      <c r="E44" s="428">
        <v>1236.2090000000001</v>
      </c>
      <c r="F44" s="433">
        <v>37.68</v>
      </c>
      <c r="G44" s="440">
        <f t="shared" si="7"/>
        <v>465.80355120000002</v>
      </c>
      <c r="H44" s="441">
        <f t="shared" si="8"/>
        <v>1260.3140000000001</v>
      </c>
    </row>
    <row r="45" spans="2:8" s="23" customFormat="1" x14ac:dyDescent="0.2">
      <c r="B45" s="435"/>
      <c r="C45" s="425" t="s">
        <v>125</v>
      </c>
      <c r="D45" s="426">
        <v>19.879000000000001</v>
      </c>
      <c r="E45" s="428">
        <v>439.51499999999999</v>
      </c>
      <c r="F45" s="433">
        <v>44.787588226022791</v>
      </c>
      <c r="G45" s="440">
        <f t="shared" si="7"/>
        <v>196.84816839160405</v>
      </c>
      <c r="H45" s="441">
        <f t="shared" si="8"/>
        <v>459.39400000000001</v>
      </c>
    </row>
    <row r="46" spans="2:8" s="23" customFormat="1" x14ac:dyDescent="0.2">
      <c r="B46" s="435"/>
      <c r="C46" s="425"/>
      <c r="D46" s="426"/>
      <c r="E46" s="548"/>
      <c r="F46" s="433"/>
      <c r="G46" s="442"/>
      <c r="H46" s="443"/>
    </row>
    <row r="47" spans="2:8" s="23" customFormat="1" x14ac:dyDescent="0.2">
      <c r="B47" s="435" t="s">
        <v>106</v>
      </c>
      <c r="C47" s="425" t="s">
        <v>119</v>
      </c>
      <c r="D47" s="426">
        <v>9.2999999999999999E-2</v>
      </c>
      <c r="E47" s="428">
        <v>5.6059999999999999</v>
      </c>
      <c r="F47" s="433">
        <v>38.909999999999997</v>
      </c>
      <c r="G47" s="440">
        <f>E47*F47/100</f>
        <v>2.1812945999999998</v>
      </c>
      <c r="H47" s="441">
        <f>SUM(D47,E47)</f>
        <v>5.6989999999999998</v>
      </c>
    </row>
    <row r="48" spans="2:8" s="23" customFormat="1" x14ac:dyDescent="0.2">
      <c r="B48" s="435"/>
      <c r="C48" s="425" t="s">
        <v>120</v>
      </c>
      <c r="D48" s="426">
        <v>24.01</v>
      </c>
      <c r="E48" s="428">
        <v>204.358</v>
      </c>
      <c r="F48" s="433">
        <v>29.58</v>
      </c>
      <c r="G48" s="440">
        <f t="shared" ref="G48:G53" si="9">E48*F48/100</f>
        <v>60.449096400000002</v>
      </c>
      <c r="H48" s="441">
        <f t="shared" ref="H48:H53" si="10">SUM(D48,E48)</f>
        <v>228.36799999999999</v>
      </c>
    </row>
    <row r="49" spans="2:8" s="23" customFormat="1" x14ac:dyDescent="0.2">
      <c r="B49" s="435"/>
      <c r="C49" s="425" t="s">
        <v>121</v>
      </c>
      <c r="D49" s="426">
        <v>239.464</v>
      </c>
      <c r="E49" s="428">
        <v>1051.9749999999999</v>
      </c>
      <c r="F49" s="433">
        <v>16.195864884061272</v>
      </c>
      <c r="G49" s="440">
        <f t="shared" si="9"/>
        <v>170.37644961410354</v>
      </c>
      <c r="H49" s="441">
        <f t="shared" si="10"/>
        <v>1291.4389999999999</v>
      </c>
    </row>
    <row r="50" spans="2:8" s="23" customFormat="1" x14ac:dyDescent="0.2">
      <c r="B50" s="435"/>
      <c r="C50" s="425" t="s">
        <v>122</v>
      </c>
      <c r="D50" s="426">
        <v>565.14800000000002</v>
      </c>
      <c r="E50" s="428">
        <v>3201.663</v>
      </c>
      <c r="F50" s="433">
        <v>12.242602058577454</v>
      </c>
      <c r="G50" s="440">
        <f t="shared" si="9"/>
        <v>391.96686034671262</v>
      </c>
      <c r="H50" s="441">
        <f t="shared" si="10"/>
        <v>3766.8110000000001</v>
      </c>
    </row>
    <row r="51" spans="2:8" s="23" customFormat="1" x14ac:dyDescent="0.2">
      <c r="B51" s="435"/>
      <c r="C51" s="425" t="s">
        <v>123</v>
      </c>
      <c r="D51" s="426">
        <v>317</v>
      </c>
      <c r="E51" s="428">
        <v>1975.3820000000001</v>
      </c>
      <c r="F51" s="433">
        <v>17.29</v>
      </c>
      <c r="G51" s="440">
        <f t="shared" si="9"/>
        <v>341.5435478</v>
      </c>
      <c r="H51" s="441">
        <f t="shared" si="10"/>
        <v>2292.3820000000001</v>
      </c>
    </row>
    <row r="52" spans="2:8" s="23" customFormat="1" x14ac:dyDescent="0.2">
      <c r="B52" s="435"/>
      <c r="C52" s="425" t="s">
        <v>124</v>
      </c>
      <c r="D52" s="426">
        <v>136.68</v>
      </c>
      <c r="E52" s="428">
        <v>1236.2090000000001</v>
      </c>
      <c r="F52" s="433">
        <v>37.68</v>
      </c>
      <c r="G52" s="440">
        <f t="shared" si="9"/>
        <v>465.80355120000002</v>
      </c>
      <c r="H52" s="441">
        <f t="shared" si="10"/>
        <v>1372.8890000000001</v>
      </c>
    </row>
    <row r="53" spans="2:8" s="23" customFormat="1" ht="13.5" thickBot="1" x14ac:dyDescent="0.25">
      <c r="B53" s="291"/>
      <c r="C53" s="431" t="s">
        <v>125</v>
      </c>
      <c r="D53" s="434">
        <v>26.393999999999998</v>
      </c>
      <c r="E53" s="434">
        <v>664.26700000000005</v>
      </c>
      <c r="F53" s="432">
        <v>41.580350291235526</v>
      </c>
      <c r="G53" s="330">
        <f t="shared" si="9"/>
        <v>276.20454546908149</v>
      </c>
      <c r="H53" s="338">
        <f t="shared" si="10"/>
        <v>690.66100000000006</v>
      </c>
    </row>
    <row r="54" spans="2:8" s="23" customFormat="1" x14ac:dyDescent="0.2">
      <c r="C54" s="24"/>
      <c r="D54" s="270"/>
      <c r="E54" s="549"/>
      <c r="F54" s="24"/>
      <c r="G54" s="24"/>
    </row>
    <row r="55" spans="2:8" s="23" customFormat="1" x14ac:dyDescent="0.2"/>
    <row r="56" spans="2:8" s="23" customFormat="1" ht="15" x14ac:dyDescent="0.2">
      <c r="B56" s="778" t="s">
        <v>683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80"/>
      <c r="C57" s="527" t="s">
        <v>687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487</v>
      </c>
    </row>
    <row r="58" spans="2:8" s="23" customFormat="1" x14ac:dyDescent="0.2">
      <c r="B58" s="435" t="s">
        <v>92</v>
      </c>
      <c r="C58" s="425" t="s">
        <v>127</v>
      </c>
      <c r="D58" s="426">
        <v>4.4999999999999998E-2</v>
      </c>
      <c r="E58" s="428">
        <v>0</v>
      </c>
      <c r="F58" s="433">
        <v>0</v>
      </c>
      <c r="G58" s="440">
        <f>E58*F58/100</f>
        <v>0</v>
      </c>
      <c r="H58" s="441">
        <f t="shared" ref="H58:H86" si="11">SUM(D58,E58)</f>
        <v>4.4999999999999998E-2</v>
      </c>
    </row>
    <row r="59" spans="2:8" s="23" customFormat="1" x14ac:dyDescent="0.2">
      <c r="B59" s="435"/>
      <c r="C59" s="425" t="s">
        <v>128</v>
      </c>
      <c r="D59" s="426">
        <v>5.2009999999999996</v>
      </c>
      <c r="E59" s="428">
        <v>5.9710000000000001</v>
      </c>
      <c r="F59" s="433">
        <v>48.04</v>
      </c>
      <c r="G59" s="440">
        <f t="shared" ref="G59:G66" si="12">E59*F59/100</f>
        <v>2.8684683999999998</v>
      </c>
      <c r="H59" s="441">
        <f t="shared" si="11"/>
        <v>11.172000000000001</v>
      </c>
    </row>
    <row r="60" spans="2:8" s="23" customFormat="1" x14ac:dyDescent="0.2">
      <c r="B60" s="435"/>
      <c r="C60" s="425" t="s">
        <v>129</v>
      </c>
      <c r="D60" s="426">
        <v>33.71</v>
      </c>
      <c r="E60" s="428">
        <v>73.613</v>
      </c>
      <c r="F60" s="433">
        <v>60.13</v>
      </c>
      <c r="G60" s="440">
        <f t="shared" si="12"/>
        <v>44.2634969</v>
      </c>
      <c r="H60" s="441">
        <f t="shared" si="11"/>
        <v>107.32300000000001</v>
      </c>
    </row>
    <row r="61" spans="2:8" s="23" customFormat="1" x14ac:dyDescent="0.2">
      <c r="B61" s="435"/>
      <c r="C61" s="425" t="s">
        <v>130</v>
      </c>
      <c r="D61" s="426">
        <v>118.56100000000001</v>
      </c>
      <c r="E61" s="428">
        <v>59.54</v>
      </c>
      <c r="F61" s="433">
        <v>37.33</v>
      </c>
      <c r="G61" s="440">
        <f t="shared" si="12"/>
        <v>22.226281999999998</v>
      </c>
      <c r="H61" s="441">
        <f t="shared" si="11"/>
        <v>178.101</v>
      </c>
    </row>
    <row r="62" spans="2:8" s="23" customFormat="1" x14ac:dyDescent="0.2">
      <c r="B62" s="435"/>
      <c r="C62" s="425" t="s">
        <v>131</v>
      </c>
      <c r="D62" s="426">
        <v>271.21600000000001</v>
      </c>
      <c r="E62" s="428">
        <v>855.976</v>
      </c>
      <c r="F62" s="433">
        <v>19.350000000000001</v>
      </c>
      <c r="G62" s="440">
        <f t="shared" si="12"/>
        <v>165.63135600000001</v>
      </c>
      <c r="H62" s="441">
        <f t="shared" si="11"/>
        <v>1127.192</v>
      </c>
    </row>
    <row r="63" spans="2:8" s="23" customFormat="1" x14ac:dyDescent="0.2">
      <c r="B63" s="435"/>
      <c r="C63" s="425" t="s">
        <v>132</v>
      </c>
      <c r="D63" s="426">
        <v>259.17500000000001</v>
      </c>
      <c r="E63" s="428">
        <v>875.00900000000001</v>
      </c>
      <c r="F63" s="433">
        <v>22.55</v>
      </c>
      <c r="G63" s="440">
        <f t="shared" si="12"/>
        <v>197.31452950000002</v>
      </c>
      <c r="H63" s="441">
        <f t="shared" si="11"/>
        <v>1134.184</v>
      </c>
    </row>
    <row r="64" spans="2:8" s="23" customFormat="1" x14ac:dyDescent="0.2">
      <c r="B64" s="435"/>
      <c r="C64" s="425" t="s">
        <v>133</v>
      </c>
      <c r="D64" s="426">
        <v>394.18400000000003</v>
      </c>
      <c r="E64" s="428">
        <v>541.279</v>
      </c>
      <c r="F64" s="433">
        <v>48.47</v>
      </c>
      <c r="G64" s="440">
        <f t="shared" si="12"/>
        <v>262.35793129999996</v>
      </c>
      <c r="H64" s="441">
        <f t="shared" si="11"/>
        <v>935.46299999999997</v>
      </c>
    </row>
    <row r="65" spans="2:8" s="23" customFormat="1" x14ac:dyDescent="0.2">
      <c r="B65" s="435"/>
      <c r="C65" s="425" t="s">
        <v>134</v>
      </c>
      <c r="D65" s="426">
        <v>6.1390000000000002</v>
      </c>
      <c r="E65" s="428">
        <v>0</v>
      </c>
      <c r="F65" s="433">
        <v>0</v>
      </c>
      <c r="G65" s="440">
        <f t="shared" si="12"/>
        <v>0</v>
      </c>
      <c r="H65" s="441">
        <f t="shared" si="11"/>
        <v>6.1390000000000002</v>
      </c>
    </row>
    <row r="66" spans="2:8" s="23" customFormat="1" x14ac:dyDescent="0.2">
      <c r="B66" s="435"/>
      <c r="C66" s="425" t="s">
        <v>135</v>
      </c>
      <c r="D66" s="426">
        <v>0</v>
      </c>
      <c r="E66" s="428">
        <v>0</v>
      </c>
      <c r="F66" s="433">
        <v>0</v>
      </c>
      <c r="G66" s="440">
        <f t="shared" si="12"/>
        <v>0</v>
      </c>
      <c r="H66" s="441">
        <f t="shared" si="11"/>
        <v>0</v>
      </c>
    </row>
    <row r="67" spans="2:8" s="23" customFormat="1" x14ac:dyDescent="0.2">
      <c r="B67" s="435"/>
      <c r="C67" s="425"/>
      <c r="D67" s="426"/>
      <c r="E67" s="428"/>
      <c r="F67" s="433"/>
      <c r="G67" s="428"/>
      <c r="H67" s="437"/>
    </row>
    <row r="68" spans="2:8" s="23" customFormat="1" x14ac:dyDescent="0.2">
      <c r="B68" s="435" t="s">
        <v>105</v>
      </c>
      <c r="C68" s="425" t="s">
        <v>127</v>
      </c>
      <c r="D68" s="426">
        <v>0.23599999999999999</v>
      </c>
      <c r="E68" s="428">
        <v>27.672000000000001</v>
      </c>
      <c r="F68" s="433">
        <v>28.92</v>
      </c>
      <c r="G68" s="440">
        <f t="shared" ref="G68:G76" si="13">E68*F68/100</f>
        <v>8.0027424000000007</v>
      </c>
      <c r="H68" s="441">
        <f t="shared" si="11"/>
        <v>27.908000000000001</v>
      </c>
    </row>
    <row r="69" spans="2:8" s="23" customFormat="1" x14ac:dyDescent="0.2">
      <c r="B69" s="435"/>
      <c r="C69" s="425" t="s">
        <v>128</v>
      </c>
      <c r="D69" s="426">
        <v>6.4930000000000003</v>
      </c>
      <c r="E69" s="428">
        <v>269.44499999999999</v>
      </c>
      <c r="F69" s="433">
        <v>15.87</v>
      </c>
      <c r="G69" s="440">
        <f t="shared" si="13"/>
        <v>42.760921499999995</v>
      </c>
      <c r="H69" s="441">
        <f t="shared" si="11"/>
        <v>275.93799999999999</v>
      </c>
    </row>
    <row r="70" spans="2:8" s="23" customFormat="1" x14ac:dyDescent="0.2">
      <c r="B70" s="435"/>
      <c r="C70" s="425" t="s">
        <v>129</v>
      </c>
      <c r="D70" s="426">
        <v>13.161</v>
      </c>
      <c r="E70" s="428">
        <v>353.49400000000003</v>
      </c>
      <c r="F70" s="433">
        <v>18.97</v>
      </c>
      <c r="G70" s="440">
        <f t="shared" si="13"/>
        <v>67.057811799999996</v>
      </c>
      <c r="H70" s="441">
        <f t="shared" si="11"/>
        <v>366.65500000000003</v>
      </c>
    </row>
    <row r="71" spans="2:8" s="23" customFormat="1" x14ac:dyDescent="0.2">
      <c r="B71" s="435"/>
      <c r="C71" s="425" t="s">
        <v>130</v>
      </c>
      <c r="D71" s="426">
        <v>23.928000000000001</v>
      </c>
      <c r="E71" s="428">
        <v>672.20799999999997</v>
      </c>
      <c r="F71" s="433">
        <v>20.11</v>
      </c>
      <c r="G71" s="440">
        <f t="shared" si="13"/>
        <v>135.18102879999998</v>
      </c>
      <c r="H71" s="441">
        <f t="shared" si="11"/>
        <v>696.13599999999997</v>
      </c>
    </row>
    <row r="72" spans="2:8" s="23" customFormat="1" x14ac:dyDescent="0.2">
      <c r="B72" s="435"/>
      <c r="C72" s="425" t="s">
        <v>131</v>
      </c>
      <c r="D72" s="426">
        <v>74.804000000000002</v>
      </c>
      <c r="E72" s="428">
        <v>1285.182</v>
      </c>
      <c r="F72" s="433">
        <v>13.46</v>
      </c>
      <c r="G72" s="440">
        <f t="shared" si="13"/>
        <v>172.98549720000003</v>
      </c>
      <c r="H72" s="441">
        <f t="shared" si="11"/>
        <v>1359.9860000000001</v>
      </c>
    </row>
    <row r="73" spans="2:8" s="23" customFormat="1" x14ac:dyDescent="0.2">
      <c r="B73" s="435"/>
      <c r="C73" s="425" t="s">
        <v>132</v>
      </c>
      <c r="D73" s="426">
        <v>71.185000000000002</v>
      </c>
      <c r="E73" s="428">
        <v>908.34699999999998</v>
      </c>
      <c r="F73" s="433">
        <v>23.35</v>
      </c>
      <c r="G73" s="440">
        <f t="shared" si="13"/>
        <v>212.09902450000001</v>
      </c>
      <c r="H73" s="441">
        <f t="shared" si="11"/>
        <v>979.53199999999993</v>
      </c>
    </row>
    <row r="74" spans="2:8" s="23" customFormat="1" x14ac:dyDescent="0.2">
      <c r="B74" s="435"/>
      <c r="C74" s="425" t="s">
        <v>133</v>
      </c>
      <c r="D74" s="426">
        <v>23.635999999999999</v>
      </c>
      <c r="E74" s="428">
        <v>1539.7460000000001</v>
      </c>
      <c r="F74" s="433">
        <v>22.32</v>
      </c>
      <c r="G74" s="440">
        <f t="shared" si="13"/>
        <v>343.6713072</v>
      </c>
      <c r="H74" s="441">
        <f t="shared" si="11"/>
        <v>1563.3820000000001</v>
      </c>
    </row>
    <row r="75" spans="2:8" s="23" customFormat="1" x14ac:dyDescent="0.2">
      <c r="B75" s="435"/>
      <c r="C75" s="425" t="s">
        <v>134</v>
      </c>
      <c r="D75" s="426">
        <v>6.633</v>
      </c>
      <c r="E75" s="428">
        <v>342.27600000000001</v>
      </c>
      <c r="F75" s="433">
        <v>43.58</v>
      </c>
      <c r="G75" s="440">
        <f t="shared" si="13"/>
        <v>149.16388080000002</v>
      </c>
      <c r="H75" s="441">
        <f t="shared" si="11"/>
        <v>348.90899999999999</v>
      </c>
    </row>
    <row r="76" spans="2:8" s="23" customFormat="1" x14ac:dyDescent="0.2">
      <c r="B76" s="435"/>
      <c r="C76" s="425" t="s">
        <v>135</v>
      </c>
      <c r="D76" s="426">
        <v>0.48099999999999998</v>
      </c>
      <c r="E76" s="428">
        <v>529.70299999999997</v>
      </c>
      <c r="F76" s="433">
        <v>53.25</v>
      </c>
      <c r="G76" s="440">
        <f t="shared" si="13"/>
        <v>282.06684749999999</v>
      </c>
      <c r="H76" s="441">
        <f t="shared" si="11"/>
        <v>530.18399999999997</v>
      </c>
    </row>
    <row r="77" spans="2:8" s="23" customFormat="1" x14ac:dyDescent="0.2">
      <c r="B77" s="435"/>
      <c r="C77" s="425"/>
      <c r="D77" s="426"/>
      <c r="E77" s="428"/>
      <c r="F77" s="433"/>
      <c r="G77" s="428"/>
      <c r="H77" s="437"/>
    </row>
    <row r="78" spans="2:8" s="23" customFormat="1" x14ac:dyDescent="0.2">
      <c r="B78" s="435" t="s">
        <v>106</v>
      </c>
      <c r="C78" s="425" t="s">
        <v>127</v>
      </c>
      <c r="D78" s="426">
        <v>0.28100000000000003</v>
      </c>
      <c r="E78" s="428">
        <v>27.672000000000001</v>
      </c>
      <c r="F78" s="433">
        <v>28.92</v>
      </c>
      <c r="G78" s="440">
        <f t="shared" ref="G78:G86" si="14">E78*F78/100</f>
        <v>8.0027424000000007</v>
      </c>
      <c r="H78" s="441">
        <f t="shared" si="11"/>
        <v>27.952999999999999</v>
      </c>
    </row>
    <row r="79" spans="2:8" s="23" customFormat="1" x14ac:dyDescent="0.2">
      <c r="B79" s="435"/>
      <c r="C79" s="425" t="s">
        <v>128</v>
      </c>
      <c r="D79" s="426">
        <v>11.694000000000001</v>
      </c>
      <c r="E79" s="428">
        <v>275.416</v>
      </c>
      <c r="F79" s="433">
        <v>15.51</v>
      </c>
      <c r="G79" s="440">
        <f t="shared" si="14"/>
        <v>42.717021599999995</v>
      </c>
      <c r="H79" s="441">
        <f t="shared" si="11"/>
        <v>287.11</v>
      </c>
    </row>
    <row r="80" spans="2:8" s="23" customFormat="1" x14ac:dyDescent="0.2">
      <c r="B80" s="435"/>
      <c r="C80" s="425" t="s">
        <v>129</v>
      </c>
      <c r="D80" s="426">
        <v>46.872</v>
      </c>
      <c r="E80" s="428">
        <v>427.10599999999999</v>
      </c>
      <c r="F80" s="433">
        <v>18.61</v>
      </c>
      <c r="G80" s="440">
        <f t="shared" si="14"/>
        <v>79.484426599999992</v>
      </c>
      <c r="H80" s="441">
        <f t="shared" si="11"/>
        <v>473.97800000000001</v>
      </c>
    </row>
    <row r="81" spans="2:8" s="23" customFormat="1" x14ac:dyDescent="0.2">
      <c r="B81" s="435"/>
      <c r="C81" s="425" t="s">
        <v>130</v>
      </c>
      <c r="D81" s="426">
        <v>142.489</v>
      </c>
      <c r="E81" s="428">
        <v>731.74800000000005</v>
      </c>
      <c r="F81" s="433">
        <v>18.57</v>
      </c>
      <c r="G81" s="440">
        <f t="shared" si="14"/>
        <v>135.88560360000002</v>
      </c>
      <c r="H81" s="441">
        <f t="shared" si="11"/>
        <v>874.23700000000008</v>
      </c>
    </row>
    <row r="82" spans="2:8" s="23" customFormat="1" x14ac:dyDescent="0.2">
      <c r="B82" s="435"/>
      <c r="C82" s="425" t="s">
        <v>131</v>
      </c>
      <c r="D82" s="426">
        <v>346.02100000000002</v>
      </c>
      <c r="E82" s="428">
        <v>2141.1579999999999</v>
      </c>
      <c r="F82" s="433">
        <v>10.93</v>
      </c>
      <c r="G82" s="440">
        <f t="shared" si="14"/>
        <v>234.02856939999998</v>
      </c>
      <c r="H82" s="441">
        <f t="shared" si="11"/>
        <v>2487.1790000000001</v>
      </c>
    </row>
    <row r="83" spans="2:8" s="23" customFormat="1" x14ac:dyDescent="0.2">
      <c r="B83" s="435"/>
      <c r="C83" s="425" t="s">
        <v>132</v>
      </c>
      <c r="D83" s="426">
        <v>330.36</v>
      </c>
      <c r="E83" s="428">
        <v>1783.356</v>
      </c>
      <c r="F83" s="433">
        <v>15.72</v>
      </c>
      <c r="G83" s="440">
        <f t="shared" si="14"/>
        <v>280.34356320000001</v>
      </c>
      <c r="H83" s="441">
        <f t="shared" si="11"/>
        <v>2113.7159999999999</v>
      </c>
    </row>
    <row r="84" spans="2:8" s="23" customFormat="1" x14ac:dyDescent="0.2">
      <c r="B84" s="435"/>
      <c r="C84" s="425" t="s">
        <v>133</v>
      </c>
      <c r="D84" s="426">
        <v>417.82</v>
      </c>
      <c r="E84" s="428">
        <v>2081.0259999999998</v>
      </c>
      <c r="F84" s="433">
        <v>20.309999999999999</v>
      </c>
      <c r="G84" s="440">
        <f t="shared" si="14"/>
        <v>422.65638059999998</v>
      </c>
      <c r="H84" s="441">
        <f t="shared" si="11"/>
        <v>2498.846</v>
      </c>
    </row>
    <row r="85" spans="2:8" s="23" customFormat="1" x14ac:dyDescent="0.2">
      <c r="B85" s="435"/>
      <c r="C85" s="425" t="s">
        <v>134</v>
      </c>
      <c r="D85" s="426">
        <v>12.772</v>
      </c>
      <c r="E85" s="428">
        <v>342.27600000000001</v>
      </c>
      <c r="F85" s="433">
        <v>43.58</v>
      </c>
      <c r="G85" s="440">
        <f t="shared" si="14"/>
        <v>149.16388080000002</v>
      </c>
      <c r="H85" s="441">
        <f t="shared" si="11"/>
        <v>355.048</v>
      </c>
    </row>
    <row r="86" spans="2:8" ht="13.5" thickBot="1" x14ac:dyDescent="0.25">
      <c r="B86" s="291"/>
      <c r="C86" s="431" t="s">
        <v>135</v>
      </c>
      <c r="D86" s="434">
        <v>0.48099999999999998</v>
      </c>
      <c r="E86" s="434">
        <v>529.70299999999997</v>
      </c>
      <c r="F86" s="432">
        <v>53.25</v>
      </c>
      <c r="G86" s="330">
        <f t="shared" si="14"/>
        <v>282.06684749999999</v>
      </c>
      <c r="H86" s="338">
        <f t="shared" si="11"/>
        <v>530.18399999999997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2"/>
      <c r="B3" s="778" t="s">
        <v>696</v>
      </c>
      <c r="C3" s="779"/>
      <c r="D3" s="779"/>
      <c r="E3" s="804"/>
    </row>
    <row r="4" spans="1:7" x14ac:dyDescent="0.2">
      <c r="A4" s="149"/>
      <c r="B4" s="280"/>
      <c r="C4" s="280" t="s">
        <v>610</v>
      </c>
      <c r="D4" s="439" t="s">
        <v>78</v>
      </c>
      <c r="E4" s="543" t="s">
        <v>308</v>
      </c>
      <c r="F4" s="149"/>
      <c r="G4" s="149"/>
    </row>
    <row r="5" spans="1:7" s="23" customFormat="1" x14ac:dyDescent="0.2">
      <c r="A5" s="427"/>
      <c r="B5" s="435" t="s">
        <v>697</v>
      </c>
      <c r="C5" s="425" t="s">
        <v>106</v>
      </c>
      <c r="D5" s="454">
        <v>10.52</v>
      </c>
      <c r="E5" s="544">
        <v>6.6</v>
      </c>
      <c r="F5" s="427"/>
      <c r="G5" s="427"/>
    </row>
    <row r="6" spans="1:7" s="24" customFormat="1" x14ac:dyDescent="0.2">
      <c r="A6" s="429"/>
      <c r="B6" s="436"/>
      <c r="C6" s="425" t="s">
        <v>92</v>
      </c>
      <c r="D6" s="454">
        <v>12.77</v>
      </c>
      <c r="E6" s="544">
        <v>10.18</v>
      </c>
      <c r="F6" s="429"/>
      <c r="G6" s="429"/>
    </row>
    <row r="7" spans="1:7" s="24" customFormat="1" x14ac:dyDescent="0.2">
      <c r="A7" s="429"/>
      <c r="B7" s="436"/>
      <c r="C7" s="425" t="s">
        <v>105</v>
      </c>
      <c r="D7" s="454">
        <v>5.21</v>
      </c>
      <c r="E7" s="544">
        <v>5.73</v>
      </c>
      <c r="F7" s="429"/>
      <c r="G7" s="429"/>
    </row>
    <row r="8" spans="1:7" s="24" customFormat="1" x14ac:dyDescent="0.2">
      <c r="A8" s="429"/>
      <c r="B8" s="436" t="s">
        <v>83</v>
      </c>
      <c r="C8" s="425" t="s">
        <v>84</v>
      </c>
      <c r="D8" s="454">
        <v>12.63</v>
      </c>
      <c r="E8" s="545">
        <v>0</v>
      </c>
      <c r="F8" s="429"/>
      <c r="G8" s="429"/>
    </row>
    <row r="9" spans="1:7" s="24" customFormat="1" x14ac:dyDescent="0.2">
      <c r="A9" s="429"/>
      <c r="B9" s="436"/>
      <c r="C9" s="425" t="s">
        <v>85</v>
      </c>
      <c r="D9" s="454">
        <v>11.43</v>
      </c>
      <c r="E9" s="545">
        <v>10.29</v>
      </c>
      <c r="F9" s="429"/>
      <c r="G9" s="429"/>
    </row>
    <row r="10" spans="1:7" s="24" customFormat="1" x14ac:dyDescent="0.2">
      <c r="A10" s="429"/>
      <c r="B10" s="436"/>
      <c r="C10" s="425" t="s">
        <v>86</v>
      </c>
      <c r="D10" s="454">
        <v>14.26</v>
      </c>
      <c r="E10" s="545">
        <v>10.86</v>
      </c>
      <c r="F10" s="429"/>
      <c r="G10" s="429"/>
    </row>
    <row r="11" spans="1:7" s="24" customFormat="1" x14ac:dyDescent="0.2">
      <c r="A11" s="429"/>
      <c r="B11" s="436"/>
      <c r="C11" s="425" t="s">
        <v>87</v>
      </c>
      <c r="D11" s="454">
        <v>11.55</v>
      </c>
      <c r="E11" s="545">
        <v>11.53</v>
      </c>
      <c r="F11" s="429"/>
      <c r="G11" s="429"/>
    </row>
    <row r="12" spans="1:7" s="24" customFormat="1" x14ac:dyDescent="0.2">
      <c r="A12" s="429"/>
      <c r="B12" s="436"/>
      <c r="C12" s="425" t="s">
        <v>88</v>
      </c>
      <c r="D12" s="454">
        <v>9.43</v>
      </c>
      <c r="E12" s="545">
        <v>9.3800000000000008</v>
      </c>
      <c r="F12" s="429"/>
      <c r="G12" s="429"/>
    </row>
    <row r="13" spans="1:7" s="24" customFormat="1" x14ac:dyDescent="0.2">
      <c r="A13" s="429"/>
      <c r="B13" s="436"/>
      <c r="C13" s="425" t="s">
        <v>89</v>
      </c>
      <c r="D13" s="454">
        <v>13.39</v>
      </c>
      <c r="E13" s="545">
        <v>8</v>
      </c>
      <c r="F13" s="429"/>
      <c r="G13" s="429"/>
    </row>
    <row r="14" spans="1:7" s="24" customFormat="1" x14ac:dyDescent="0.2">
      <c r="A14" s="429"/>
      <c r="B14" s="436"/>
      <c r="C14" s="425" t="s">
        <v>90</v>
      </c>
      <c r="D14" s="454">
        <v>8.18</v>
      </c>
      <c r="E14" s="545">
        <v>0</v>
      </c>
      <c r="F14" s="429"/>
      <c r="G14" s="429"/>
    </row>
    <row r="15" spans="1:7" s="24" customFormat="1" x14ac:dyDescent="0.2">
      <c r="A15" s="429"/>
      <c r="B15" s="436"/>
      <c r="C15" s="425" t="s">
        <v>91</v>
      </c>
      <c r="D15" s="454">
        <v>11.7</v>
      </c>
      <c r="E15" s="545">
        <v>8.9700000000000006</v>
      </c>
      <c r="F15" s="429"/>
      <c r="G15" s="429"/>
    </row>
    <row r="16" spans="1:7" s="24" customFormat="1" x14ac:dyDescent="0.2">
      <c r="A16" s="429"/>
      <c r="B16" s="436" t="s">
        <v>93</v>
      </c>
      <c r="C16" s="425" t="s">
        <v>94</v>
      </c>
      <c r="D16" s="454">
        <v>4.67</v>
      </c>
      <c r="E16" s="545">
        <v>5.35</v>
      </c>
      <c r="F16" s="429"/>
      <c r="G16" s="429"/>
    </row>
    <row r="17" spans="1:7" s="24" customFormat="1" x14ac:dyDescent="0.2">
      <c r="A17" s="429"/>
      <c r="B17" s="436"/>
      <c r="C17" s="425" t="s">
        <v>95</v>
      </c>
      <c r="D17" s="454">
        <v>7.18</v>
      </c>
      <c r="E17" s="545">
        <v>7.03</v>
      </c>
      <c r="F17" s="429"/>
      <c r="G17" s="429"/>
    </row>
    <row r="18" spans="1:7" s="24" customFormat="1" x14ac:dyDescent="0.2">
      <c r="A18" s="429"/>
      <c r="B18" s="436"/>
      <c r="C18" s="425" t="s">
        <v>96</v>
      </c>
      <c r="D18" s="454">
        <v>6.28</v>
      </c>
      <c r="E18" s="545">
        <v>6.96</v>
      </c>
      <c r="F18" s="429"/>
      <c r="G18" s="429"/>
    </row>
    <row r="19" spans="1:7" s="24" customFormat="1" x14ac:dyDescent="0.2">
      <c r="A19" s="429"/>
      <c r="B19" s="436"/>
      <c r="C19" s="425" t="s">
        <v>97</v>
      </c>
      <c r="D19" s="454">
        <v>6.79</v>
      </c>
      <c r="E19" s="545">
        <v>7.38</v>
      </c>
      <c r="F19" s="429"/>
      <c r="G19" s="429"/>
    </row>
    <row r="20" spans="1:7" s="24" customFormat="1" x14ac:dyDescent="0.2">
      <c r="A20" s="429"/>
      <c r="B20" s="436"/>
      <c r="C20" s="425" t="s">
        <v>98</v>
      </c>
      <c r="D20" s="454">
        <v>4.58</v>
      </c>
      <c r="E20" s="545">
        <v>5.8</v>
      </c>
      <c r="F20" s="429"/>
      <c r="G20" s="429"/>
    </row>
    <row r="21" spans="1:7" s="24" customFormat="1" x14ac:dyDescent="0.2">
      <c r="A21" s="429"/>
      <c r="B21" s="436"/>
      <c r="C21" s="425" t="s">
        <v>99</v>
      </c>
      <c r="D21" s="454">
        <v>6.33</v>
      </c>
      <c r="E21" s="545">
        <v>7.86</v>
      </c>
      <c r="F21" s="429"/>
      <c r="G21" s="429"/>
    </row>
    <row r="22" spans="1:7" s="24" customFormat="1" x14ac:dyDescent="0.2">
      <c r="A22" s="429"/>
      <c r="B22" s="436"/>
      <c r="C22" s="425" t="s">
        <v>100</v>
      </c>
      <c r="D22" s="454">
        <v>3.84</v>
      </c>
      <c r="E22" s="545">
        <v>2.36</v>
      </c>
      <c r="F22" s="429"/>
      <c r="G22" s="429"/>
    </row>
    <row r="23" spans="1:7" s="24" customFormat="1" x14ac:dyDescent="0.2">
      <c r="A23" s="429"/>
      <c r="B23" s="436"/>
      <c r="C23" s="425" t="s">
        <v>101</v>
      </c>
      <c r="D23" s="454">
        <v>0</v>
      </c>
      <c r="E23" s="545">
        <v>3.54</v>
      </c>
      <c r="F23" s="429"/>
      <c r="G23" s="429"/>
    </row>
    <row r="24" spans="1:7" s="24" customFormat="1" x14ac:dyDescent="0.2">
      <c r="A24" s="429"/>
      <c r="B24" s="436"/>
      <c r="C24" s="425" t="s">
        <v>102</v>
      </c>
      <c r="D24" s="454">
        <v>4.01</v>
      </c>
      <c r="E24" s="545">
        <v>4.3</v>
      </c>
      <c r="F24" s="429"/>
      <c r="G24" s="429"/>
    </row>
    <row r="25" spans="1:7" s="24" customFormat="1" x14ac:dyDescent="0.2">
      <c r="A25" s="429"/>
      <c r="B25" s="436"/>
      <c r="C25" s="425" t="s">
        <v>103</v>
      </c>
      <c r="D25" s="454">
        <v>4.0199999999999996</v>
      </c>
      <c r="E25" s="545">
        <v>6.28</v>
      </c>
      <c r="F25" s="429"/>
      <c r="G25" s="429"/>
    </row>
    <row r="26" spans="1:7" s="24" customFormat="1" ht="13.5" thickBot="1" x14ac:dyDescent="0.25">
      <c r="A26" s="429"/>
      <c r="B26" s="291"/>
      <c r="C26" s="431" t="s">
        <v>104</v>
      </c>
      <c r="D26" s="447">
        <v>4.5199999999999996</v>
      </c>
      <c r="E26" s="546">
        <v>5.17</v>
      </c>
      <c r="F26" s="429"/>
      <c r="G26" s="429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77" bestFit="1" customWidth="1"/>
    <col min="11" max="11" width="39.125" bestFit="1" customWidth="1"/>
    <col min="12" max="12" width="10.125" bestFit="1" customWidth="1"/>
    <col min="13" max="13" width="13.25" bestFit="1" customWidth="1"/>
  </cols>
  <sheetData>
    <row r="3" spans="2:14" x14ac:dyDescent="0.2">
      <c r="B3" t="s">
        <v>699</v>
      </c>
      <c r="C3" s="677" t="str">
        <f>Index!$B$4</f>
        <v>East Midlands</v>
      </c>
      <c r="K3" s="684" t="s">
        <v>704</v>
      </c>
      <c r="L3" s="685" t="s">
        <v>307</v>
      </c>
      <c r="M3" s="685" t="s">
        <v>705</v>
      </c>
      <c r="N3" s="685" t="s">
        <v>775</v>
      </c>
    </row>
    <row r="4" spans="2:14" x14ac:dyDescent="0.2">
      <c r="B4" t="s">
        <v>307</v>
      </c>
      <c r="C4" s="678">
        <f>VLOOKUP($C$3,$K$4:$N$18,2,FALSE)</f>
        <v>693900</v>
      </c>
      <c r="K4" s="679" t="s">
        <v>698</v>
      </c>
      <c r="L4" s="680">
        <v>13027866.9849</v>
      </c>
      <c r="M4" s="680">
        <v>1297665.5877619777</v>
      </c>
      <c r="N4" s="776">
        <f>M4/L4</f>
        <v>9.9606911036629567E-2</v>
      </c>
    </row>
    <row r="5" spans="2:14" x14ac:dyDescent="0.2">
      <c r="B5" t="s">
        <v>706</v>
      </c>
      <c r="C5" s="677">
        <f>_xlfn.RANK.EQ(VLOOKUP($C$3,$K$5:$M$18,2,FALSE),$L$5:$L$18)</f>
        <v>10</v>
      </c>
      <c r="K5" s="679" t="s">
        <v>285</v>
      </c>
      <c r="L5" s="680">
        <v>984400</v>
      </c>
      <c r="M5" s="680">
        <v>88219.76265777045</v>
      </c>
      <c r="N5" s="776">
        <f t="shared" ref="N5:N18" si="0">M5/L5</f>
        <v>8.9617800343123166E-2</v>
      </c>
    </row>
    <row r="6" spans="2:14" x14ac:dyDescent="0.2">
      <c r="B6" t="s">
        <v>705</v>
      </c>
      <c r="C6" s="678">
        <f>VLOOKUP($C$3,$K$4:$N$18,3,FALSE)</f>
        <v>56483.157629075737</v>
      </c>
      <c r="K6" s="679" t="s">
        <v>306</v>
      </c>
      <c r="L6" s="680">
        <v>1026900</v>
      </c>
      <c r="M6" s="680">
        <v>111777.13630338201</v>
      </c>
      <c r="N6" s="776">
        <f t="shared" si="0"/>
        <v>0.10884909563091051</v>
      </c>
    </row>
    <row r="7" spans="2:14" x14ac:dyDescent="0.2">
      <c r="B7" t="s">
        <v>776</v>
      </c>
      <c r="C7" s="677">
        <f>_xlfn.RANK.EQ(VLOOKUP($C$3,$K$5:$N$18,3,FALSE),$M$5:$M$18)</f>
        <v>11</v>
      </c>
      <c r="K7" s="679" t="s">
        <v>286</v>
      </c>
      <c r="L7" s="680">
        <v>1701800</v>
      </c>
      <c r="M7" s="680">
        <v>132939.83507470129</v>
      </c>
      <c r="N7" s="776">
        <f t="shared" si="0"/>
        <v>7.8117190665590128E-2</v>
      </c>
    </row>
    <row r="8" spans="2:14" x14ac:dyDescent="0.2">
      <c r="B8" t="s">
        <v>777</v>
      </c>
      <c r="C8" s="777">
        <f>VLOOKUP($C$3,$K$4:$N$18,4,FALSE)</f>
        <v>8.1399564244236541E-2</v>
      </c>
      <c r="K8" s="679" t="s">
        <v>287</v>
      </c>
      <c r="L8" s="680">
        <v>693900</v>
      </c>
      <c r="M8" s="680">
        <v>56483.157629075737</v>
      </c>
      <c r="N8" s="776">
        <f t="shared" si="0"/>
        <v>8.1399564244236541E-2</v>
      </c>
    </row>
    <row r="9" spans="2:14" x14ac:dyDescent="0.2">
      <c r="B9" t="s">
        <v>778</v>
      </c>
      <c r="C9" s="677">
        <f>_xlfn.RANK.EQ(VLOOKUP($C$3,$K$5:$N$18,4,FALSE),$N$5:$N$18)</f>
        <v>10</v>
      </c>
      <c r="K9" s="679" t="s">
        <v>304</v>
      </c>
      <c r="L9" s="680">
        <v>426200</v>
      </c>
      <c r="M9" s="680">
        <v>29449.692692504977</v>
      </c>
      <c r="N9" s="776">
        <f t="shared" si="0"/>
        <v>6.9098293506581365E-2</v>
      </c>
    </row>
    <row r="10" spans="2:14" x14ac:dyDescent="0.2">
      <c r="B10" t="s">
        <v>707</v>
      </c>
      <c r="C10" s="681">
        <f>'Table 2'!$D$7</f>
        <v>0.14621421914416413</v>
      </c>
      <c r="K10" s="679" t="s">
        <v>288</v>
      </c>
      <c r="L10" s="680">
        <v>331800</v>
      </c>
      <c r="M10" s="680">
        <v>35171.526755349325</v>
      </c>
      <c r="N10" s="776">
        <f t="shared" si="0"/>
        <v>0.10600219034161942</v>
      </c>
    </row>
    <row r="11" spans="2:14" x14ac:dyDescent="0.2">
      <c r="K11" s="679" t="s">
        <v>305</v>
      </c>
      <c r="L11" s="680">
        <v>684100</v>
      </c>
      <c r="M11" s="680">
        <v>103265.27677174033</v>
      </c>
      <c r="N11" s="776">
        <f t="shared" si="0"/>
        <v>0.15095055806423086</v>
      </c>
    </row>
    <row r="12" spans="2:14" x14ac:dyDescent="0.2">
      <c r="B12" t="s">
        <v>708</v>
      </c>
      <c r="C12" s="682" t="str">
        <f>INDEX('Section 2 data'!$C$8:$C$14,MATCH('Key findings'!C13,'Section 2 data'!$J$8:$J$14,0))</f>
        <v>Scots pine</v>
      </c>
      <c r="E12" t="s">
        <v>709</v>
      </c>
      <c r="K12" s="679" t="s">
        <v>289</v>
      </c>
      <c r="L12" s="680">
        <v>1004800</v>
      </c>
      <c r="M12" s="680">
        <v>50113.990958361188</v>
      </c>
      <c r="N12" s="776">
        <f t="shared" si="0"/>
        <v>4.9874592912381756E-2</v>
      </c>
    </row>
    <row r="13" spans="2:14" x14ac:dyDescent="0.2">
      <c r="B13" t="s">
        <v>708</v>
      </c>
      <c r="C13" s="683">
        <f>MAX('Section 2 data'!$J$8:$J$14)</f>
        <v>0.40740428702288051</v>
      </c>
      <c r="K13" s="679" t="s">
        <v>290</v>
      </c>
      <c r="L13" s="680">
        <v>843400</v>
      </c>
      <c r="M13" s="680">
        <v>116129.85117915674</v>
      </c>
      <c r="N13" s="776">
        <f t="shared" si="0"/>
        <v>0.13769249606255246</v>
      </c>
    </row>
    <row r="14" spans="2:14" x14ac:dyDescent="0.2">
      <c r="B14" t="s">
        <v>710</v>
      </c>
      <c r="C14" s="682" t="str">
        <f>INDEX('Section 2 data'!$C$16:$C$25,MATCH('Key findings'!C15,'Section 2 data'!$J$16:$J$25,0))</f>
        <v>Oak</v>
      </c>
      <c r="E14" t="s">
        <v>709</v>
      </c>
      <c r="K14" s="679" t="s">
        <v>291</v>
      </c>
      <c r="L14" s="680">
        <v>613800</v>
      </c>
      <c r="M14" s="680">
        <v>120885.63554048816</v>
      </c>
      <c r="N14" s="776">
        <f t="shared" si="0"/>
        <v>0.1969462944615317</v>
      </c>
    </row>
    <row r="15" spans="2:14" x14ac:dyDescent="0.2">
      <c r="B15" t="s">
        <v>710</v>
      </c>
      <c r="C15" s="683">
        <f>MAX('Section 2 data'!$J$16:$J$25)</f>
        <v>0.1956273067265272</v>
      </c>
      <c r="K15" s="679" t="s">
        <v>292</v>
      </c>
      <c r="L15" s="680">
        <v>725400</v>
      </c>
      <c r="M15" s="680">
        <v>97243.975178644585</v>
      </c>
      <c r="N15" s="776">
        <f t="shared" si="0"/>
        <v>0.13405565919305842</v>
      </c>
    </row>
    <row r="16" spans="2:14" x14ac:dyDescent="0.2">
      <c r="K16" s="679" t="s">
        <v>293</v>
      </c>
      <c r="L16" s="680">
        <v>1091200</v>
      </c>
      <c r="M16" s="680">
        <v>105008.94606982135</v>
      </c>
      <c r="N16" s="776">
        <f t="shared" si="0"/>
        <v>9.6232538553721908E-2</v>
      </c>
    </row>
    <row r="17" spans="2:14" x14ac:dyDescent="0.2">
      <c r="B17" t="s">
        <v>711</v>
      </c>
      <c r="C17" s="682" t="str">
        <f>INDEX('Section 3 data'!$C$8:$C$14,MATCH('Key findings'!C18,'Section 3 data'!$J$8:$J$14,0))</f>
        <v>Scots pine</v>
      </c>
      <c r="E17" t="s">
        <v>709</v>
      </c>
      <c r="K17" s="679" t="s">
        <v>294</v>
      </c>
      <c r="L17" s="680">
        <v>1487400</v>
      </c>
      <c r="M17" s="680">
        <v>140664.15780331058</v>
      </c>
      <c r="N17" s="776">
        <f t="shared" si="0"/>
        <v>9.4570497380200735E-2</v>
      </c>
    </row>
    <row r="18" spans="2:14" x14ac:dyDescent="0.2">
      <c r="B18" t="s">
        <v>711</v>
      </c>
      <c r="C18" s="683">
        <f>MAX('Section 3 data'!$J$8:$J$14)</f>
        <v>0.44826809767917664</v>
      </c>
      <c r="K18" s="679" t="s">
        <v>295</v>
      </c>
      <c r="L18" s="680">
        <v>1437100</v>
      </c>
      <c r="M18" s="680">
        <v>110312.64314683448</v>
      </c>
      <c r="N18" s="776">
        <f t="shared" si="0"/>
        <v>7.6760589483567246E-2</v>
      </c>
    </row>
    <row r="19" spans="2:14" x14ac:dyDescent="0.2">
      <c r="B19" t="s">
        <v>712</v>
      </c>
      <c r="C19" s="682" t="str">
        <f>INDEX('Section 3 data'!$C$16:$C$25,MATCH('Key findings'!C20,'Section 3 data'!$J$16:$J$25,0))</f>
        <v>Oak</v>
      </c>
      <c r="E19" t="s">
        <v>709</v>
      </c>
    </row>
    <row r="20" spans="2:14" x14ac:dyDescent="0.2">
      <c r="B20" t="s">
        <v>712</v>
      </c>
      <c r="C20" s="683">
        <f>MAX('Section 3 data'!$J$16:$J$25)</f>
        <v>0.28313380379043784</v>
      </c>
    </row>
    <row r="22" spans="2:14" x14ac:dyDescent="0.2">
      <c r="B22" t="s">
        <v>713</v>
      </c>
      <c r="C22" s="682" t="str">
        <f>INDEX('Section 4 data'!$C$8:$C$14,MATCH('Key findings'!C23,'Section 4 data'!$J$8:$J$14,0))</f>
        <v>Corsican pine</v>
      </c>
      <c r="E22" t="s">
        <v>709</v>
      </c>
    </row>
    <row r="23" spans="2:14" x14ac:dyDescent="0.2">
      <c r="B23" t="s">
        <v>713</v>
      </c>
      <c r="C23" s="683">
        <f>MAX('Section 4 data'!$J$8:$J$14)</f>
        <v>0.3898295019072433</v>
      </c>
    </row>
    <row r="24" spans="2:14" x14ac:dyDescent="0.2">
      <c r="B24" t="s">
        <v>714</v>
      </c>
      <c r="C24" s="682" t="str">
        <f>INDEX('Section 4 data'!$C$16:$C$25,MATCH('Key findings'!C25,'Section 4 data'!$J$16:$J$25,0))</f>
        <v>Oak</v>
      </c>
      <c r="E24" t="s">
        <v>709</v>
      </c>
    </row>
    <row r="25" spans="2:14" x14ac:dyDescent="0.2">
      <c r="B25" t="s">
        <v>714</v>
      </c>
      <c r="C25" s="683">
        <f>MAX('Section 4 data'!$J$16:$J$25)</f>
        <v>0.13100200674050821</v>
      </c>
    </row>
    <row r="27" spans="2:14" x14ac:dyDescent="0.2">
      <c r="B27" t="s">
        <v>715</v>
      </c>
      <c r="C27" s="681">
        <f>('Section 8 data'!$D$6+'Section 8 data'!$E$6)/'Section 3 data'!$H$6</f>
        <v>0.22293681130502568</v>
      </c>
      <c r="E27" s="707"/>
    </row>
    <row r="28" spans="2:14" x14ac:dyDescent="0.2">
      <c r="B28" t="s">
        <v>716</v>
      </c>
      <c r="C28" s="683">
        <f>('Thinning data'!$D$21+'Thinning data'!$D$26)/('Thinning data'!$C$5+'Thinning data'!$C$6)</f>
        <v>0.13010755877666635</v>
      </c>
    </row>
    <row r="30" spans="2:14" x14ac:dyDescent="0.2">
      <c r="B30" t="s">
        <v>717</v>
      </c>
      <c r="C30" s="681">
        <f>('Section 8 data'!$D$7+'Section 8 data'!$E$7)/'Section 3 data'!$H$7</f>
        <v>0.55942792887047854</v>
      </c>
    </row>
    <row r="31" spans="2:14" x14ac:dyDescent="0.2">
      <c r="B31" t="s">
        <v>718</v>
      </c>
      <c r="C31" s="683">
        <f>'Thinning data'!$D$16/'Thinning data'!$C$4</f>
        <v>0.18554990649433423</v>
      </c>
    </row>
    <row r="33" spans="2:3" x14ac:dyDescent="0.2">
      <c r="B33" t="s">
        <v>719</v>
      </c>
      <c r="C33" s="683">
        <f>'Section 2 data'!$K$19</f>
        <v>9.8971083791999676E-2</v>
      </c>
    </row>
    <row r="34" spans="2:3" x14ac:dyDescent="0.2">
      <c r="B34" t="s">
        <v>720</v>
      </c>
      <c r="C34" s="683">
        <f>'Section 2 data'!$J$19</f>
        <v>0.12964775953105606</v>
      </c>
    </row>
    <row r="35" spans="2:3" x14ac:dyDescent="0.2">
      <c r="B35" t="s">
        <v>721</v>
      </c>
      <c r="C35" s="683">
        <f>'Section 3 data'!$K$19</f>
        <v>0.13750286321353611</v>
      </c>
    </row>
    <row r="36" spans="2:3" x14ac:dyDescent="0.2">
      <c r="B36" t="s">
        <v>722</v>
      </c>
      <c r="C36" s="683">
        <f>'Section 3 data'!$J$19</f>
        <v>0.21576546320074549</v>
      </c>
    </row>
    <row r="37" spans="2:3" x14ac:dyDescent="0.2">
      <c r="B37" t="s">
        <v>723</v>
      </c>
      <c r="C37" s="683">
        <f>'Section 4 data'!$K$19</f>
        <v>9.4668908934866E-2</v>
      </c>
    </row>
    <row r="38" spans="2:3" x14ac:dyDescent="0.2">
      <c r="B38" t="s">
        <v>724</v>
      </c>
      <c r="C38" s="683">
        <f>'Section 4 data'!$J$19</f>
        <v>0.11587345164678547</v>
      </c>
    </row>
    <row r="40" spans="2:3" x14ac:dyDescent="0.2">
      <c r="B40" t="s">
        <v>725</v>
      </c>
      <c r="C40" s="683">
        <f>'Section 2 data'!$K$16</f>
        <v>0.14933884423507118</v>
      </c>
    </row>
    <row r="41" spans="2:3" x14ac:dyDescent="0.2">
      <c r="B41" t="s">
        <v>726</v>
      </c>
      <c r="C41" s="683">
        <f>'Section 2 data'!$J$16</f>
        <v>0.1956273067265272</v>
      </c>
    </row>
    <row r="42" spans="2:3" x14ac:dyDescent="0.2">
      <c r="B42" t="s">
        <v>727</v>
      </c>
      <c r="C42" s="683">
        <f>'Section 3 data'!$K$16</f>
        <v>0.18043531210323116</v>
      </c>
    </row>
    <row r="43" spans="2:3" x14ac:dyDescent="0.2">
      <c r="B43" t="s">
        <v>728</v>
      </c>
      <c r="C43" s="683">
        <f>'Section 3 data'!$J$16</f>
        <v>0.28313380379043784</v>
      </c>
    </row>
    <row r="44" spans="2:3" x14ac:dyDescent="0.2">
      <c r="B44" t="s">
        <v>729</v>
      </c>
      <c r="C44" s="683">
        <f>'Section 4 data'!$K$16</f>
        <v>0.10702897747627355</v>
      </c>
    </row>
    <row r="45" spans="2:3" x14ac:dyDescent="0.2">
      <c r="B45" t="s">
        <v>730</v>
      </c>
      <c r="C45" s="683">
        <f>'Section 4 data'!$J$16</f>
        <v>0.13100200674050821</v>
      </c>
    </row>
    <row r="47" spans="2:3" x14ac:dyDescent="0.2">
      <c r="B47" t="s">
        <v>731</v>
      </c>
      <c r="C47" s="683">
        <f>'Section 2 data'!$K$21</f>
        <v>1.9935911141790934E-2</v>
      </c>
    </row>
    <row r="48" spans="2:3" x14ac:dyDescent="0.2">
      <c r="B48" t="s">
        <v>732</v>
      </c>
      <c r="C48" s="683">
        <f>'Section 2 data'!$J$21</f>
        <v>2.6115165306013776E-2</v>
      </c>
    </row>
    <row r="49" spans="2:3" x14ac:dyDescent="0.2">
      <c r="B49" t="s">
        <v>733</v>
      </c>
      <c r="C49" s="683">
        <f>'Section 3 data'!$K$21</f>
        <v>3.448542481797217E-2</v>
      </c>
    </row>
    <row r="50" spans="2:3" x14ac:dyDescent="0.2">
      <c r="B50" t="s">
        <v>734</v>
      </c>
      <c r="C50" s="683">
        <f>'Section 3 data'!$J$21</f>
        <v>5.4113517970669885E-2</v>
      </c>
    </row>
    <row r="51" spans="2:3" x14ac:dyDescent="0.2">
      <c r="B51" t="s">
        <v>735</v>
      </c>
      <c r="C51" s="683">
        <f>'Section 4 data'!$K$21</f>
        <v>1.8461730722019079E-2</v>
      </c>
    </row>
    <row r="52" spans="2:3" x14ac:dyDescent="0.2">
      <c r="B52" t="s">
        <v>736</v>
      </c>
      <c r="C52" s="683">
        <f>'Section 4 data'!$J$21</f>
        <v>2.2596906272635702E-2</v>
      </c>
    </row>
    <row r="54" spans="2:3" x14ac:dyDescent="0.2">
      <c r="B54" t="s">
        <v>737</v>
      </c>
      <c r="C54" s="683">
        <f>'Section 2 data'!$K$12</f>
        <v>3.0166831944207204E-2</v>
      </c>
    </row>
    <row r="55" spans="2:3" x14ac:dyDescent="0.2">
      <c r="B55" t="s">
        <v>738</v>
      </c>
      <c r="C55" s="683">
        <f>'Section 2 data'!$J$12</f>
        <v>0.1274931298769201</v>
      </c>
    </row>
    <row r="56" spans="2:3" x14ac:dyDescent="0.2">
      <c r="B56" t="s">
        <v>739</v>
      </c>
      <c r="C56" s="683">
        <f>'Section 3 data'!$K$12</f>
        <v>5.0560775270126708E-2</v>
      </c>
    </row>
    <row r="57" spans="2:3" x14ac:dyDescent="0.2">
      <c r="B57" t="s">
        <v>740</v>
      </c>
      <c r="C57" s="683">
        <f>'Section 3 data'!$J$12</f>
        <v>0.13939313411170356</v>
      </c>
    </row>
    <row r="58" spans="2:3" x14ac:dyDescent="0.2">
      <c r="B58" t="s">
        <v>741</v>
      </c>
      <c r="C58" s="683">
        <f>'Section 4 data'!$K$12</f>
        <v>1.565510852399388E-2</v>
      </c>
    </row>
    <row r="59" spans="2:3" x14ac:dyDescent="0.2">
      <c r="B59" t="s">
        <v>742</v>
      </c>
      <c r="C59" s="683">
        <f>'Section 4 data'!$J$12</f>
        <v>8.5548247148027112E-2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05" t="s">
        <v>298</v>
      </c>
      <c r="C5" s="805" t="s">
        <v>299</v>
      </c>
      <c r="D5" s="805" t="s">
        <v>310</v>
      </c>
    </row>
    <row r="6" spans="2:4" ht="15" customHeight="1" x14ac:dyDescent="0.2">
      <c r="B6" s="806"/>
      <c r="C6" s="806"/>
      <c r="D6" s="806"/>
    </row>
    <row r="7" spans="2:4" ht="15" customHeight="1" x14ac:dyDescent="0.2">
      <c r="B7" s="266"/>
      <c r="C7" s="266"/>
      <c r="D7" s="267"/>
    </row>
    <row r="8" spans="2:4" ht="15" customHeight="1" x14ac:dyDescent="0.2">
      <c r="B8" s="268" t="s">
        <v>285</v>
      </c>
      <c r="C8" s="268" t="s">
        <v>285</v>
      </c>
      <c r="D8" s="264" t="s">
        <v>312</v>
      </c>
    </row>
    <row r="9" spans="2:4" ht="15" customHeight="1" x14ac:dyDescent="0.2">
      <c r="B9" s="268" t="s">
        <v>306</v>
      </c>
      <c r="C9" s="268" t="s">
        <v>297</v>
      </c>
      <c r="D9" s="264" t="s">
        <v>324</v>
      </c>
    </row>
    <row r="10" spans="2:4" ht="15" customHeight="1" x14ac:dyDescent="0.2">
      <c r="B10" s="268" t="s">
        <v>286</v>
      </c>
      <c r="C10" s="268" t="s">
        <v>286</v>
      </c>
      <c r="D10" s="264" t="s">
        <v>318</v>
      </c>
    </row>
    <row r="11" spans="2:4" ht="15" customHeight="1" x14ac:dyDescent="0.2">
      <c r="B11" s="268" t="s">
        <v>287</v>
      </c>
      <c r="C11" s="268" t="s">
        <v>287</v>
      </c>
      <c r="D11" s="264" t="s">
        <v>316</v>
      </c>
    </row>
    <row r="12" spans="2:4" ht="15" customHeight="1" x14ac:dyDescent="0.2">
      <c r="B12" s="268" t="s">
        <v>304</v>
      </c>
      <c r="C12" s="268" t="s">
        <v>300</v>
      </c>
      <c r="D12" s="264" t="s">
        <v>314</v>
      </c>
    </row>
    <row r="13" spans="2:4" ht="15" customHeight="1" x14ac:dyDescent="0.2">
      <c r="B13" s="268" t="s">
        <v>288</v>
      </c>
      <c r="C13" s="268" t="s">
        <v>301</v>
      </c>
      <c r="D13" s="264" t="s">
        <v>319</v>
      </c>
    </row>
    <row r="14" spans="2:4" ht="15" customHeight="1" x14ac:dyDescent="0.2">
      <c r="B14" s="268" t="s">
        <v>305</v>
      </c>
      <c r="C14" s="268" t="s">
        <v>302</v>
      </c>
      <c r="D14" s="264" t="s">
        <v>320</v>
      </c>
    </row>
    <row r="15" spans="2:4" ht="15" customHeight="1" x14ac:dyDescent="0.2">
      <c r="B15" s="268" t="s">
        <v>289</v>
      </c>
      <c r="C15" s="268" t="s">
        <v>303</v>
      </c>
      <c r="D15" s="264" t="s">
        <v>317</v>
      </c>
    </row>
    <row r="16" spans="2:4" ht="15" customHeight="1" x14ac:dyDescent="0.2">
      <c r="B16" s="268" t="s">
        <v>290</v>
      </c>
      <c r="C16" s="268" t="s">
        <v>290</v>
      </c>
      <c r="D16" s="264" t="s">
        <v>311</v>
      </c>
    </row>
    <row r="17" spans="2:4" ht="15" customHeight="1" x14ac:dyDescent="0.2">
      <c r="B17" s="268" t="s">
        <v>291</v>
      </c>
      <c r="C17" s="268" t="s">
        <v>291</v>
      </c>
      <c r="D17" s="264" t="s">
        <v>321</v>
      </c>
    </row>
    <row r="18" spans="2:4" ht="15" customHeight="1" x14ac:dyDescent="0.2">
      <c r="B18" s="268" t="s">
        <v>292</v>
      </c>
      <c r="C18" s="268" t="s">
        <v>292</v>
      </c>
      <c r="D18" s="264" t="s">
        <v>322</v>
      </c>
    </row>
    <row r="19" spans="2:4" ht="15" customHeight="1" x14ac:dyDescent="0.2">
      <c r="B19" s="268" t="s">
        <v>293</v>
      </c>
      <c r="C19" s="268" t="s">
        <v>293</v>
      </c>
      <c r="D19" s="264" t="s">
        <v>323</v>
      </c>
    </row>
    <row r="20" spans="2:4" ht="15" customHeight="1" x14ac:dyDescent="0.2">
      <c r="B20" s="268" t="s">
        <v>294</v>
      </c>
      <c r="C20" s="268" t="s">
        <v>294</v>
      </c>
      <c r="D20" s="264" t="s">
        <v>315</v>
      </c>
    </row>
    <row r="21" spans="2:4" ht="15" customHeight="1" x14ac:dyDescent="0.2">
      <c r="B21" s="269" t="s">
        <v>295</v>
      </c>
      <c r="C21" s="269" t="s">
        <v>295</v>
      </c>
      <c r="D21" s="265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07" t="s">
        <v>358</v>
      </c>
      <c r="C2" s="807"/>
      <c r="D2" s="807"/>
      <c r="E2" s="807"/>
    </row>
    <row r="3" spans="2:5" ht="15" x14ac:dyDescent="0.2">
      <c r="B3" s="468"/>
      <c r="C3" s="468"/>
      <c r="D3" s="468"/>
      <c r="E3" s="468"/>
    </row>
    <row r="4" spans="2:5" ht="15" x14ac:dyDescent="0.2">
      <c r="B4" s="807" t="s">
        <v>287</v>
      </c>
      <c r="C4" s="807"/>
      <c r="D4" s="807"/>
      <c r="E4" s="807"/>
    </row>
    <row r="6" spans="2:5" x14ac:dyDescent="0.2">
      <c r="B6" s="505" t="s">
        <v>448</v>
      </c>
      <c r="C6" s="505"/>
      <c r="D6" s="505"/>
      <c r="E6" s="518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6" t="s">
        <v>449</v>
      </c>
      <c r="C16" s="506"/>
      <c r="D16" s="506"/>
      <c r="E16" s="520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463</v>
      </c>
    </row>
    <row r="19" spans="2:5" x14ac:dyDescent="0.2">
      <c r="D19" t="s">
        <v>115</v>
      </c>
      <c r="E19" t="s">
        <v>464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07" t="s">
        <v>450</v>
      </c>
      <c r="C25" s="507"/>
      <c r="D25" s="507"/>
      <c r="E25" s="521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465</v>
      </c>
    </row>
    <row r="28" spans="2:5" x14ac:dyDescent="0.2">
      <c r="D28" t="s">
        <v>142</v>
      </c>
      <c r="E28" t="s">
        <v>466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08" t="s">
        <v>451</v>
      </c>
      <c r="C32" s="508"/>
      <c r="D32" s="508"/>
      <c r="E32" s="522" t="s">
        <v>754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measurable trees by mean stand dbh class</v>
      </c>
    </row>
    <row r="37" spans="2:5" x14ac:dyDescent="0.2">
      <c r="B37" s="509" t="s">
        <v>452</v>
      </c>
      <c r="C37" s="509"/>
      <c r="D37" s="509"/>
      <c r="E37" s="523" t="s">
        <v>755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10" t="s">
        <v>453</v>
      </c>
      <c r="C40" s="510"/>
      <c r="D40" s="510"/>
      <c r="E40" s="524" t="s">
        <v>756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2" t="s">
        <v>454</v>
      </c>
      <c r="C43" s="512"/>
      <c r="D43" s="512"/>
      <c r="E43" s="525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467</v>
      </c>
    </row>
    <row r="46" spans="2:5" x14ac:dyDescent="0.2">
      <c r="D46" t="s">
        <v>171</v>
      </c>
      <c r="E46" t="s">
        <v>468</v>
      </c>
    </row>
    <row r="47" spans="2:5" x14ac:dyDescent="0.2">
      <c r="D47" t="s">
        <v>174</v>
      </c>
      <c r="E47" t="s">
        <v>469</v>
      </c>
    </row>
    <row r="48" spans="2:5" x14ac:dyDescent="0.2">
      <c r="D48" t="s">
        <v>177</v>
      </c>
      <c r="E48" t="s">
        <v>752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1" t="s">
        <v>455</v>
      </c>
      <c r="C56" s="511"/>
      <c r="D56" s="511"/>
      <c r="E56" s="526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5" t="s">
        <v>456</v>
      </c>
      <c r="C60" s="505"/>
      <c r="D60" s="505"/>
      <c r="E60" s="518" t="s">
        <v>444</v>
      </c>
    </row>
    <row r="61" spans="2:5" x14ac:dyDescent="0.2">
      <c r="D61" t="s">
        <v>196</v>
      </c>
      <c r="E61" t="s">
        <v>445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6" t="s">
        <v>457</v>
      </c>
      <c r="C70" s="506"/>
      <c r="D70" s="506"/>
      <c r="E70" s="520" t="s">
        <v>446</v>
      </c>
    </row>
    <row r="71" spans="2:5" x14ac:dyDescent="0.2">
      <c r="D71" t="s">
        <v>206</v>
      </c>
      <c r="E71" t="s">
        <v>765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07" t="s">
        <v>458</v>
      </c>
      <c r="C79" s="507"/>
      <c r="D79" s="507"/>
      <c r="E79" s="521" t="s">
        <v>447</v>
      </c>
    </row>
    <row r="80" spans="2:5" x14ac:dyDescent="0.2">
      <c r="D80" t="s">
        <v>237</v>
      </c>
      <c r="E80" t="s">
        <v>766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20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20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20"/>
    </row>
    <row r="88" spans="2:7" x14ac:dyDescent="0.2">
      <c r="D88" t="s">
        <v>245</v>
      </c>
      <c r="E88" t="s">
        <v>188</v>
      </c>
    </row>
    <row r="90" spans="2:7" x14ac:dyDescent="0.2">
      <c r="B90" s="508" t="s">
        <v>459</v>
      </c>
      <c r="C90" s="508"/>
      <c r="D90" s="508"/>
      <c r="E90" s="522" t="s">
        <v>747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09" t="s">
        <v>460</v>
      </c>
      <c r="C102" s="509"/>
      <c r="D102" s="509"/>
      <c r="E102" s="523" t="s">
        <v>748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10" t="s">
        <v>461</v>
      </c>
      <c r="C114" s="510"/>
      <c r="D114" s="510"/>
      <c r="E114" s="524" t="s">
        <v>751</v>
      </c>
    </row>
    <row r="115" spans="2:5" x14ac:dyDescent="0.2">
      <c r="C115" t="str">
        <f>'Table 62'!$B$3</f>
        <v>Table 62</v>
      </c>
      <c r="D115" t="s">
        <v>470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471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472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473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498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499</v>
      </c>
      <c r="E120" t="str">
        <f>'Table 67'!$C$3</f>
        <v>Number of sweet chestnut trees by mean stand dbh class</v>
      </c>
    </row>
    <row r="121" spans="2:5" x14ac:dyDescent="0.2">
      <c r="D121" t="s">
        <v>500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2" t="s">
        <v>615</v>
      </c>
      <c r="C126" s="512"/>
      <c r="D126" s="512"/>
      <c r="E126" s="525" t="s">
        <v>749</v>
      </c>
    </row>
    <row r="127" spans="2:5" x14ac:dyDescent="0.2">
      <c r="C127" t="str">
        <f>'Table 71'!$B$3</f>
        <v>Table 71</v>
      </c>
      <c r="D127" t="s">
        <v>616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617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618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619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620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621</v>
      </c>
      <c r="E132" t="str">
        <f>'Table 76'!$C$3</f>
        <v>Number of larch trees by mean stand dbh class</v>
      </c>
    </row>
    <row r="133" spans="2:5" x14ac:dyDescent="0.2">
      <c r="D133" t="s">
        <v>622</v>
      </c>
      <c r="E133" t="s">
        <v>750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ht="14.25" x14ac:dyDescent="0.2">
      <c r="B138" s="808" t="s">
        <v>779</v>
      </c>
      <c r="C138" s="808"/>
      <c r="D138" s="808"/>
      <c r="E138" s="808"/>
    </row>
  </sheetData>
  <mergeCells count="3">
    <mergeCell ref="B2:E2"/>
    <mergeCell ref="B4:E4"/>
    <mergeCell ref="B138:E138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2" t="s">
        <v>0</v>
      </c>
      <c r="C5" s="473" t="s">
        <v>1</v>
      </c>
      <c r="D5" s="474" t="s">
        <v>2</v>
      </c>
    </row>
    <row r="6" spans="2:4" ht="15" customHeight="1" x14ac:dyDescent="0.2">
      <c r="B6" s="479" t="str">
        <f>Index!$B$4</f>
        <v>East Midlands</v>
      </c>
      <c r="C6" s="479"/>
      <c r="D6" s="479"/>
    </row>
    <row r="7" spans="2:4" ht="15" customHeight="1" x14ac:dyDescent="0.2">
      <c r="B7" s="28" t="s">
        <v>3</v>
      </c>
      <c r="C7" s="469">
        <v>54184.470127850574</v>
      </c>
      <c r="D7" s="475">
        <v>0.95930313393028388</v>
      </c>
    </row>
    <row r="8" spans="2:4" ht="15" customHeight="1" x14ac:dyDescent="0.2">
      <c r="B8" s="28" t="s">
        <v>4</v>
      </c>
      <c r="C8" s="469">
        <v>2188.2700262648532</v>
      </c>
      <c r="D8" s="475">
        <v>3.8741991739116251E-2</v>
      </c>
    </row>
    <row r="9" spans="2:4" ht="15" customHeight="1" x14ac:dyDescent="0.2">
      <c r="B9" s="28" t="s">
        <v>5</v>
      </c>
      <c r="C9" s="469">
        <v>110.41747496031356</v>
      </c>
      <c r="D9" s="475">
        <v>1.9548743305999971E-3</v>
      </c>
    </row>
    <row r="10" spans="2:4" ht="15" customHeight="1" x14ac:dyDescent="0.2">
      <c r="B10" s="118" t="s">
        <v>6</v>
      </c>
      <c r="C10" s="87">
        <v>56483.157629075737</v>
      </c>
      <c r="D10" s="476">
        <v>1.0000000000000002</v>
      </c>
    </row>
    <row r="11" spans="2:4" ht="15" customHeight="1" x14ac:dyDescent="0.2">
      <c r="B11" s="28" t="s">
        <v>674</v>
      </c>
      <c r="C11" s="469">
        <f>C12-C10</f>
        <v>637416.84237092431</v>
      </c>
      <c r="D11" s="475"/>
    </row>
    <row r="12" spans="2:4" ht="15" customHeight="1" x14ac:dyDescent="0.2">
      <c r="B12" s="28" t="s">
        <v>307</v>
      </c>
      <c r="C12" s="469">
        <v>693900</v>
      </c>
      <c r="D12" s="475"/>
    </row>
    <row r="13" spans="2:4" ht="15" customHeight="1" x14ac:dyDescent="0.2">
      <c r="B13" s="477" t="s">
        <v>675</v>
      </c>
      <c r="C13" s="223"/>
      <c r="D13" s="478">
        <f>C10/C12</f>
        <v>8.1399564244236541E-2</v>
      </c>
    </row>
    <row r="14" spans="2:4" ht="15" customHeight="1" x14ac:dyDescent="0.2">
      <c r="B14" s="477" t="s">
        <v>676</v>
      </c>
      <c r="C14" s="223"/>
      <c r="D14" s="478">
        <f>C11/C12</f>
        <v>0.91860043575576356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5" t="s">
        <v>9</v>
      </c>
      <c r="C5" s="444" t="s">
        <v>1</v>
      </c>
      <c r="D5" s="445" t="s">
        <v>10</v>
      </c>
    </row>
    <row r="6" spans="2:4" ht="15" customHeight="1" x14ac:dyDescent="0.2">
      <c r="B6" s="482" t="str">
        <f>Index!$B$4</f>
        <v>East Midlands</v>
      </c>
      <c r="C6" s="479"/>
      <c r="D6" s="479"/>
    </row>
    <row r="7" spans="2:4" ht="15" customHeight="1" x14ac:dyDescent="0.2">
      <c r="B7" s="480" t="s">
        <v>11</v>
      </c>
      <c r="C7" s="469">
        <v>8258.640787653736</v>
      </c>
      <c r="D7" s="470">
        <v>0.14621421914416413</v>
      </c>
    </row>
    <row r="8" spans="2:4" ht="15" customHeight="1" x14ac:dyDescent="0.2">
      <c r="B8" s="480" t="s">
        <v>12</v>
      </c>
      <c r="C8" s="469">
        <v>48224.516842254277</v>
      </c>
      <c r="D8" s="470">
        <v>0.8537857808558359</v>
      </c>
    </row>
    <row r="9" spans="2:4" ht="15" customHeight="1" x14ac:dyDescent="0.2">
      <c r="B9" s="72" t="s">
        <v>13</v>
      </c>
      <c r="C9" s="87">
        <v>56483.157629908012</v>
      </c>
      <c r="D9" s="471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09" t="s">
        <v>16</v>
      </c>
      <c r="C5" s="811" t="s">
        <v>17</v>
      </c>
      <c r="D5" s="813" t="s">
        <v>18</v>
      </c>
    </row>
    <row r="6" spans="2:4" ht="15" customHeight="1" x14ac:dyDescent="0.2">
      <c r="B6" s="810"/>
      <c r="C6" s="812"/>
      <c r="D6" s="814"/>
    </row>
    <row r="7" spans="2:4" ht="15" customHeight="1" x14ac:dyDescent="0.2">
      <c r="B7" s="482" t="str">
        <f>Index!$B$4</f>
        <v>East Midlands</v>
      </c>
      <c r="C7" s="479"/>
      <c r="D7" s="479"/>
    </row>
    <row r="8" spans="2:4" ht="15" customHeight="1" x14ac:dyDescent="0.2">
      <c r="B8" s="109" t="s">
        <v>19</v>
      </c>
      <c r="C8" s="469">
        <v>34849.149457279818</v>
      </c>
      <c r="D8" s="475">
        <v>0.61698302502172941</v>
      </c>
    </row>
    <row r="9" spans="2:4" ht="15" customHeight="1" x14ac:dyDescent="0.2">
      <c r="B9" s="109" t="s">
        <v>20</v>
      </c>
      <c r="C9" s="469">
        <v>11964.186692585437</v>
      </c>
      <c r="D9" s="475">
        <v>0.21181865877573322</v>
      </c>
    </row>
    <row r="10" spans="2:4" ht="15" customHeight="1" x14ac:dyDescent="0.2">
      <c r="B10" s="109" t="s">
        <v>21</v>
      </c>
      <c r="C10" s="469">
        <v>693.94895463834814</v>
      </c>
      <c r="D10" s="475">
        <v>1.2285944762247144E-2</v>
      </c>
    </row>
    <row r="11" spans="2:4" ht="15" customHeight="1" x14ac:dyDescent="0.2">
      <c r="B11" s="109" t="s">
        <v>22</v>
      </c>
      <c r="C11" s="469">
        <v>546.65668726503657</v>
      </c>
      <c r="D11" s="475">
        <v>9.6782246284258747E-3</v>
      </c>
    </row>
    <row r="12" spans="2:4" ht="15" customHeight="1" x14ac:dyDescent="0.2">
      <c r="B12" s="109" t="s">
        <v>23</v>
      </c>
      <c r="C12" s="469">
        <v>767.59769794125987</v>
      </c>
      <c r="D12" s="475">
        <v>1.3589851030828604E-2</v>
      </c>
    </row>
    <row r="13" spans="2:4" ht="15" customHeight="1" x14ac:dyDescent="0.2">
      <c r="B13" s="109" t="s">
        <v>24</v>
      </c>
      <c r="C13" s="469">
        <v>1217.8120446500595</v>
      </c>
      <c r="D13" s="475">
        <v>2.1560622595313689E-2</v>
      </c>
    </row>
    <row r="14" spans="2:4" ht="15" customHeight="1" x14ac:dyDescent="0.2">
      <c r="B14" s="109" t="s">
        <v>25</v>
      </c>
      <c r="C14" s="469">
        <v>3942.2937471351861</v>
      </c>
      <c r="D14" s="475">
        <v>6.9795916385661294E-2</v>
      </c>
    </row>
    <row r="15" spans="2:4" ht="15" customHeight="1" x14ac:dyDescent="0.2">
      <c r="B15" s="109" t="s">
        <v>26</v>
      </c>
      <c r="C15" s="469">
        <v>58.7009613102</v>
      </c>
      <c r="D15" s="475">
        <v>1.0392648671454171E-3</v>
      </c>
    </row>
    <row r="16" spans="2:4" ht="15" customHeight="1" x14ac:dyDescent="0.2">
      <c r="B16" s="109" t="s">
        <v>27</v>
      </c>
      <c r="C16" s="469">
        <v>0</v>
      </c>
      <c r="D16" s="475">
        <v>0</v>
      </c>
    </row>
    <row r="17" spans="2:4" ht="15" customHeight="1" x14ac:dyDescent="0.2">
      <c r="B17" s="109" t="s">
        <v>28</v>
      </c>
      <c r="C17" s="469">
        <v>139.72929961162504</v>
      </c>
      <c r="D17" s="475">
        <v>2.4738223830750908E-3</v>
      </c>
    </row>
    <row r="18" spans="2:4" ht="15" customHeight="1" x14ac:dyDescent="0.2">
      <c r="B18" s="109" t="s">
        <v>4</v>
      </c>
      <c r="C18" s="469">
        <v>2188.2700270971409</v>
      </c>
      <c r="D18" s="475">
        <v>3.8741991753280539E-2</v>
      </c>
    </row>
    <row r="19" spans="2:4" ht="15" customHeight="1" x14ac:dyDescent="0.2">
      <c r="B19" s="109" t="s">
        <v>5</v>
      </c>
      <c r="C19" s="469">
        <v>110.41747496031356</v>
      </c>
      <c r="D19" s="475">
        <v>1.9548743305711921E-3</v>
      </c>
    </row>
    <row r="20" spans="2:4" ht="15" customHeight="1" x14ac:dyDescent="0.2">
      <c r="B20" s="109" t="s">
        <v>671</v>
      </c>
      <c r="C20" s="469">
        <v>0</v>
      </c>
      <c r="D20" s="475">
        <v>0</v>
      </c>
    </row>
    <row r="21" spans="2:4" ht="15" customHeight="1" x14ac:dyDescent="0.2">
      <c r="B21" s="109" t="s">
        <v>672</v>
      </c>
      <c r="C21" s="469">
        <v>0</v>
      </c>
      <c r="D21" s="475">
        <v>0</v>
      </c>
    </row>
    <row r="22" spans="2:4" ht="15" customHeight="1" x14ac:dyDescent="0.2">
      <c r="B22" s="109" t="s">
        <v>29</v>
      </c>
      <c r="C22" s="469">
        <v>4.3945854335999996</v>
      </c>
      <c r="D22" s="475">
        <v>7.7803465988825177E-5</v>
      </c>
    </row>
    <row r="23" spans="2:4" ht="15" customHeight="1" x14ac:dyDescent="0.2">
      <c r="B23" s="107" t="s">
        <v>30</v>
      </c>
      <c r="C23" s="87">
        <v>56483.157629908012</v>
      </c>
      <c r="D23" s="476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09" t="s">
        <v>16</v>
      </c>
      <c r="C5" s="815" t="s">
        <v>34</v>
      </c>
      <c r="D5" s="815"/>
      <c r="E5" s="816" t="s">
        <v>17</v>
      </c>
    </row>
    <row r="6" spans="2:5" ht="15" customHeight="1" x14ac:dyDescent="0.2">
      <c r="B6" s="810"/>
      <c r="C6" s="483" t="s">
        <v>35</v>
      </c>
      <c r="D6" s="483" t="s">
        <v>348</v>
      </c>
      <c r="E6" s="817"/>
    </row>
    <row r="7" spans="2:5" ht="15" customHeight="1" x14ac:dyDescent="0.2">
      <c r="B7" s="479" t="str">
        <f>Index!$B$4</f>
        <v>East Midlands</v>
      </c>
      <c r="C7" s="479"/>
      <c r="D7" s="479"/>
      <c r="E7" s="479"/>
    </row>
    <row r="8" spans="2:5" ht="15" customHeight="1" x14ac:dyDescent="0.2">
      <c r="B8" s="109" t="s">
        <v>19</v>
      </c>
      <c r="C8" s="469">
        <v>29124.219684457672</v>
      </c>
      <c r="D8" s="469">
        <v>5724.9297670296637</v>
      </c>
      <c r="E8" s="485">
        <v>34849.149451487334</v>
      </c>
    </row>
    <row r="9" spans="2:5" ht="15" customHeight="1" x14ac:dyDescent="0.2">
      <c r="B9" s="109" t="s">
        <v>20</v>
      </c>
      <c r="C9" s="469">
        <v>11457.163226722447</v>
      </c>
      <c r="D9" s="469">
        <v>507.02346500693676</v>
      </c>
      <c r="E9" s="485">
        <v>11964.186691729383</v>
      </c>
    </row>
    <row r="10" spans="2:5" ht="15" customHeight="1" x14ac:dyDescent="0.2">
      <c r="B10" s="109" t="s">
        <v>21</v>
      </c>
      <c r="C10" s="469">
        <v>680.30961218704795</v>
      </c>
      <c r="D10" s="469">
        <v>13.6393424513001</v>
      </c>
      <c r="E10" s="485">
        <v>693.94895463834803</v>
      </c>
    </row>
    <row r="11" spans="2:5" ht="15" customHeight="1" x14ac:dyDescent="0.2">
      <c r="B11" s="109" t="s">
        <v>22</v>
      </c>
      <c r="C11" s="469">
        <v>496.49484077294949</v>
      </c>
      <c r="D11" s="469">
        <v>43.115576793775006</v>
      </c>
      <c r="E11" s="485">
        <v>539.61041756672444</v>
      </c>
    </row>
    <row r="12" spans="2:5" ht="15" customHeight="1" x14ac:dyDescent="0.2">
      <c r="B12" s="486" t="s">
        <v>23</v>
      </c>
      <c r="C12" s="196">
        <v>539.21453968657363</v>
      </c>
      <c r="D12" s="196">
        <v>221.4516062836083</v>
      </c>
      <c r="E12" s="487">
        <v>760.6661459701819</v>
      </c>
    </row>
    <row r="13" spans="2:5" ht="15" customHeight="1" x14ac:dyDescent="0.2">
      <c r="B13" s="109" t="s">
        <v>24</v>
      </c>
      <c r="C13" s="469">
        <v>885.58064426886699</v>
      </c>
      <c r="D13" s="469">
        <v>210.1453217344876</v>
      </c>
      <c r="E13" s="485">
        <v>1095.7259660033546</v>
      </c>
    </row>
    <row r="14" spans="2:5" ht="15" customHeight="1" x14ac:dyDescent="0.2">
      <c r="B14" s="109" t="s">
        <v>25</v>
      </c>
      <c r="C14" s="469">
        <v>3571.9023282970002</v>
      </c>
      <c r="D14" s="469">
        <v>499.82592866420094</v>
      </c>
      <c r="E14" s="485">
        <v>4071.7282569612012</v>
      </c>
    </row>
    <row r="15" spans="2:5" ht="15" customHeight="1" x14ac:dyDescent="0.2">
      <c r="B15" s="109" t="s">
        <v>26</v>
      </c>
      <c r="C15" s="469">
        <v>56.99853097295</v>
      </c>
      <c r="D15" s="469">
        <v>1.7024303237</v>
      </c>
      <c r="E15" s="485">
        <v>58.70096129665</v>
      </c>
    </row>
    <row r="16" spans="2:5" ht="15" customHeight="1" x14ac:dyDescent="0.2">
      <c r="B16" s="486" t="s">
        <v>27</v>
      </c>
      <c r="C16" s="196">
        <v>0</v>
      </c>
      <c r="D16" s="196">
        <v>0</v>
      </c>
      <c r="E16" s="487">
        <v>0</v>
      </c>
    </row>
    <row r="17" spans="2:5" ht="15" customHeight="1" x14ac:dyDescent="0.2">
      <c r="B17" s="109" t="s">
        <v>28</v>
      </c>
      <c r="C17" s="469">
        <v>73.594677395700032</v>
      </c>
      <c r="D17" s="469">
        <v>70.378333616774626</v>
      </c>
      <c r="E17" s="485">
        <v>143.97301101247467</v>
      </c>
    </row>
    <row r="18" spans="2:5" ht="15" customHeight="1" x14ac:dyDescent="0.2">
      <c r="B18" s="109" t="s">
        <v>4</v>
      </c>
      <c r="C18" s="469">
        <v>2060.3925891242343</v>
      </c>
      <c r="D18" s="469">
        <v>125.96107838796662</v>
      </c>
      <c r="E18" s="485">
        <v>2186.3536675122009</v>
      </c>
    </row>
    <row r="19" spans="2:5" ht="15" customHeight="1" x14ac:dyDescent="0.2">
      <c r="B19" s="109" t="s">
        <v>5</v>
      </c>
      <c r="C19" s="469">
        <v>99.588092810993516</v>
      </c>
      <c r="D19" s="469">
        <v>15.13142120200005</v>
      </c>
      <c r="E19" s="485">
        <v>114.71951401299357</v>
      </c>
    </row>
    <row r="20" spans="2:5" ht="15" customHeight="1" x14ac:dyDescent="0.2">
      <c r="B20" s="109" t="s">
        <v>671</v>
      </c>
      <c r="C20" s="469">
        <v>0</v>
      </c>
      <c r="D20" s="469">
        <v>0</v>
      </c>
      <c r="E20" s="485">
        <v>0</v>
      </c>
    </row>
    <row r="21" spans="2:5" ht="15" customHeight="1" x14ac:dyDescent="0.2">
      <c r="B21" s="109" t="s">
        <v>672</v>
      </c>
      <c r="C21" s="469">
        <v>0</v>
      </c>
      <c r="D21" s="469">
        <v>0</v>
      </c>
      <c r="E21" s="485">
        <v>0</v>
      </c>
    </row>
    <row r="22" spans="2:5" ht="15" customHeight="1" x14ac:dyDescent="0.2">
      <c r="B22" s="109" t="s">
        <v>29</v>
      </c>
      <c r="C22" s="196">
        <v>4.3945854335999996</v>
      </c>
      <c r="D22" s="196">
        <v>0</v>
      </c>
      <c r="E22" s="487">
        <v>4.3945854335999996</v>
      </c>
    </row>
    <row r="23" spans="2:5" ht="15" customHeight="1" x14ac:dyDescent="0.2">
      <c r="B23" s="488" t="s">
        <v>30</v>
      </c>
      <c r="C23" s="489">
        <v>49049.853352130027</v>
      </c>
      <c r="D23" s="489">
        <v>7433.304271494414</v>
      </c>
      <c r="E23" s="490">
        <v>56483.157623624436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F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6" ht="15" customHeight="1" x14ac:dyDescent="0.2">
      <c r="B3" t="s">
        <v>39</v>
      </c>
      <c r="C3" t="s">
        <v>40</v>
      </c>
    </row>
    <row r="5" spans="2:6" ht="15" customHeight="1" x14ac:dyDescent="0.2">
      <c r="B5" s="818" t="s">
        <v>16</v>
      </c>
      <c r="C5" s="820" t="s">
        <v>11</v>
      </c>
      <c r="D5" s="821"/>
      <c r="E5" s="820" t="s">
        <v>12</v>
      </c>
      <c r="F5" s="821"/>
    </row>
    <row r="6" spans="2:6" ht="30" customHeight="1" x14ac:dyDescent="0.2">
      <c r="B6" s="819"/>
      <c r="C6" s="481" t="s">
        <v>1</v>
      </c>
      <c r="D6" s="481" t="s">
        <v>44</v>
      </c>
      <c r="E6" s="481" t="s">
        <v>1</v>
      </c>
      <c r="F6" s="481" t="s">
        <v>44</v>
      </c>
    </row>
    <row r="7" spans="2:6" ht="15" customHeight="1" x14ac:dyDescent="0.2">
      <c r="B7" s="491" t="str">
        <f>Index!$B$4</f>
        <v>East Midlands</v>
      </c>
      <c r="C7" s="491"/>
      <c r="D7" s="491"/>
      <c r="E7" s="491"/>
      <c r="F7" s="491"/>
    </row>
    <row r="8" spans="2:6" ht="15" customHeight="1" x14ac:dyDescent="0.2">
      <c r="B8" s="480" t="s">
        <v>19</v>
      </c>
      <c r="C8" s="469">
        <v>1674.4533924448006</v>
      </c>
      <c r="D8" s="470">
        <v>0.20275169188119671</v>
      </c>
      <c r="E8" s="469">
        <v>33174.696059042522</v>
      </c>
      <c r="F8" s="470">
        <v>0.68792179239973505</v>
      </c>
    </row>
    <row r="9" spans="2:6" ht="15" customHeight="1" x14ac:dyDescent="0.2">
      <c r="B9" s="480" t="s">
        <v>20</v>
      </c>
      <c r="C9" s="469">
        <v>5097.9049989128471</v>
      </c>
      <c r="D9" s="470">
        <v>0.61728135775105697</v>
      </c>
      <c r="E9" s="469">
        <v>6866.2816928165394</v>
      </c>
      <c r="F9" s="470">
        <v>0.14238155493082061</v>
      </c>
    </row>
    <row r="10" spans="2:6" ht="15" customHeight="1" x14ac:dyDescent="0.2">
      <c r="B10" s="480" t="s">
        <v>21</v>
      </c>
      <c r="C10" s="469">
        <v>410.76175403681867</v>
      </c>
      <c r="D10" s="470">
        <v>4.9737210343881476E-2</v>
      </c>
      <c r="E10" s="469">
        <v>283.18720060152941</v>
      </c>
      <c r="F10" s="470">
        <v>5.8722662078276172E-3</v>
      </c>
    </row>
    <row r="11" spans="2:6" ht="15" customHeight="1" x14ac:dyDescent="0.2">
      <c r="B11" s="480" t="s">
        <v>22</v>
      </c>
      <c r="C11" s="469">
        <v>124.6428478190401</v>
      </c>
      <c r="D11" s="470">
        <v>1.5092416659805E-2</v>
      </c>
      <c r="E11" s="469">
        <v>413.99204401568437</v>
      </c>
      <c r="F11" s="470">
        <v>8.5846799757151784E-3</v>
      </c>
    </row>
    <row r="12" spans="2:6" ht="15" customHeight="1" x14ac:dyDescent="0.2">
      <c r="B12" s="484" t="s">
        <v>23</v>
      </c>
      <c r="C12" s="196">
        <v>60.857929196685205</v>
      </c>
      <c r="D12" s="492">
        <v>7.3690006330951177E-3</v>
      </c>
      <c r="E12" s="196">
        <v>700.78374250549678</v>
      </c>
      <c r="F12" s="492">
        <v>1.4531690278970093E-2</v>
      </c>
    </row>
    <row r="13" spans="2:6" ht="15" customHeight="1" x14ac:dyDescent="0.2">
      <c r="B13" s="480" t="s">
        <v>24</v>
      </c>
      <c r="C13" s="469">
        <v>92.079412580156912</v>
      </c>
      <c r="D13" s="470">
        <v>1.1149463324742259E-2</v>
      </c>
      <c r="E13" s="469">
        <v>1003.6465534231975</v>
      </c>
      <c r="F13" s="470">
        <v>2.0811956641227758E-2</v>
      </c>
    </row>
    <row r="14" spans="2:6" ht="15" customHeight="1" x14ac:dyDescent="0.2">
      <c r="B14" s="480" t="s">
        <v>25</v>
      </c>
      <c r="C14" s="469">
        <v>600.3761344320518</v>
      </c>
      <c r="D14" s="470">
        <v>7.2696724537350252E-2</v>
      </c>
      <c r="E14" s="469">
        <v>3477.9815138000995</v>
      </c>
      <c r="F14" s="470">
        <v>7.2120608811255593E-2</v>
      </c>
    </row>
    <row r="15" spans="2:6" ht="15" customHeight="1" x14ac:dyDescent="0.2">
      <c r="B15" s="480" t="s">
        <v>26</v>
      </c>
      <c r="C15" s="469">
        <v>0</v>
      </c>
      <c r="D15" s="470">
        <v>0</v>
      </c>
      <c r="E15" s="469">
        <v>58.70096129665</v>
      </c>
      <c r="F15" s="470">
        <v>1.217243119240937E-3</v>
      </c>
    </row>
    <row r="16" spans="2:6" ht="15" customHeight="1" x14ac:dyDescent="0.2">
      <c r="B16" s="484" t="s">
        <v>27</v>
      </c>
      <c r="C16" s="196">
        <v>0</v>
      </c>
      <c r="D16" s="492">
        <v>0</v>
      </c>
      <c r="E16" s="196">
        <v>0</v>
      </c>
      <c r="F16" s="492">
        <v>0</v>
      </c>
    </row>
    <row r="17" spans="2:6" ht="15" customHeight="1" x14ac:dyDescent="0.2">
      <c r="B17" s="480" t="s">
        <v>28</v>
      </c>
      <c r="C17" s="469">
        <v>1.9876814822000002</v>
      </c>
      <c r="D17" s="470">
        <v>2.4067900919509178E-4</v>
      </c>
      <c r="E17" s="469">
        <v>137.74161812942504</v>
      </c>
      <c r="F17" s="470">
        <v>2.8562570901325903E-3</v>
      </c>
    </row>
    <row r="18" spans="2:6" ht="15" customHeight="1" x14ac:dyDescent="0.2">
      <c r="B18" s="480" t="s">
        <v>296</v>
      </c>
      <c r="C18" s="469">
        <v>179.10660292063</v>
      </c>
      <c r="D18" s="470">
        <v>2.1687176802353748E-2</v>
      </c>
      <c r="E18" s="469">
        <v>2009.1634240926705</v>
      </c>
      <c r="F18" s="470">
        <v>4.1662696817657295E-2</v>
      </c>
    </row>
    <row r="19" spans="2:6" ht="15" customHeight="1" x14ac:dyDescent="0.2">
      <c r="B19" s="480" t="s">
        <v>43</v>
      </c>
      <c r="C19" s="469">
        <v>16.47003436584524</v>
      </c>
      <c r="D19" s="470">
        <v>1.994279057323274E-3</v>
      </c>
      <c r="E19" s="469">
        <v>93.947440275948324</v>
      </c>
      <c r="F19" s="470">
        <v>1.9481261076506971E-3</v>
      </c>
    </row>
    <row r="20" spans="2:6" ht="15" customHeight="1" x14ac:dyDescent="0.2">
      <c r="B20" s="480" t="s">
        <v>671</v>
      </c>
      <c r="C20" s="469">
        <v>0</v>
      </c>
      <c r="D20" s="470">
        <v>0</v>
      </c>
      <c r="E20" s="469">
        <v>0</v>
      </c>
      <c r="F20" s="470">
        <v>0</v>
      </c>
    </row>
    <row r="21" spans="2:6" ht="15" customHeight="1" x14ac:dyDescent="0.2">
      <c r="B21" s="480" t="s">
        <v>672</v>
      </c>
      <c r="C21" s="469">
        <v>0</v>
      </c>
      <c r="D21" s="470">
        <v>0</v>
      </c>
      <c r="E21" s="469">
        <v>0</v>
      </c>
      <c r="F21" s="470">
        <v>0</v>
      </c>
    </row>
    <row r="22" spans="2:6" ht="15" customHeight="1" x14ac:dyDescent="0.2">
      <c r="B22" s="484" t="s">
        <v>29</v>
      </c>
      <c r="C22" s="196">
        <v>0</v>
      </c>
      <c r="D22" s="492">
        <v>0</v>
      </c>
      <c r="E22" s="196">
        <v>4.3945854335999996</v>
      </c>
      <c r="F22" s="492">
        <v>9.1127619766447103E-5</v>
      </c>
    </row>
    <row r="23" spans="2:6" ht="15" customHeight="1" x14ac:dyDescent="0.2">
      <c r="B23" s="72" t="s">
        <v>30</v>
      </c>
      <c r="C23" s="87">
        <v>8258.6407881910764</v>
      </c>
      <c r="D23" s="471">
        <v>0.99999999999999989</v>
      </c>
      <c r="E23" s="87">
        <v>48224.516835433373</v>
      </c>
      <c r="F23" s="471">
        <v>1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2"/>
      <c r="B2" s="296"/>
      <c r="C2" s="297"/>
      <c r="D2" s="278"/>
      <c r="E2" s="279"/>
      <c r="F2" s="273"/>
      <c r="H2" s="296"/>
      <c r="I2" s="297"/>
      <c r="J2" s="279"/>
      <c r="K2" s="279"/>
      <c r="L2" s="279"/>
      <c r="M2" s="279"/>
      <c r="N2" s="273"/>
      <c r="P2" s="296"/>
      <c r="Q2" s="297"/>
      <c r="R2" s="278"/>
      <c r="S2" s="279"/>
    </row>
    <row r="3" spans="1:19" x14ac:dyDescent="0.2">
      <c r="A3" s="272"/>
      <c r="B3" s="778" t="s">
        <v>611</v>
      </c>
      <c r="C3" s="779"/>
      <c r="D3" s="779"/>
      <c r="E3" s="779"/>
      <c r="F3" s="779"/>
      <c r="G3" s="779"/>
      <c r="H3" s="779"/>
      <c r="J3" s="780" t="s">
        <v>743</v>
      </c>
      <c r="K3" s="780" t="s">
        <v>744</v>
      </c>
    </row>
    <row r="4" spans="1:19" x14ac:dyDescent="0.2">
      <c r="A4" s="149"/>
      <c r="B4" s="280"/>
      <c r="C4" s="280" t="s">
        <v>610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487</v>
      </c>
      <c r="I4" s="149"/>
      <c r="J4" s="781"/>
      <c r="K4" s="781"/>
    </row>
    <row r="5" spans="1:19" s="23" customFormat="1" x14ac:dyDescent="0.2">
      <c r="A5" s="427"/>
      <c r="B5" s="435"/>
      <c r="C5" s="425" t="s">
        <v>106</v>
      </c>
      <c r="D5" s="426">
        <v>5171.6210000000001</v>
      </c>
      <c r="E5" s="428">
        <v>45528.826000000001</v>
      </c>
      <c r="F5" s="433">
        <v>6.43</v>
      </c>
      <c r="G5" s="440">
        <f>E5*F5/100</f>
        <v>2927.5035118000001</v>
      </c>
      <c r="H5" s="441">
        <f>SUM(D5,E5)</f>
        <v>50700.447</v>
      </c>
      <c r="I5" s="427"/>
      <c r="J5" s="686"/>
      <c r="K5" s="686"/>
    </row>
    <row r="6" spans="1:19" s="24" customFormat="1" x14ac:dyDescent="0.2">
      <c r="A6" s="429"/>
      <c r="B6" s="436"/>
      <c r="C6" s="425" t="s">
        <v>92</v>
      </c>
      <c r="D6" s="426">
        <v>3794.451</v>
      </c>
      <c r="E6" s="428">
        <v>5483.6</v>
      </c>
      <c r="F6" s="433">
        <v>14.87</v>
      </c>
      <c r="G6" s="440">
        <f t="shared" ref="G6:G26" si="0">E6*F6/100</f>
        <v>815.41131999999993</v>
      </c>
      <c r="H6" s="441">
        <f>SUM(D6,E6)</f>
        <v>9278.0509999999995</v>
      </c>
      <c r="I6" s="429"/>
      <c r="J6" s="687"/>
      <c r="K6" s="687"/>
    </row>
    <row r="7" spans="1:19" s="24" customFormat="1" x14ac:dyDescent="0.2">
      <c r="A7" s="429"/>
      <c r="B7" s="436"/>
      <c r="C7" s="425" t="s">
        <v>105</v>
      </c>
      <c r="D7" s="426">
        <v>1377.17</v>
      </c>
      <c r="E7" s="428">
        <v>40045.226000000002</v>
      </c>
      <c r="F7" s="433">
        <v>7.34</v>
      </c>
      <c r="G7" s="440">
        <f>E7*F7/100</f>
        <v>2939.3195884000002</v>
      </c>
      <c r="H7" s="441">
        <f>SUM(D7,E7)</f>
        <v>41422.396000000001</v>
      </c>
      <c r="I7" s="429"/>
      <c r="J7" s="687"/>
      <c r="K7" s="687"/>
    </row>
    <row r="8" spans="1:19" s="24" customFormat="1" x14ac:dyDescent="0.2">
      <c r="A8" s="429"/>
      <c r="B8" s="436"/>
      <c r="C8" s="425" t="s">
        <v>84</v>
      </c>
      <c r="D8" s="426">
        <v>243.00700000000001</v>
      </c>
      <c r="E8" s="430">
        <v>0</v>
      </c>
      <c r="F8" s="433">
        <v>0</v>
      </c>
      <c r="G8" s="440">
        <f t="shared" si="0"/>
        <v>0</v>
      </c>
      <c r="H8" s="441">
        <f>SUM(D8,E8)</f>
        <v>243.00700000000001</v>
      </c>
      <c r="I8" s="429"/>
      <c r="J8" s="688">
        <f>H8/$H$6</f>
        <v>2.6191599938392235E-2</v>
      </c>
      <c r="K8" s="688">
        <f>H8/$H$5</f>
        <v>4.792995217576681E-3</v>
      </c>
    </row>
    <row r="9" spans="1:19" s="24" customFormat="1" x14ac:dyDescent="0.2">
      <c r="A9" s="429"/>
      <c r="B9" s="436"/>
      <c r="C9" s="425" t="s">
        <v>85</v>
      </c>
      <c r="D9" s="426">
        <v>414.19900000000001</v>
      </c>
      <c r="E9" s="430">
        <v>3115.0610000000001</v>
      </c>
      <c r="F9" s="433">
        <v>17.11</v>
      </c>
      <c r="G9" s="440">
        <f t="shared" si="0"/>
        <v>532.98693709999998</v>
      </c>
      <c r="H9" s="441">
        <f t="shared" ref="H9:H15" si="1">SUM(D9,E9)</f>
        <v>3529.26</v>
      </c>
      <c r="I9" s="429"/>
      <c r="J9" s="688">
        <f t="shared" ref="J9:J15" si="2">H9/$H$6</f>
        <v>0.38038807934985486</v>
      </c>
      <c r="K9" s="688">
        <f t="shared" ref="K9:K26" si="3">H9/$H$5</f>
        <v>6.9610037165944522E-2</v>
      </c>
    </row>
    <row r="10" spans="1:19" s="24" customFormat="1" x14ac:dyDescent="0.2">
      <c r="A10" s="429"/>
      <c r="B10" s="436"/>
      <c r="C10" s="425" t="s">
        <v>86</v>
      </c>
      <c r="D10" s="426">
        <v>2328.038</v>
      </c>
      <c r="E10" s="430">
        <v>1288.82</v>
      </c>
      <c r="F10" s="433">
        <v>51.42</v>
      </c>
      <c r="G10" s="440">
        <f t="shared" si="0"/>
        <v>662.71124399999997</v>
      </c>
      <c r="H10" s="441">
        <f t="shared" si="1"/>
        <v>3616.8580000000002</v>
      </c>
      <c r="I10" s="429"/>
      <c r="J10" s="688">
        <f t="shared" si="2"/>
        <v>0.3898295019072433</v>
      </c>
      <c r="K10" s="688">
        <f t="shared" si="3"/>
        <v>7.1337793136222252E-2</v>
      </c>
    </row>
    <row r="11" spans="1:19" s="24" customFormat="1" x14ac:dyDescent="0.2">
      <c r="A11" s="429"/>
      <c r="B11" s="436"/>
      <c r="C11" s="425" t="s">
        <v>87</v>
      </c>
      <c r="D11" s="426">
        <v>15.624000000000001</v>
      </c>
      <c r="E11" s="430">
        <v>196.6</v>
      </c>
      <c r="F11" s="433">
        <v>45.69</v>
      </c>
      <c r="G11" s="440">
        <f t="shared" si="0"/>
        <v>89.82653999999998</v>
      </c>
      <c r="H11" s="441">
        <f t="shared" si="1"/>
        <v>212.22399999999999</v>
      </c>
      <c r="I11" s="429"/>
      <c r="J11" s="688">
        <f t="shared" si="2"/>
        <v>2.2873769501805929E-2</v>
      </c>
      <c r="K11" s="688">
        <f t="shared" si="3"/>
        <v>4.185840807281245E-3</v>
      </c>
    </row>
    <row r="12" spans="1:19" s="24" customFormat="1" x14ac:dyDescent="0.2">
      <c r="A12" s="429"/>
      <c r="B12" s="436"/>
      <c r="C12" s="425" t="s">
        <v>88</v>
      </c>
      <c r="D12" s="426">
        <v>202.39</v>
      </c>
      <c r="E12" s="430">
        <v>591.33100000000002</v>
      </c>
      <c r="F12" s="433">
        <v>25.4</v>
      </c>
      <c r="G12" s="440">
        <f t="shared" si="0"/>
        <v>150.19807399999999</v>
      </c>
      <c r="H12" s="441">
        <f t="shared" si="1"/>
        <v>793.721</v>
      </c>
      <c r="I12" s="429"/>
      <c r="J12" s="688">
        <f t="shared" si="2"/>
        <v>8.5548247148027112E-2</v>
      </c>
      <c r="K12" s="688">
        <f t="shared" si="3"/>
        <v>1.565510852399388E-2</v>
      </c>
    </row>
    <row r="13" spans="1:19" s="24" customFormat="1" x14ac:dyDescent="0.2">
      <c r="A13" s="429"/>
      <c r="B13" s="436"/>
      <c r="C13" s="425" t="s">
        <v>89</v>
      </c>
      <c r="D13" s="426">
        <v>27.742999999999999</v>
      </c>
      <c r="E13" s="430">
        <v>14.488</v>
      </c>
      <c r="F13" s="433">
        <v>76.760000000000005</v>
      </c>
      <c r="G13" s="440">
        <f t="shared" si="0"/>
        <v>11.120988799999999</v>
      </c>
      <c r="H13" s="441">
        <f t="shared" si="1"/>
        <v>42.230999999999995</v>
      </c>
      <c r="I13" s="429"/>
      <c r="J13" s="688">
        <f t="shared" si="2"/>
        <v>4.551710267598227E-3</v>
      </c>
      <c r="K13" s="688">
        <f t="shared" si="3"/>
        <v>8.3295123611040343E-4</v>
      </c>
    </row>
    <row r="14" spans="1:19" s="24" customFormat="1" x14ac:dyDescent="0.2">
      <c r="A14" s="429"/>
      <c r="B14" s="436"/>
      <c r="C14" s="425" t="s">
        <v>90</v>
      </c>
      <c r="D14" s="426">
        <v>515.80200000000002</v>
      </c>
      <c r="E14" s="430">
        <v>0</v>
      </c>
      <c r="F14" s="433">
        <v>0</v>
      </c>
      <c r="G14" s="440">
        <f t="shared" si="0"/>
        <v>0</v>
      </c>
      <c r="H14" s="441">
        <f t="shared" si="1"/>
        <v>515.80200000000002</v>
      </c>
      <c r="I14" s="429"/>
      <c r="J14" s="688">
        <f t="shared" si="2"/>
        <v>5.5593787962579647E-2</v>
      </c>
      <c r="K14" s="688">
        <f t="shared" si="3"/>
        <v>1.0173519771926272E-2</v>
      </c>
    </row>
    <row r="15" spans="1:19" s="24" customFormat="1" x14ac:dyDescent="0.2">
      <c r="A15" s="429"/>
      <c r="B15" s="436"/>
      <c r="C15" s="425" t="s">
        <v>91</v>
      </c>
      <c r="D15" s="426">
        <v>47.648000000000003</v>
      </c>
      <c r="E15" s="430">
        <v>277.3</v>
      </c>
      <c r="F15" s="433">
        <v>49.5</v>
      </c>
      <c r="G15" s="440">
        <f t="shared" si="0"/>
        <v>137.26349999999999</v>
      </c>
      <c r="H15" s="441">
        <f t="shared" si="1"/>
        <v>324.94800000000004</v>
      </c>
      <c r="I15" s="429"/>
      <c r="J15" s="689">
        <f t="shared" si="2"/>
        <v>3.5023303924498803E-2</v>
      </c>
      <c r="K15" s="688">
        <f t="shared" si="3"/>
        <v>6.4091742623097591E-3</v>
      </c>
    </row>
    <row r="16" spans="1:19" s="24" customFormat="1" x14ac:dyDescent="0.2">
      <c r="A16" s="429"/>
      <c r="B16" s="436"/>
      <c r="C16" s="425" t="s">
        <v>94</v>
      </c>
      <c r="D16" s="426">
        <v>149.98400000000001</v>
      </c>
      <c r="E16" s="430">
        <v>5276.433</v>
      </c>
      <c r="F16" s="433">
        <v>16.38</v>
      </c>
      <c r="G16" s="440">
        <f t="shared" si="0"/>
        <v>864.27972539999985</v>
      </c>
      <c r="H16" s="441">
        <f t="shared" ref="H16:H26" si="4">SUM(D16,E16)</f>
        <v>5426.4170000000004</v>
      </c>
      <c r="I16" s="429"/>
      <c r="J16" s="688">
        <f>H16/$H$7</f>
        <v>0.13100200674050821</v>
      </c>
      <c r="K16" s="688">
        <f t="shared" si="3"/>
        <v>0.10702897747627355</v>
      </c>
    </row>
    <row r="17" spans="1:11" s="24" customFormat="1" x14ac:dyDescent="0.2">
      <c r="A17" s="429"/>
      <c r="B17" s="436"/>
      <c r="C17" s="425" t="s">
        <v>95</v>
      </c>
      <c r="D17" s="426">
        <v>115.622</v>
      </c>
      <c r="E17" s="430">
        <v>505.43700000000001</v>
      </c>
      <c r="F17" s="433">
        <v>38.89</v>
      </c>
      <c r="G17" s="440">
        <f t="shared" si="0"/>
        <v>196.56444930000001</v>
      </c>
      <c r="H17" s="441">
        <f t="shared" si="4"/>
        <v>621.05899999999997</v>
      </c>
      <c r="I17" s="429"/>
      <c r="J17" s="688">
        <f t="shared" ref="J17:J26" si="5">H17/$H$7</f>
        <v>1.4993314244786804E-2</v>
      </c>
      <c r="K17" s="688">
        <f t="shared" si="3"/>
        <v>1.2249576418921907E-2</v>
      </c>
    </row>
    <row r="18" spans="1:11" s="24" customFormat="1" x14ac:dyDescent="0.2">
      <c r="A18" s="429"/>
      <c r="B18" s="436"/>
      <c r="C18" s="425" t="s">
        <v>96</v>
      </c>
      <c r="D18" s="426">
        <v>87.221000000000004</v>
      </c>
      <c r="E18" s="430">
        <v>4879.2259999999997</v>
      </c>
      <c r="F18" s="433">
        <v>18.690000000000001</v>
      </c>
      <c r="G18" s="440">
        <f t="shared" si="0"/>
        <v>911.92733940000005</v>
      </c>
      <c r="H18" s="441">
        <f t="shared" si="4"/>
        <v>4966.4470000000001</v>
      </c>
      <c r="I18" s="429"/>
      <c r="J18" s="688">
        <f t="shared" si="5"/>
        <v>0.11989762736081225</v>
      </c>
      <c r="K18" s="688">
        <f t="shared" si="3"/>
        <v>9.7956670875110827E-2</v>
      </c>
    </row>
    <row r="19" spans="1:11" s="24" customFormat="1" x14ac:dyDescent="0.2">
      <c r="A19" s="429"/>
      <c r="B19" s="436"/>
      <c r="C19" s="425" t="s">
        <v>97</v>
      </c>
      <c r="D19" s="426">
        <v>52.978999999999999</v>
      </c>
      <c r="E19" s="430">
        <v>4746.777</v>
      </c>
      <c r="F19" s="433">
        <v>19.09</v>
      </c>
      <c r="G19" s="440">
        <f t="shared" si="0"/>
        <v>906.15972929999998</v>
      </c>
      <c r="H19" s="441">
        <f t="shared" si="4"/>
        <v>4799.7560000000003</v>
      </c>
      <c r="I19" s="429"/>
      <c r="J19" s="688">
        <f t="shared" si="5"/>
        <v>0.11587345164678547</v>
      </c>
      <c r="K19" s="688">
        <f t="shared" si="3"/>
        <v>9.4668908934866E-2</v>
      </c>
    </row>
    <row r="20" spans="1:11" s="24" customFormat="1" x14ac:dyDescent="0.2">
      <c r="A20" s="429"/>
      <c r="B20" s="436"/>
      <c r="C20" s="425" t="s">
        <v>98</v>
      </c>
      <c r="D20" s="426">
        <v>264.82400000000001</v>
      </c>
      <c r="E20" s="430">
        <v>4504.366</v>
      </c>
      <c r="F20" s="433">
        <v>16.03</v>
      </c>
      <c r="G20" s="440">
        <f t="shared" si="0"/>
        <v>722.04986980000001</v>
      </c>
      <c r="H20" s="441">
        <f t="shared" si="4"/>
        <v>4769.1899999999996</v>
      </c>
      <c r="I20" s="429"/>
      <c r="J20" s="688">
        <f t="shared" si="5"/>
        <v>0.11513554165239499</v>
      </c>
      <c r="K20" s="688">
        <f t="shared" si="3"/>
        <v>9.4066034565730747E-2</v>
      </c>
    </row>
    <row r="21" spans="1:11" s="24" customFormat="1" x14ac:dyDescent="0.2">
      <c r="A21" s="429"/>
      <c r="B21" s="436"/>
      <c r="C21" s="425" t="s">
        <v>99</v>
      </c>
      <c r="D21" s="426">
        <v>29.798999999999999</v>
      </c>
      <c r="E21" s="430">
        <v>906.21900000000005</v>
      </c>
      <c r="F21" s="433">
        <v>38.74</v>
      </c>
      <c r="G21" s="440">
        <f t="shared" si="0"/>
        <v>351.06924060000006</v>
      </c>
      <c r="H21" s="441">
        <f t="shared" si="4"/>
        <v>936.01800000000003</v>
      </c>
      <c r="I21" s="429"/>
      <c r="J21" s="688">
        <f t="shared" si="5"/>
        <v>2.2596906272635702E-2</v>
      </c>
      <c r="K21" s="688">
        <f t="shared" si="3"/>
        <v>1.8461730722019079E-2</v>
      </c>
    </row>
    <row r="22" spans="1:11" s="24" customFormat="1" x14ac:dyDescent="0.2">
      <c r="A22" s="429"/>
      <c r="B22" s="436"/>
      <c r="C22" s="425" t="s">
        <v>100</v>
      </c>
      <c r="D22" s="426">
        <v>0.19900000000000001</v>
      </c>
      <c r="E22" s="430">
        <v>2288.0410000000002</v>
      </c>
      <c r="F22" s="433">
        <v>34.909999999999997</v>
      </c>
      <c r="G22" s="440">
        <f t="shared" si="0"/>
        <v>798.75511310000002</v>
      </c>
      <c r="H22" s="441">
        <f t="shared" si="4"/>
        <v>2288.2400000000002</v>
      </c>
      <c r="I22" s="429"/>
      <c r="J22" s="688">
        <f t="shared" si="5"/>
        <v>5.5241613739581849E-2</v>
      </c>
      <c r="K22" s="688">
        <f t="shared" si="3"/>
        <v>4.513254094189742E-2</v>
      </c>
    </row>
    <row r="23" spans="1:11" s="24" customFormat="1" x14ac:dyDescent="0.2">
      <c r="A23" s="429"/>
      <c r="B23" s="436"/>
      <c r="C23" s="425" t="s">
        <v>101</v>
      </c>
      <c r="D23" s="426">
        <v>0</v>
      </c>
      <c r="E23" s="430">
        <v>4214.3639999999996</v>
      </c>
      <c r="F23" s="433">
        <v>28.87</v>
      </c>
      <c r="G23" s="440">
        <f t="shared" si="0"/>
        <v>1216.6868867999999</v>
      </c>
      <c r="H23" s="441">
        <f t="shared" si="4"/>
        <v>4214.3639999999996</v>
      </c>
      <c r="I23" s="429"/>
      <c r="J23" s="688">
        <f t="shared" si="5"/>
        <v>0.10174119333898501</v>
      </c>
      <c r="K23" s="688">
        <f t="shared" si="3"/>
        <v>8.3122817437881746E-2</v>
      </c>
    </row>
    <row r="24" spans="1:11" s="24" customFormat="1" x14ac:dyDescent="0.2">
      <c r="A24" s="429"/>
      <c r="B24" s="436"/>
      <c r="C24" s="425" t="s">
        <v>102</v>
      </c>
      <c r="D24" s="426">
        <v>4.58</v>
      </c>
      <c r="E24" s="430">
        <v>3004.8339999999998</v>
      </c>
      <c r="F24" s="433">
        <v>34.11</v>
      </c>
      <c r="G24" s="440">
        <f t="shared" si="0"/>
        <v>1024.9488773999999</v>
      </c>
      <c r="H24" s="441">
        <f t="shared" si="4"/>
        <v>3009.4139999999998</v>
      </c>
      <c r="I24" s="429"/>
      <c r="J24" s="688">
        <f t="shared" si="5"/>
        <v>7.2651857222358646E-2</v>
      </c>
      <c r="K24" s="688">
        <f t="shared" si="3"/>
        <v>5.9356754783641254E-2</v>
      </c>
    </row>
    <row r="25" spans="1:11" s="24" customFormat="1" x14ac:dyDescent="0.2">
      <c r="A25" s="429"/>
      <c r="B25" s="436"/>
      <c r="C25" s="425" t="s">
        <v>103</v>
      </c>
      <c r="D25" s="426">
        <v>0.151</v>
      </c>
      <c r="E25" s="430">
        <v>2930.0630000000001</v>
      </c>
      <c r="F25" s="433">
        <v>33.67</v>
      </c>
      <c r="G25" s="440">
        <f t="shared" si="0"/>
        <v>986.55221210000002</v>
      </c>
      <c r="H25" s="441">
        <f t="shared" si="4"/>
        <v>2930.2139999999999</v>
      </c>
      <c r="I25" s="429"/>
      <c r="J25" s="688">
        <f t="shared" si="5"/>
        <v>7.0739848076388431E-2</v>
      </c>
      <c r="K25" s="688">
        <f t="shared" si="3"/>
        <v>5.7794638378632045E-2</v>
      </c>
    </row>
    <row r="26" spans="1:11" s="24" customFormat="1" ht="13.5" thickBot="1" x14ac:dyDescent="0.25">
      <c r="A26" s="429"/>
      <c r="B26" s="291"/>
      <c r="C26" s="431" t="s">
        <v>104</v>
      </c>
      <c r="D26" s="434">
        <v>671.81100000000004</v>
      </c>
      <c r="E26" s="434">
        <v>6789.4660000000003</v>
      </c>
      <c r="F26" s="432">
        <v>15.81</v>
      </c>
      <c r="G26" s="330">
        <f t="shared" si="0"/>
        <v>1073.4145746000002</v>
      </c>
      <c r="H26" s="338">
        <f t="shared" si="4"/>
        <v>7461.277</v>
      </c>
      <c r="I26" s="429"/>
      <c r="J26" s="690">
        <f t="shared" si="5"/>
        <v>0.18012663970476261</v>
      </c>
      <c r="K26" s="690">
        <f t="shared" si="3"/>
        <v>0.14716392934366043</v>
      </c>
    </row>
    <row r="27" spans="1:11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1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1" s="24" customFormat="1" x14ac:dyDescent="0.2">
      <c r="B29" s="778" t="s">
        <v>611</v>
      </c>
      <c r="C29" s="779"/>
      <c r="D29" s="779"/>
      <c r="E29" s="779"/>
      <c r="F29" s="779"/>
      <c r="G29" s="779"/>
      <c r="H29" s="779"/>
    </row>
    <row r="30" spans="1:11" s="24" customFormat="1" x14ac:dyDescent="0.2">
      <c r="B30" s="280"/>
      <c r="C30" s="280" t="s">
        <v>686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487</v>
      </c>
    </row>
    <row r="31" spans="1:11" s="23" customFormat="1" x14ac:dyDescent="0.2">
      <c r="B31" s="435" t="s">
        <v>92</v>
      </c>
      <c r="C31" s="425" t="s">
        <v>119</v>
      </c>
      <c r="D31" s="426">
        <v>67.742999999999995</v>
      </c>
      <c r="E31" s="428">
        <v>253.191</v>
      </c>
      <c r="F31" s="433">
        <v>82.19</v>
      </c>
      <c r="G31" s="440">
        <f>E31*F31/100</f>
        <v>208.0976829</v>
      </c>
      <c r="H31" s="441">
        <f>SUM(D31,E31)</f>
        <v>320.93399999999997</v>
      </c>
    </row>
    <row r="32" spans="1:11" s="23" customFormat="1" x14ac:dyDescent="0.2">
      <c r="B32" s="435"/>
      <c r="C32" s="425" t="s">
        <v>120</v>
      </c>
      <c r="D32" s="426">
        <v>1136.7180000000001</v>
      </c>
      <c r="E32" s="428">
        <v>1071.9159999999999</v>
      </c>
      <c r="F32" s="433">
        <v>60.47</v>
      </c>
      <c r="G32" s="440">
        <f t="shared" ref="G32:G37" si="6">E32*F32/100</f>
        <v>648.18760520000001</v>
      </c>
      <c r="H32" s="441">
        <f t="shared" ref="H32:H37" si="7">SUM(D32,E32)</f>
        <v>2208.634</v>
      </c>
    </row>
    <row r="33" spans="2:8" s="23" customFormat="1" x14ac:dyDescent="0.2">
      <c r="B33" s="435"/>
      <c r="C33" s="425" t="s">
        <v>121</v>
      </c>
      <c r="D33" s="426">
        <v>1311.12</v>
      </c>
      <c r="E33" s="428">
        <v>954.62099999999998</v>
      </c>
      <c r="F33" s="433">
        <v>31.146315690979044</v>
      </c>
      <c r="G33" s="440">
        <f t="shared" si="6"/>
        <v>297.32927031238103</v>
      </c>
      <c r="H33" s="441">
        <f t="shared" si="7"/>
        <v>2265.741</v>
      </c>
    </row>
    <row r="34" spans="2:8" s="23" customFormat="1" x14ac:dyDescent="0.2">
      <c r="B34" s="435"/>
      <c r="C34" s="425" t="s">
        <v>122</v>
      </c>
      <c r="D34" s="426">
        <v>943.67600000000004</v>
      </c>
      <c r="E34" s="428">
        <v>2580.5540000000001</v>
      </c>
      <c r="F34" s="433">
        <v>20.844159802628866</v>
      </c>
      <c r="G34" s="440">
        <f t="shared" si="6"/>
        <v>537.89479955313129</v>
      </c>
      <c r="H34" s="441">
        <f t="shared" si="7"/>
        <v>3524.23</v>
      </c>
    </row>
    <row r="35" spans="2:8" s="23" customFormat="1" x14ac:dyDescent="0.2">
      <c r="B35" s="435"/>
      <c r="C35" s="425" t="s">
        <v>123</v>
      </c>
      <c r="D35" s="426">
        <v>187.678</v>
      </c>
      <c r="E35" s="428">
        <v>486.50799999999998</v>
      </c>
      <c r="F35" s="433">
        <v>37.090000000000003</v>
      </c>
      <c r="G35" s="440">
        <f t="shared" si="6"/>
        <v>180.44581720000002</v>
      </c>
      <c r="H35" s="441">
        <f t="shared" si="7"/>
        <v>674.18599999999992</v>
      </c>
    </row>
    <row r="36" spans="2:8" s="23" customFormat="1" x14ac:dyDescent="0.2">
      <c r="B36" s="435"/>
      <c r="C36" s="425" t="s">
        <v>124</v>
      </c>
      <c r="D36" s="426">
        <v>135.39099999999999</v>
      </c>
      <c r="E36" s="428">
        <v>0</v>
      </c>
      <c r="F36" s="433">
        <v>0</v>
      </c>
      <c r="G36" s="440">
        <f t="shared" si="6"/>
        <v>0</v>
      </c>
      <c r="H36" s="441">
        <f t="shared" si="7"/>
        <v>135.39099999999999</v>
      </c>
    </row>
    <row r="37" spans="2:8" s="23" customFormat="1" x14ac:dyDescent="0.2">
      <c r="B37" s="435"/>
      <c r="C37" s="425" t="s">
        <v>125</v>
      </c>
      <c r="D37" s="426">
        <v>12.125</v>
      </c>
      <c r="E37" s="428">
        <v>136.80799999999999</v>
      </c>
      <c r="F37" s="433">
        <v>75.840908359286345</v>
      </c>
      <c r="G37" s="440">
        <f t="shared" si="6"/>
        <v>103.75642990817245</v>
      </c>
      <c r="H37" s="441">
        <f t="shared" si="7"/>
        <v>148.93299999999999</v>
      </c>
    </row>
    <row r="38" spans="2:8" s="23" customFormat="1" x14ac:dyDescent="0.2">
      <c r="B38" s="435"/>
      <c r="C38" s="425"/>
      <c r="D38" s="426"/>
      <c r="E38" s="428"/>
      <c r="F38" s="433"/>
      <c r="G38" s="442"/>
      <c r="H38" s="443"/>
    </row>
    <row r="39" spans="2:8" s="23" customFormat="1" x14ac:dyDescent="0.2">
      <c r="B39" s="435" t="s">
        <v>105</v>
      </c>
      <c r="C39" s="425" t="s">
        <v>119</v>
      </c>
      <c r="D39" s="426">
        <v>22.238</v>
      </c>
      <c r="E39" s="428">
        <v>1098.691</v>
      </c>
      <c r="F39" s="433">
        <v>34.69</v>
      </c>
      <c r="G39" s="440">
        <f>E39*F39/100</f>
        <v>381.13590790000001</v>
      </c>
      <c r="H39" s="441">
        <f>SUM(D39,E39)</f>
        <v>1120.9290000000001</v>
      </c>
    </row>
    <row r="40" spans="2:8" s="23" customFormat="1" x14ac:dyDescent="0.2">
      <c r="B40" s="435"/>
      <c r="C40" s="425" t="s">
        <v>120</v>
      </c>
      <c r="D40" s="426">
        <v>177.018</v>
      </c>
      <c r="E40" s="428">
        <v>12726.127</v>
      </c>
      <c r="F40" s="433">
        <v>18.510000000000002</v>
      </c>
      <c r="G40" s="440">
        <f t="shared" ref="G40:G45" si="8">E40*F40/100</f>
        <v>2355.6061077000004</v>
      </c>
      <c r="H40" s="441">
        <f t="shared" ref="H40:H45" si="9">SUM(D40,E40)</f>
        <v>12903.145</v>
      </c>
    </row>
    <row r="41" spans="2:8" s="23" customFormat="1" x14ac:dyDescent="0.2">
      <c r="B41" s="435"/>
      <c r="C41" s="425" t="s">
        <v>121</v>
      </c>
      <c r="D41" s="426">
        <v>637.38900000000001</v>
      </c>
      <c r="E41" s="428">
        <v>16125.921</v>
      </c>
      <c r="F41" s="433">
        <v>13.736559362909558</v>
      </c>
      <c r="G41" s="440">
        <f t="shared" si="8"/>
        <v>2215.1467109808987</v>
      </c>
      <c r="H41" s="441">
        <f t="shared" si="9"/>
        <v>16763.310000000001</v>
      </c>
    </row>
    <row r="42" spans="2:8" s="23" customFormat="1" x14ac:dyDescent="0.2">
      <c r="B42" s="435"/>
      <c r="C42" s="425" t="s">
        <v>122</v>
      </c>
      <c r="D42" s="426">
        <v>263.87200000000001</v>
      </c>
      <c r="E42" s="428">
        <v>7200.3109999999997</v>
      </c>
      <c r="F42" s="433">
        <v>14.884681437251759</v>
      </c>
      <c r="G42" s="440">
        <f t="shared" si="8"/>
        <v>1071.7433548413965</v>
      </c>
      <c r="H42" s="441">
        <f t="shared" si="9"/>
        <v>7464.183</v>
      </c>
    </row>
    <row r="43" spans="2:8" s="23" customFormat="1" x14ac:dyDescent="0.2">
      <c r="B43" s="435"/>
      <c r="C43" s="425" t="s">
        <v>123</v>
      </c>
      <c r="D43" s="426">
        <v>188.05199999999999</v>
      </c>
      <c r="E43" s="428">
        <v>2048.1570000000002</v>
      </c>
      <c r="F43" s="433">
        <v>24.78</v>
      </c>
      <c r="G43" s="440">
        <f t="shared" si="8"/>
        <v>507.53330460000006</v>
      </c>
      <c r="H43" s="441">
        <f t="shared" si="9"/>
        <v>2236.2090000000003</v>
      </c>
    </row>
    <row r="44" spans="2:8" s="23" customFormat="1" x14ac:dyDescent="0.2">
      <c r="B44" s="435"/>
      <c r="C44" s="425" t="s">
        <v>124</v>
      </c>
      <c r="D44" s="426">
        <v>62.378999999999998</v>
      </c>
      <c r="E44" s="428">
        <v>630.495</v>
      </c>
      <c r="F44" s="433">
        <v>32.869999999999997</v>
      </c>
      <c r="G44" s="440">
        <f t="shared" si="8"/>
        <v>207.24370649999997</v>
      </c>
      <c r="H44" s="441">
        <f t="shared" si="9"/>
        <v>692.87400000000002</v>
      </c>
    </row>
    <row r="45" spans="2:8" s="23" customFormat="1" x14ac:dyDescent="0.2">
      <c r="B45" s="435"/>
      <c r="C45" s="425" t="s">
        <v>125</v>
      </c>
      <c r="D45" s="426">
        <v>26.222999999999999</v>
      </c>
      <c r="E45" s="428">
        <v>215.524</v>
      </c>
      <c r="F45" s="433">
        <v>36.615782169413805</v>
      </c>
      <c r="G45" s="440">
        <f t="shared" si="8"/>
        <v>78.915798362807408</v>
      </c>
      <c r="H45" s="441">
        <f t="shared" si="9"/>
        <v>241.74700000000001</v>
      </c>
    </row>
    <row r="46" spans="2:8" s="23" customFormat="1" x14ac:dyDescent="0.2">
      <c r="B46" s="435"/>
      <c r="C46" s="425"/>
      <c r="D46" s="426"/>
      <c r="E46" s="428"/>
      <c r="F46" s="433"/>
      <c r="G46" s="442"/>
      <c r="H46" s="443"/>
    </row>
    <row r="47" spans="2:8" s="23" customFormat="1" x14ac:dyDescent="0.2">
      <c r="B47" s="435" t="s">
        <v>106</v>
      </c>
      <c r="C47" s="425" t="s">
        <v>119</v>
      </c>
      <c r="D47" s="426">
        <v>89.981999999999999</v>
      </c>
      <c r="E47" s="428">
        <v>1351.8820000000001</v>
      </c>
      <c r="F47" s="433">
        <v>33.22</v>
      </c>
      <c r="G47" s="440">
        <f>E47*F47/100</f>
        <v>449.09520040000001</v>
      </c>
      <c r="H47" s="441">
        <f>SUM(D47,E47)</f>
        <v>1441.864</v>
      </c>
    </row>
    <row r="48" spans="2:8" s="23" customFormat="1" x14ac:dyDescent="0.2">
      <c r="B48" s="435"/>
      <c r="C48" s="425" t="s">
        <v>120</v>
      </c>
      <c r="D48" s="426">
        <v>1313.7360000000001</v>
      </c>
      <c r="E48" s="428">
        <v>13798.044</v>
      </c>
      <c r="F48" s="433">
        <v>17.940000000000001</v>
      </c>
      <c r="G48" s="440">
        <f t="shared" ref="G48:G53" si="10">E48*F48/100</f>
        <v>2475.3690936000003</v>
      </c>
      <c r="H48" s="441">
        <f t="shared" ref="H48:H53" si="11">SUM(D48,E48)</f>
        <v>15111.78</v>
      </c>
    </row>
    <row r="49" spans="2:8" s="23" customFormat="1" x14ac:dyDescent="0.2">
      <c r="B49" s="435"/>
      <c r="C49" s="425" t="s">
        <v>121</v>
      </c>
      <c r="D49" s="426">
        <v>1948.51</v>
      </c>
      <c r="E49" s="428">
        <v>17080.542000000001</v>
      </c>
      <c r="F49" s="433">
        <v>13.280883445104916</v>
      </c>
      <c r="G49" s="440">
        <f t="shared" si="10"/>
        <v>2268.4468748121926</v>
      </c>
      <c r="H49" s="441">
        <f t="shared" si="11"/>
        <v>19029.052</v>
      </c>
    </row>
    <row r="50" spans="2:8" s="23" customFormat="1" x14ac:dyDescent="0.2">
      <c r="B50" s="435"/>
      <c r="C50" s="425" t="s">
        <v>122</v>
      </c>
      <c r="D50" s="426">
        <v>1207.548</v>
      </c>
      <c r="E50" s="428">
        <v>9780.866</v>
      </c>
      <c r="F50" s="433">
        <v>12.291532608998191</v>
      </c>
      <c r="G50" s="440">
        <f t="shared" si="10"/>
        <v>1202.2183338324169</v>
      </c>
      <c r="H50" s="441">
        <f t="shared" si="11"/>
        <v>10988.414000000001</v>
      </c>
    </row>
    <row r="51" spans="2:8" s="23" customFormat="1" x14ac:dyDescent="0.2">
      <c r="B51" s="435"/>
      <c r="C51" s="425" t="s">
        <v>123</v>
      </c>
      <c r="D51" s="426">
        <v>375.72899999999998</v>
      </c>
      <c r="E51" s="428">
        <v>2534.665</v>
      </c>
      <c r="F51" s="433">
        <v>21.22</v>
      </c>
      <c r="G51" s="440">
        <f t="shared" si="10"/>
        <v>537.85591299999987</v>
      </c>
      <c r="H51" s="441">
        <f t="shared" si="11"/>
        <v>2910.3939999999998</v>
      </c>
    </row>
    <row r="52" spans="2:8" s="23" customFormat="1" x14ac:dyDescent="0.2">
      <c r="B52" s="435"/>
      <c r="C52" s="425" t="s">
        <v>124</v>
      </c>
      <c r="D52" s="426">
        <v>197.77</v>
      </c>
      <c r="E52" s="428">
        <v>630.495</v>
      </c>
      <c r="F52" s="433">
        <v>32.869999999999997</v>
      </c>
      <c r="G52" s="440">
        <f t="shared" si="10"/>
        <v>207.24370649999997</v>
      </c>
      <c r="H52" s="441">
        <f t="shared" si="11"/>
        <v>828.26499999999999</v>
      </c>
    </row>
    <row r="53" spans="2:8" s="23" customFormat="1" ht="13.5" thickBot="1" x14ac:dyDescent="0.25">
      <c r="B53" s="291"/>
      <c r="C53" s="431" t="s">
        <v>125</v>
      </c>
      <c r="D53" s="434">
        <v>38.347000000000001</v>
      </c>
      <c r="E53" s="434">
        <v>352.33199999999999</v>
      </c>
      <c r="F53" s="432">
        <v>41.846608239697623</v>
      </c>
      <c r="G53" s="330">
        <f t="shared" si="10"/>
        <v>147.43899174309144</v>
      </c>
      <c r="H53" s="338">
        <f t="shared" si="11"/>
        <v>390.67899999999997</v>
      </c>
    </row>
    <row r="54" spans="2:8" s="23" customFormat="1" x14ac:dyDescent="0.2">
      <c r="C54" s="24"/>
      <c r="D54" s="270"/>
      <c r="E54" s="270"/>
      <c r="F54" s="24"/>
      <c r="G54" s="24"/>
    </row>
    <row r="55" spans="2:8" s="23" customFormat="1" x14ac:dyDescent="0.2"/>
    <row r="56" spans="2:8" s="23" customFormat="1" x14ac:dyDescent="0.2">
      <c r="B56" s="778" t="s">
        <v>611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80"/>
      <c r="C57" s="527" t="s">
        <v>687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487</v>
      </c>
    </row>
    <row r="58" spans="2:8" s="23" customFormat="1" x14ac:dyDescent="0.2">
      <c r="B58" s="435" t="s">
        <v>92</v>
      </c>
      <c r="C58" s="425" t="s">
        <v>127</v>
      </c>
      <c r="D58" s="426">
        <v>23.573</v>
      </c>
      <c r="E58" s="428">
        <v>0</v>
      </c>
      <c r="F58" s="433">
        <v>0</v>
      </c>
      <c r="G58" s="440">
        <f>E58*F58/100</f>
        <v>0</v>
      </c>
      <c r="H58" s="441">
        <f t="shared" ref="H58:H86" si="12">SUM(D58,E58)</f>
        <v>23.573</v>
      </c>
    </row>
    <row r="59" spans="2:8" s="23" customFormat="1" x14ac:dyDescent="0.2">
      <c r="B59" s="435"/>
      <c r="C59" s="425" t="s">
        <v>128</v>
      </c>
      <c r="D59" s="426">
        <v>639.81399999999996</v>
      </c>
      <c r="E59" s="428">
        <v>589.62599999999998</v>
      </c>
      <c r="F59" s="433">
        <v>46.14</v>
      </c>
      <c r="G59" s="440">
        <f t="shared" ref="G59:G66" si="13">E59*F59/100</f>
        <v>272.05343640000001</v>
      </c>
      <c r="H59" s="441">
        <f t="shared" si="12"/>
        <v>1229.44</v>
      </c>
    </row>
    <row r="60" spans="2:8" s="23" customFormat="1" x14ac:dyDescent="0.2">
      <c r="B60" s="435"/>
      <c r="C60" s="425" t="s">
        <v>129</v>
      </c>
      <c r="D60" s="426">
        <v>917.31100000000004</v>
      </c>
      <c r="E60" s="428">
        <v>1092.2840000000001</v>
      </c>
      <c r="F60" s="433">
        <v>58.73</v>
      </c>
      <c r="G60" s="440">
        <f t="shared" si="13"/>
        <v>641.49839320000001</v>
      </c>
      <c r="H60" s="441">
        <f t="shared" si="12"/>
        <v>2009.5950000000003</v>
      </c>
    </row>
    <row r="61" spans="2:8" s="23" customFormat="1" x14ac:dyDescent="0.2">
      <c r="B61" s="435"/>
      <c r="C61" s="425" t="s">
        <v>130</v>
      </c>
      <c r="D61" s="426">
        <v>869.41399999999999</v>
      </c>
      <c r="E61" s="428">
        <v>375.71</v>
      </c>
      <c r="F61" s="433">
        <v>36.700000000000003</v>
      </c>
      <c r="G61" s="440">
        <f t="shared" si="13"/>
        <v>137.88557</v>
      </c>
      <c r="H61" s="441">
        <f t="shared" si="12"/>
        <v>1245.124</v>
      </c>
    </row>
    <row r="62" spans="2:8" s="23" customFormat="1" x14ac:dyDescent="0.2">
      <c r="B62" s="435"/>
      <c r="C62" s="425" t="s">
        <v>131</v>
      </c>
      <c r="D62" s="426">
        <v>830.60799999999995</v>
      </c>
      <c r="E62" s="428">
        <v>2187.8719999999998</v>
      </c>
      <c r="F62" s="433">
        <v>20.71</v>
      </c>
      <c r="G62" s="440">
        <f t="shared" si="13"/>
        <v>453.1082912</v>
      </c>
      <c r="H62" s="441">
        <f t="shared" si="12"/>
        <v>3018.4799999999996</v>
      </c>
    </row>
    <row r="63" spans="2:8" s="23" customFormat="1" x14ac:dyDescent="0.2">
      <c r="B63" s="435"/>
      <c r="C63" s="425" t="s">
        <v>132</v>
      </c>
      <c r="D63" s="426">
        <v>281.375</v>
      </c>
      <c r="E63" s="428">
        <v>926.48299999999995</v>
      </c>
      <c r="F63" s="433">
        <v>21.12</v>
      </c>
      <c r="G63" s="440">
        <f t="shared" si="13"/>
        <v>195.67320960000001</v>
      </c>
      <c r="H63" s="441">
        <f t="shared" si="12"/>
        <v>1207.8579999999999</v>
      </c>
    </row>
    <row r="64" spans="2:8" s="23" customFormat="1" x14ac:dyDescent="0.2">
      <c r="B64" s="435"/>
      <c r="C64" s="425" t="s">
        <v>133</v>
      </c>
      <c r="D64" s="426">
        <v>230.428</v>
      </c>
      <c r="E64" s="428">
        <v>311.625</v>
      </c>
      <c r="F64" s="433">
        <v>47.21</v>
      </c>
      <c r="G64" s="440">
        <f t="shared" si="13"/>
        <v>147.11816250000001</v>
      </c>
      <c r="H64" s="441">
        <f t="shared" si="12"/>
        <v>542.053</v>
      </c>
    </row>
    <row r="65" spans="2:8" s="23" customFormat="1" x14ac:dyDescent="0.2">
      <c r="B65" s="435"/>
      <c r="C65" s="425" t="s">
        <v>134</v>
      </c>
      <c r="D65" s="426">
        <v>1.9279999999999999</v>
      </c>
      <c r="E65" s="428">
        <v>0</v>
      </c>
      <c r="F65" s="433">
        <v>0</v>
      </c>
      <c r="G65" s="440">
        <f t="shared" si="13"/>
        <v>0</v>
      </c>
      <c r="H65" s="441">
        <f t="shared" si="12"/>
        <v>1.9279999999999999</v>
      </c>
    </row>
    <row r="66" spans="2:8" s="23" customFormat="1" x14ac:dyDescent="0.2">
      <c r="B66" s="435"/>
      <c r="C66" s="425" t="s">
        <v>135</v>
      </c>
      <c r="D66" s="426">
        <v>0</v>
      </c>
      <c r="E66" s="428">
        <v>0</v>
      </c>
      <c r="F66" s="433">
        <v>0</v>
      </c>
      <c r="G66" s="440">
        <f t="shared" si="13"/>
        <v>0</v>
      </c>
      <c r="H66" s="441">
        <f t="shared" si="12"/>
        <v>0</v>
      </c>
    </row>
    <row r="67" spans="2:8" s="23" customFormat="1" x14ac:dyDescent="0.2">
      <c r="B67" s="435"/>
      <c r="C67" s="425"/>
      <c r="D67" s="426"/>
      <c r="E67" s="428"/>
      <c r="F67" s="433"/>
      <c r="G67" s="428"/>
      <c r="H67" s="437"/>
    </row>
    <row r="68" spans="2:8" s="23" customFormat="1" x14ac:dyDescent="0.2">
      <c r="B68" s="435" t="s">
        <v>105</v>
      </c>
      <c r="C68" s="425" t="s">
        <v>127</v>
      </c>
      <c r="D68" s="426">
        <v>57.970999999999997</v>
      </c>
      <c r="E68" s="428">
        <v>4945.4539999999997</v>
      </c>
      <c r="F68" s="433">
        <v>24.79</v>
      </c>
      <c r="G68" s="440">
        <f t="shared" ref="G68:G76" si="14">E68*F68/100</f>
        <v>1225.9780466</v>
      </c>
      <c r="H68" s="441">
        <f t="shared" si="12"/>
        <v>5003.4249999999993</v>
      </c>
    </row>
    <row r="69" spans="2:8" s="23" customFormat="1" x14ac:dyDescent="0.2">
      <c r="B69" s="435"/>
      <c r="C69" s="425" t="s">
        <v>128</v>
      </c>
      <c r="D69" s="426">
        <v>530.02499999999998</v>
      </c>
      <c r="E69" s="428">
        <v>18807.116999999998</v>
      </c>
      <c r="F69" s="433">
        <v>12.56</v>
      </c>
      <c r="G69" s="440">
        <f t="shared" si="14"/>
        <v>2362.1738952000001</v>
      </c>
      <c r="H69" s="441">
        <f t="shared" si="12"/>
        <v>19337.142</v>
      </c>
    </row>
    <row r="70" spans="2:8" s="23" customFormat="1" x14ac:dyDescent="0.2">
      <c r="B70" s="435"/>
      <c r="C70" s="425" t="s">
        <v>129</v>
      </c>
      <c r="D70" s="426">
        <v>242.267</v>
      </c>
      <c r="E70" s="428">
        <v>6267.4269999999997</v>
      </c>
      <c r="F70" s="433">
        <v>17.059999999999999</v>
      </c>
      <c r="G70" s="440">
        <f t="shared" si="14"/>
        <v>1069.2230461999998</v>
      </c>
      <c r="H70" s="441">
        <f t="shared" si="12"/>
        <v>6509.6939999999995</v>
      </c>
    </row>
    <row r="71" spans="2:8" s="23" customFormat="1" x14ac:dyDescent="0.2">
      <c r="B71" s="435"/>
      <c r="C71" s="425" t="s">
        <v>130</v>
      </c>
      <c r="D71" s="426">
        <v>192.69</v>
      </c>
      <c r="E71" s="428">
        <v>4210.1149999999998</v>
      </c>
      <c r="F71" s="433">
        <v>18.100000000000001</v>
      </c>
      <c r="G71" s="440">
        <f t="shared" si="14"/>
        <v>762.03081499999996</v>
      </c>
      <c r="H71" s="441">
        <f t="shared" si="12"/>
        <v>4402.8049999999994</v>
      </c>
    </row>
    <row r="72" spans="2:8" s="23" customFormat="1" x14ac:dyDescent="0.2">
      <c r="B72" s="435"/>
      <c r="C72" s="425" t="s">
        <v>131</v>
      </c>
      <c r="D72" s="426">
        <v>236.47200000000001</v>
      </c>
      <c r="E72" s="428">
        <v>3816.3989999999999</v>
      </c>
      <c r="F72" s="433">
        <v>13.56</v>
      </c>
      <c r="G72" s="440">
        <f t="shared" si="14"/>
        <v>517.50370439999995</v>
      </c>
      <c r="H72" s="441">
        <f t="shared" si="12"/>
        <v>4052.8710000000001</v>
      </c>
    </row>
    <row r="73" spans="2:8" s="23" customFormat="1" x14ac:dyDescent="0.2">
      <c r="B73" s="435"/>
      <c r="C73" s="425" t="s">
        <v>132</v>
      </c>
      <c r="D73" s="426">
        <v>99.846000000000004</v>
      </c>
      <c r="E73" s="428">
        <v>1089.4390000000001</v>
      </c>
      <c r="F73" s="433">
        <v>22.94</v>
      </c>
      <c r="G73" s="440">
        <f t="shared" si="14"/>
        <v>249.91730660000005</v>
      </c>
      <c r="H73" s="441">
        <f t="shared" si="12"/>
        <v>1189.2850000000001</v>
      </c>
    </row>
    <row r="74" spans="2:8" s="23" customFormat="1" x14ac:dyDescent="0.2">
      <c r="B74" s="435"/>
      <c r="C74" s="425" t="s">
        <v>133</v>
      </c>
      <c r="D74" s="426">
        <v>15.568</v>
      </c>
      <c r="E74" s="428">
        <v>771.21199999999999</v>
      </c>
      <c r="F74" s="433">
        <v>20.95</v>
      </c>
      <c r="G74" s="440">
        <f t="shared" si="14"/>
        <v>161.56891399999998</v>
      </c>
      <c r="H74" s="441">
        <f t="shared" si="12"/>
        <v>786.78</v>
      </c>
    </row>
    <row r="75" spans="2:8" s="23" customFormat="1" x14ac:dyDescent="0.2">
      <c r="B75" s="435"/>
      <c r="C75" s="425" t="s">
        <v>134</v>
      </c>
      <c r="D75" s="426">
        <v>2.226</v>
      </c>
      <c r="E75" s="428">
        <v>85.869</v>
      </c>
      <c r="F75" s="433">
        <v>42.41</v>
      </c>
      <c r="G75" s="440">
        <f t="shared" si="14"/>
        <v>36.417042899999998</v>
      </c>
      <c r="H75" s="441">
        <f t="shared" si="12"/>
        <v>88.094999999999999</v>
      </c>
    </row>
    <row r="76" spans="2:8" s="23" customFormat="1" x14ac:dyDescent="0.2">
      <c r="B76" s="435"/>
      <c r="C76" s="425" t="s">
        <v>135</v>
      </c>
      <c r="D76" s="426">
        <v>0.105</v>
      </c>
      <c r="E76" s="428">
        <v>52.195</v>
      </c>
      <c r="F76" s="433">
        <v>53.68</v>
      </c>
      <c r="G76" s="440">
        <f t="shared" si="14"/>
        <v>28.018276</v>
      </c>
      <c r="H76" s="441">
        <f t="shared" si="12"/>
        <v>52.3</v>
      </c>
    </row>
    <row r="77" spans="2:8" s="23" customFormat="1" x14ac:dyDescent="0.2">
      <c r="B77" s="435"/>
      <c r="C77" s="425"/>
      <c r="D77" s="426"/>
      <c r="E77" s="428"/>
      <c r="F77" s="433"/>
      <c r="G77" s="428"/>
      <c r="H77" s="437"/>
    </row>
    <row r="78" spans="2:8" s="23" customFormat="1" x14ac:dyDescent="0.2">
      <c r="B78" s="435" t="s">
        <v>106</v>
      </c>
      <c r="C78" s="425" t="s">
        <v>127</v>
      </c>
      <c r="D78" s="426">
        <v>81.543000000000006</v>
      </c>
      <c r="E78" s="428">
        <v>4945.4539999999997</v>
      </c>
      <c r="F78" s="433">
        <v>24.79</v>
      </c>
      <c r="G78" s="440">
        <f t="shared" ref="G78:G86" si="15">E78*F78/100</f>
        <v>1225.9780466</v>
      </c>
      <c r="H78" s="441">
        <f t="shared" si="12"/>
        <v>5026.9969999999994</v>
      </c>
    </row>
    <row r="79" spans="2:8" s="23" customFormat="1" x14ac:dyDescent="0.2">
      <c r="B79" s="435"/>
      <c r="C79" s="425" t="s">
        <v>128</v>
      </c>
      <c r="D79" s="426">
        <v>1169.8389999999999</v>
      </c>
      <c r="E79" s="428">
        <v>19396.742999999999</v>
      </c>
      <c r="F79" s="433">
        <v>12.17</v>
      </c>
      <c r="G79" s="440">
        <f t="shared" si="15"/>
        <v>2360.5836230999998</v>
      </c>
      <c r="H79" s="441">
        <f t="shared" si="12"/>
        <v>20566.581999999999</v>
      </c>
    </row>
    <row r="80" spans="2:8" s="23" customFormat="1" x14ac:dyDescent="0.2">
      <c r="B80" s="435"/>
      <c r="C80" s="425" t="s">
        <v>129</v>
      </c>
      <c r="D80" s="426">
        <v>1159.578</v>
      </c>
      <c r="E80" s="428">
        <v>7359.7110000000002</v>
      </c>
      <c r="F80" s="433">
        <v>16.829999999999998</v>
      </c>
      <c r="G80" s="440">
        <f t="shared" si="15"/>
        <v>1238.6393612999998</v>
      </c>
      <c r="H80" s="441">
        <f t="shared" si="12"/>
        <v>8519.2890000000007</v>
      </c>
    </row>
    <row r="81" spans="2:8" s="23" customFormat="1" x14ac:dyDescent="0.2">
      <c r="B81" s="435"/>
      <c r="C81" s="425" t="s">
        <v>130</v>
      </c>
      <c r="D81" s="426">
        <v>1062.104</v>
      </c>
      <c r="E81" s="428">
        <v>4585.8249999999998</v>
      </c>
      <c r="F81" s="433">
        <v>16.739999999999998</v>
      </c>
      <c r="G81" s="440">
        <f t="shared" si="15"/>
        <v>767.66710499999988</v>
      </c>
      <c r="H81" s="441">
        <f t="shared" si="12"/>
        <v>5647.9290000000001</v>
      </c>
    </row>
    <row r="82" spans="2:8" s="23" customFormat="1" x14ac:dyDescent="0.2">
      <c r="B82" s="435"/>
      <c r="C82" s="425" t="s">
        <v>131</v>
      </c>
      <c r="D82" s="426">
        <v>1067.08</v>
      </c>
      <c r="E82" s="428">
        <v>6004.2709999999997</v>
      </c>
      <c r="F82" s="433">
        <v>11.17</v>
      </c>
      <c r="G82" s="440">
        <f t="shared" si="15"/>
        <v>670.67707069999994</v>
      </c>
      <c r="H82" s="441">
        <f t="shared" si="12"/>
        <v>7071.3509999999997</v>
      </c>
    </row>
    <row r="83" spans="2:8" s="23" customFormat="1" x14ac:dyDescent="0.2">
      <c r="B83" s="435"/>
      <c r="C83" s="425" t="s">
        <v>132</v>
      </c>
      <c r="D83" s="426">
        <v>381.221</v>
      </c>
      <c r="E83" s="428">
        <v>2015.922</v>
      </c>
      <c r="F83" s="433">
        <v>15.07</v>
      </c>
      <c r="G83" s="440">
        <f t="shared" si="15"/>
        <v>303.79944540000002</v>
      </c>
      <c r="H83" s="441">
        <f t="shared" si="12"/>
        <v>2397.143</v>
      </c>
    </row>
    <row r="84" spans="2:8" s="23" customFormat="1" x14ac:dyDescent="0.2">
      <c r="B84" s="435"/>
      <c r="C84" s="425" t="s">
        <v>133</v>
      </c>
      <c r="D84" s="426">
        <v>245.99600000000001</v>
      </c>
      <c r="E84" s="428">
        <v>1082.836</v>
      </c>
      <c r="F84" s="433">
        <v>19.64</v>
      </c>
      <c r="G84" s="440">
        <f t="shared" si="15"/>
        <v>212.66899040000001</v>
      </c>
      <c r="H84" s="441">
        <f t="shared" si="12"/>
        <v>1328.8320000000001</v>
      </c>
    </row>
    <row r="85" spans="2:8" s="23" customFormat="1" x14ac:dyDescent="0.2">
      <c r="B85" s="435"/>
      <c r="C85" s="425" t="s">
        <v>134</v>
      </c>
      <c r="D85" s="426">
        <v>4.1539999999999999</v>
      </c>
      <c r="E85" s="428">
        <v>85.869</v>
      </c>
      <c r="F85" s="433">
        <v>42.41</v>
      </c>
      <c r="G85" s="440">
        <f t="shared" si="15"/>
        <v>36.417042899999998</v>
      </c>
      <c r="H85" s="441">
        <f t="shared" si="12"/>
        <v>90.022999999999996</v>
      </c>
    </row>
    <row r="86" spans="2:8" ht="13.5" thickBot="1" x14ac:dyDescent="0.25">
      <c r="B86" s="291"/>
      <c r="C86" s="431" t="s">
        <v>135</v>
      </c>
      <c r="D86" s="434">
        <v>0.105</v>
      </c>
      <c r="E86" s="434">
        <v>52.195</v>
      </c>
      <c r="F86" s="432">
        <v>53.68</v>
      </c>
      <c r="G86" s="330">
        <f t="shared" si="15"/>
        <v>28.018276</v>
      </c>
      <c r="H86" s="338">
        <f t="shared" si="12"/>
        <v>52.3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673</v>
      </c>
    </row>
    <row r="5" spans="2:7" ht="15" customHeight="1" x14ac:dyDescent="0.2">
      <c r="B5" s="822" t="s">
        <v>16</v>
      </c>
      <c r="C5" s="815" t="s">
        <v>35</v>
      </c>
      <c r="D5" s="815"/>
      <c r="E5" s="815" t="s">
        <v>348</v>
      </c>
      <c r="F5" s="815"/>
      <c r="G5" s="816" t="s">
        <v>17</v>
      </c>
    </row>
    <row r="6" spans="2:7" ht="30" customHeight="1" x14ac:dyDescent="0.2">
      <c r="B6" s="823"/>
      <c r="C6" s="481" t="s">
        <v>11</v>
      </c>
      <c r="D6" s="481" t="s">
        <v>42</v>
      </c>
      <c r="E6" s="481" t="s">
        <v>11</v>
      </c>
      <c r="F6" s="481" t="s">
        <v>42</v>
      </c>
      <c r="G6" s="817"/>
    </row>
    <row r="7" spans="2:7" ht="15" customHeight="1" x14ac:dyDescent="0.2">
      <c r="B7" s="479" t="str">
        <f>Index!$B$4</f>
        <v>East Midlands</v>
      </c>
      <c r="C7" s="479"/>
      <c r="D7" s="479"/>
      <c r="E7" s="479"/>
      <c r="F7" s="479"/>
      <c r="G7" s="479"/>
    </row>
    <row r="8" spans="2:7" ht="15" customHeight="1" x14ac:dyDescent="0.2">
      <c r="B8" s="109" t="s">
        <v>19</v>
      </c>
      <c r="C8" s="469">
        <v>1669.7252717678687</v>
      </c>
      <c r="D8" s="469">
        <v>27455.338898447226</v>
      </c>
      <c r="E8" s="469">
        <v>4.9659107021674993</v>
      </c>
      <c r="F8" s="469">
        <v>5721.7320247498683</v>
      </c>
      <c r="G8" s="485">
        <v>34851.762105667134</v>
      </c>
    </row>
    <row r="9" spans="2:7" ht="15" customHeight="1" x14ac:dyDescent="0.2">
      <c r="B9" s="109" t="s">
        <v>20</v>
      </c>
      <c r="C9" s="469">
        <v>5096.5739142819657</v>
      </c>
      <c r="D9" s="469">
        <v>6360.6305290801483</v>
      </c>
      <c r="E9" s="469">
        <v>1.3309172512</v>
      </c>
      <c r="F9" s="469">
        <v>505.67291402748685</v>
      </c>
      <c r="G9" s="485">
        <v>11964.208274640801</v>
      </c>
    </row>
    <row r="10" spans="2:7" ht="15" customHeight="1" x14ac:dyDescent="0.2">
      <c r="B10" s="109" t="s">
        <v>21</v>
      </c>
      <c r="C10" s="469">
        <v>410.26581111874373</v>
      </c>
      <c r="D10" s="469">
        <v>270.04380071955433</v>
      </c>
      <c r="E10" s="469">
        <v>0.49594288942499998</v>
      </c>
      <c r="F10" s="469">
        <v>13.1433995618751</v>
      </c>
      <c r="G10" s="485">
        <v>693.94895428959808</v>
      </c>
    </row>
    <row r="11" spans="2:7" ht="15" customHeight="1" x14ac:dyDescent="0.2">
      <c r="B11" s="109" t="s">
        <v>22</v>
      </c>
      <c r="C11" s="469">
        <v>120.47953202245012</v>
      </c>
      <c r="D11" s="469">
        <v>375.55808953737227</v>
      </c>
      <c r="E11" s="469">
        <v>4.1633157564500003</v>
      </c>
      <c r="F11" s="469">
        <v>38.758095130424998</v>
      </c>
      <c r="G11" s="485">
        <v>538.95903244669739</v>
      </c>
    </row>
    <row r="12" spans="2:7" ht="15" customHeight="1" x14ac:dyDescent="0.2">
      <c r="B12" s="109" t="s">
        <v>23</v>
      </c>
      <c r="C12" s="469">
        <v>60.857929234605194</v>
      </c>
      <c r="D12" s="469">
        <v>478.31560190809637</v>
      </c>
      <c r="E12" s="469">
        <v>0</v>
      </c>
      <c r="F12" s="469">
        <v>222.42713198136576</v>
      </c>
      <c r="G12" s="485">
        <v>761.6006631240673</v>
      </c>
    </row>
    <row r="13" spans="2:7" ht="15" customHeight="1" x14ac:dyDescent="0.2">
      <c r="B13" s="109" t="s">
        <v>24</v>
      </c>
      <c r="C13" s="469">
        <v>92.076321642206864</v>
      </c>
      <c r="D13" s="469">
        <v>793.50431700413503</v>
      </c>
      <c r="E13" s="469">
        <v>3.0909379499999999E-3</v>
      </c>
      <c r="F13" s="469">
        <v>210.13250374687519</v>
      </c>
      <c r="G13" s="485">
        <v>1095.7162333311671</v>
      </c>
    </row>
    <row r="14" spans="2:7" ht="15" customHeight="1" x14ac:dyDescent="0.2">
      <c r="B14" s="109" t="s">
        <v>25</v>
      </c>
      <c r="C14" s="469">
        <v>594.05816395874683</v>
      </c>
      <c r="D14" s="469">
        <v>2977.7460952046063</v>
      </c>
      <c r="E14" s="469">
        <v>6.317970344655099</v>
      </c>
      <c r="F14" s="469">
        <v>500.13734943766815</v>
      </c>
      <c r="G14" s="485">
        <v>4078.2595789456759</v>
      </c>
    </row>
    <row r="15" spans="2:7" ht="15" customHeight="1" x14ac:dyDescent="0.2">
      <c r="B15" s="109" t="s">
        <v>26</v>
      </c>
      <c r="C15" s="469">
        <v>0</v>
      </c>
      <c r="D15" s="469">
        <v>56.99853097295</v>
      </c>
      <c r="E15" s="469">
        <v>0</v>
      </c>
      <c r="F15" s="469">
        <v>1.7024303237</v>
      </c>
      <c r="G15" s="485">
        <v>58.70096129665</v>
      </c>
    </row>
    <row r="16" spans="2:7" ht="15" customHeight="1" x14ac:dyDescent="0.2">
      <c r="B16" s="109" t="s">
        <v>27</v>
      </c>
      <c r="C16" s="469">
        <v>0</v>
      </c>
      <c r="D16" s="469">
        <v>0</v>
      </c>
      <c r="E16" s="469">
        <v>0</v>
      </c>
      <c r="F16" s="469">
        <v>0</v>
      </c>
      <c r="G16" s="485">
        <v>0</v>
      </c>
    </row>
    <row r="17" spans="2:7" ht="15" customHeight="1" x14ac:dyDescent="0.2">
      <c r="B17" s="109" t="s">
        <v>28</v>
      </c>
      <c r="C17" s="469">
        <v>1.9876814822000002</v>
      </c>
      <c r="D17" s="469">
        <v>71.606995913500057</v>
      </c>
      <c r="E17" s="469">
        <v>0</v>
      </c>
      <c r="F17" s="469">
        <v>66.134622215924992</v>
      </c>
      <c r="G17" s="485">
        <v>139.72929961162504</v>
      </c>
    </row>
    <row r="18" spans="2:7" ht="15" customHeight="1" x14ac:dyDescent="0.2">
      <c r="B18" s="109" t="s">
        <v>4</v>
      </c>
      <c r="C18" s="469">
        <v>178.53558983326002</v>
      </c>
      <c r="D18" s="469">
        <v>1884.7398771350995</v>
      </c>
      <c r="E18" s="469">
        <v>0.57101220259999996</v>
      </c>
      <c r="F18" s="469">
        <v>124.86388947976671</v>
      </c>
      <c r="G18" s="485">
        <v>2188.7103686507262</v>
      </c>
    </row>
    <row r="19" spans="2:7" ht="15" customHeight="1" x14ac:dyDescent="0.2">
      <c r="B19" s="109" t="s">
        <v>43</v>
      </c>
      <c r="C19" s="469">
        <v>16.470034365845244</v>
      </c>
      <c r="D19" s="469">
        <v>83.118058606854248</v>
      </c>
      <c r="E19" s="469">
        <v>0</v>
      </c>
      <c r="F19" s="469">
        <v>10.829381830800052</v>
      </c>
      <c r="G19" s="485">
        <v>110.41747480349954</v>
      </c>
    </row>
    <row r="20" spans="2:7" ht="15" customHeight="1" x14ac:dyDescent="0.2">
      <c r="B20" s="109" t="s">
        <v>671</v>
      </c>
      <c r="C20" s="469">
        <v>0</v>
      </c>
      <c r="D20" s="469">
        <v>0</v>
      </c>
      <c r="E20" s="469">
        <v>0</v>
      </c>
      <c r="F20" s="469">
        <v>0</v>
      </c>
      <c r="G20" s="485">
        <v>0</v>
      </c>
    </row>
    <row r="21" spans="2:7" ht="15" customHeight="1" x14ac:dyDescent="0.2">
      <c r="B21" s="109" t="s">
        <v>672</v>
      </c>
      <c r="C21" s="469">
        <v>0</v>
      </c>
      <c r="D21" s="469">
        <v>0</v>
      </c>
      <c r="E21" s="469">
        <v>0</v>
      </c>
      <c r="F21" s="469">
        <v>0</v>
      </c>
      <c r="G21" s="485">
        <v>0</v>
      </c>
    </row>
    <row r="22" spans="2:7" ht="15" customHeight="1" x14ac:dyDescent="0.2">
      <c r="B22" s="486" t="s">
        <v>29</v>
      </c>
      <c r="C22" s="469">
        <v>0</v>
      </c>
      <c r="D22" s="469">
        <v>4.3945854335999996</v>
      </c>
      <c r="E22" s="469">
        <v>0</v>
      </c>
      <c r="F22" s="469">
        <v>0</v>
      </c>
      <c r="G22" s="485">
        <v>4.3945854335999996</v>
      </c>
    </row>
    <row r="23" spans="2:7" ht="15" customHeight="1" x14ac:dyDescent="0.2">
      <c r="B23" s="493" t="s">
        <v>36</v>
      </c>
      <c r="C23" s="223">
        <v>8241.0302497078937</v>
      </c>
      <c r="D23" s="223">
        <v>40811.99537996314</v>
      </c>
      <c r="E23" s="223">
        <v>17.848160084447599</v>
      </c>
      <c r="F23" s="223">
        <v>7415.5337424857571</v>
      </c>
      <c r="G23" s="225">
        <v>56486.407532241232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5" t="s">
        <v>45</v>
      </c>
      <c r="C5" s="473" t="s">
        <v>46</v>
      </c>
      <c r="D5" s="473" t="s">
        <v>47</v>
      </c>
      <c r="E5" s="496" t="s">
        <v>18</v>
      </c>
      <c r="F5" s="497" t="s">
        <v>48</v>
      </c>
    </row>
    <row r="6" spans="2:6" ht="15" customHeight="1" x14ac:dyDescent="0.2">
      <c r="B6" s="69" t="str">
        <f>Index!B4</f>
        <v>East Midlands</v>
      </c>
      <c r="C6" s="479"/>
      <c r="D6" s="479"/>
      <c r="E6" s="479"/>
      <c r="F6" s="479"/>
    </row>
    <row r="7" spans="2:6" ht="15" customHeight="1" x14ac:dyDescent="0.2">
      <c r="B7" s="109" t="s">
        <v>49</v>
      </c>
      <c r="C7" s="239">
        <v>7433.3042698571044</v>
      </c>
      <c r="D7" s="239">
        <v>7582</v>
      </c>
      <c r="E7" s="494">
        <v>0.13160213750264521</v>
      </c>
      <c r="F7" s="498">
        <v>0.98038832364245643</v>
      </c>
    </row>
    <row r="8" spans="2:6" ht="15" customHeight="1" x14ac:dyDescent="0.2">
      <c r="B8" s="109" t="s">
        <v>349</v>
      </c>
      <c r="C8" s="239">
        <v>13147.177199567113</v>
      </c>
      <c r="D8" s="239">
        <v>3190</v>
      </c>
      <c r="E8" s="494">
        <v>0.23276278741948148</v>
      </c>
      <c r="F8" s="498">
        <v>4.121372162873703</v>
      </c>
    </row>
    <row r="9" spans="2:6" ht="15" customHeight="1" x14ac:dyDescent="0.2">
      <c r="B9" s="109" t="s">
        <v>350</v>
      </c>
      <c r="C9" s="239">
        <v>6528.2015905497692</v>
      </c>
      <c r="D9" s="239">
        <v>480</v>
      </c>
      <c r="E9" s="494">
        <v>0.11557784427692121</v>
      </c>
      <c r="F9" s="498">
        <v>13.600419980312019</v>
      </c>
    </row>
    <row r="10" spans="2:6" ht="15" customHeight="1" x14ac:dyDescent="0.2">
      <c r="B10" s="109" t="s">
        <v>351</v>
      </c>
      <c r="C10" s="239">
        <v>8531.6083695646284</v>
      </c>
      <c r="D10" s="239">
        <v>278</v>
      </c>
      <c r="E10" s="494">
        <v>0.1510469445362482</v>
      </c>
      <c r="F10" s="498">
        <v>30.689238739441109</v>
      </c>
    </row>
    <row r="11" spans="2:6" ht="15" customHeight="1" x14ac:dyDescent="0.2">
      <c r="B11" s="109" t="s">
        <v>352</v>
      </c>
      <c r="C11" s="239">
        <v>6530.8141127869876</v>
      </c>
      <c r="D11" s="239">
        <v>97</v>
      </c>
      <c r="E11" s="494">
        <v>0.11562409739642357</v>
      </c>
      <c r="F11" s="498">
        <v>67.327980544195754</v>
      </c>
    </row>
    <row r="12" spans="2:6" ht="15" customHeight="1" x14ac:dyDescent="0.2">
      <c r="B12" s="109" t="s">
        <v>353</v>
      </c>
      <c r="C12" s="239">
        <v>11379.683324264952</v>
      </c>
      <c r="D12" s="239">
        <v>71</v>
      </c>
      <c r="E12" s="494">
        <v>0.20147038183938948</v>
      </c>
      <c r="F12" s="498">
        <v>160.27722991922468</v>
      </c>
    </row>
    <row r="13" spans="2:6" ht="15" customHeight="1" x14ac:dyDescent="0.2">
      <c r="B13" s="109" t="s">
        <v>50</v>
      </c>
      <c r="C13" s="239">
        <v>2932.3687090809999</v>
      </c>
      <c r="D13" s="239">
        <v>4</v>
      </c>
      <c r="E13" s="494">
        <v>5.191580702889087E-2</v>
      </c>
      <c r="F13" s="498">
        <v>733.09217727024998</v>
      </c>
    </row>
    <row r="14" spans="2:6" ht="15" customHeight="1" x14ac:dyDescent="0.2">
      <c r="B14" s="493" t="s">
        <v>51</v>
      </c>
      <c r="C14" s="499">
        <v>56483.157575671554</v>
      </c>
      <c r="D14" s="499">
        <v>11702</v>
      </c>
      <c r="E14" s="500">
        <v>1</v>
      </c>
      <c r="F14" s="501">
        <v>4.8267952124142504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24" t="s">
        <v>56</v>
      </c>
      <c r="C5" s="826" t="s">
        <v>17</v>
      </c>
      <c r="D5" s="813" t="s">
        <v>18</v>
      </c>
    </row>
    <row r="6" spans="2:4" ht="15" customHeight="1" x14ac:dyDescent="0.2">
      <c r="B6" s="825"/>
      <c r="C6" s="827"/>
      <c r="D6" s="814"/>
    </row>
    <row r="7" spans="2:4" ht="15" customHeight="1" x14ac:dyDescent="0.2">
      <c r="B7" s="479" t="str">
        <f>Index!$B$4</f>
        <v>East Midlands</v>
      </c>
      <c r="C7" s="479"/>
      <c r="D7" s="479"/>
    </row>
    <row r="8" spans="2:4" ht="15" customHeight="1" x14ac:dyDescent="0.2">
      <c r="B8" s="109" t="s">
        <v>57</v>
      </c>
      <c r="C8" s="469">
        <v>54.611254788449997</v>
      </c>
      <c r="D8" s="475">
        <v>6.4810652163841326E-2</v>
      </c>
    </row>
    <row r="9" spans="2:4" ht="15" customHeight="1" x14ac:dyDescent="0.2">
      <c r="B9" s="109" t="s">
        <v>58</v>
      </c>
      <c r="C9" s="469">
        <v>26.9063990617</v>
      </c>
      <c r="D9" s="475">
        <v>3.1931536408098697E-2</v>
      </c>
    </row>
    <row r="10" spans="2:4" ht="15" customHeight="1" x14ac:dyDescent="0.2">
      <c r="B10" s="109" t="s">
        <v>59</v>
      </c>
      <c r="C10" s="469">
        <v>610.13735032715022</v>
      </c>
      <c r="D10" s="475">
        <v>0.72408882999304314</v>
      </c>
    </row>
    <row r="11" spans="2:4" ht="15" customHeight="1" x14ac:dyDescent="0.2">
      <c r="B11" s="109" t="s">
        <v>60</v>
      </c>
      <c r="C11" s="469">
        <v>0</v>
      </c>
      <c r="D11" s="475">
        <v>0</v>
      </c>
    </row>
    <row r="12" spans="2:4" ht="15" customHeight="1" x14ac:dyDescent="0.2">
      <c r="B12" s="109" t="s">
        <v>61</v>
      </c>
      <c r="C12" s="469">
        <v>16.391620190499999</v>
      </c>
      <c r="D12" s="475">
        <v>1.9452979036712705E-2</v>
      </c>
    </row>
    <row r="13" spans="2:4" ht="15" customHeight="1" x14ac:dyDescent="0.2">
      <c r="B13" s="109" t="s">
        <v>62</v>
      </c>
      <c r="C13" s="469">
        <v>0</v>
      </c>
      <c r="D13" s="475">
        <v>0</v>
      </c>
    </row>
    <row r="14" spans="2:4" ht="15" customHeight="1" x14ac:dyDescent="0.2">
      <c r="B14" s="109" t="s">
        <v>63</v>
      </c>
      <c r="C14" s="469">
        <v>1.9993218518</v>
      </c>
      <c r="D14" s="475">
        <v>2.3727225020286819E-3</v>
      </c>
    </row>
    <row r="15" spans="2:4" ht="15" customHeight="1" x14ac:dyDescent="0.2">
      <c r="B15" s="109" t="s">
        <v>64</v>
      </c>
      <c r="C15" s="469">
        <v>64.037406327830013</v>
      </c>
      <c r="D15" s="475">
        <v>7.5997266187433063E-2</v>
      </c>
    </row>
    <row r="16" spans="2:4" ht="15" customHeight="1" x14ac:dyDescent="0.2">
      <c r="B16" s="109" t="s">
        <v>65</v>
      </c>
      <c r="C16" s="469">
        <v>12.8259246344</v>
      </c>
      <c r="D16" s="475">
        <v>1.5221341157236121E-2</v>
      </c>
    </row>
    <row r="17" spans="2:4" ht="15" customHeight="1" x14ac:dyDescent="0.2">
      <c r="B17" s="109" t="s">
        <v>66</v>
      </c>
      <c r="C17" s="469">
        <v>55.718484847052501</v>
      </c>
      <c r="D17" s="475">
        <v>6.6124672551606048E-2</v>
      </c>
    </row>
    <row r="18" spans="2:4" ht="15" customHeight="1" x14ac:dyDescent="0.2">
      <c r="B18" s="109" t="s">
        <v>67</v>
      </c>
      <c r="C18" s="469">
        <v>0</v>
      </c>
      <c r="D18" s="475">
        <v>0</v>
      </c>
    </row>
    <row r="19" spans="2:4" ht="15" customHeight="1" x14ac:dyDescent="0.2">
      <c r="B19" s="493" t="s">
        <v>30</v>
      </c>
      <c r="C19" s="223">
        <v>842.6277620288829</v>
      </c>
      <c r="D19" s="478">
        <v>0.99999999999999989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H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28" t="s">
        <v>77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29"/>
      <c r="C6" s="36" t="s">
        <v>81</v>
      </c>
      <c r="D6" s="36" t="s">
        <v>81</v>
      </c>
      <c r="E6" s="3" t="s">
        <v>82</v>
      </c>
      <c r="F6" s="206" t="s">
        <v>81</v>
      </c>
    </row>
    <row r="7" spans="2:6" ht="15" customHeight="1" x14ac:dyDescent="0.2">
      <c r="B7" s="197" t="s">
        <v>83</v>
      </c>
      <c r="C7" s="198"/>
      <c r="D7" s="198"/>
      <c r="E7" s="4"/>
      <c r="F7" s="198"/>
    </row>
    <row r="8" spans="2:6" ht="15" customHeight="1" x14ac:dyDescent="0.2">
      <c r="B8" s="133" t="s">
        <v>84</v>
      </c>
      <c r="C8" s="60">
        <f>'Section 2 data'!$D$8</f>
        <v>0.23981</v>
      </c>
      <c r="D8" s="259">
        <f>'Section 2 data'!$E$8</f>
        <v>0</v>
      </c>
      <c r="E8" s="199">
        <f>'Section 2 data'!$F$8</f>
        <v>0</v>
      </c>
      <c r="F8" s="260">
        <f>SUM(C8,D8)</f>
        <v>0.23981</v>
      </c>
    </row>
    <row r="9" spans="2:6" ht="15" customHeight="1" x14ac:dyDescent="0.2">
      <c r="B9" s="133" t="s">
        <v>85</v>
      </c>
      <c r="C9" s="60">
        <f>'Section 2 data'!$D$9</f>
        <v>1.01031</v>
      </c>
      <c r="D9" s="259">
        <f>'Section 2 data'!$E$9</f>
        <v>3.92204</v>
      </c>
      <c r="E9" s="199">
        <f>'Section 2 data'!$F$9</f>
        <v>16.559999999999999</v>
      </c>
      <c r="F9" s="260">
        <f t="shared" ref="F9:F16" si="0">SUM(C9,D9)</f>
        <v>4.9323499999999996</v>
      </c>
    </row>
    <row r="10" spans="2:6" ht="15" customHeight="1" x14ac:dyDescent="0.2">
      <c r="B10" s="133" t="s">
        <v>86</v>
      </c>
      <c r="C10" s="60">
        <f>'Section 2 data'!$D$10</f>
        <v>2.7046600000000001</v>
      </c>
      <c r="D10" s="259">
        <f>'Section 2 data'!$E$10</f>
        <v>1.55247</v>
      </c>
      <c r="E10" s="199">
        <f>'Section 2 data'!$F$10</f>
        <v>34.32</v>
      </c>
      <c r="F10" s="260">
        <f t="shared" si="0"/>
        <v>4.2571300000000001</v>
      </c>
    </row>
    <row r="11" spans="2:6" ht="15" customHeight="1" x14ac:dyDescent="0.2">
      <c r="B11" s="133" t="s">
        <v>87</v>
      </c>
      <c r="C11" s="60">
        <f>'Section 2 data'!$D$11</f>
        <v>1.4590000000000001E-2</v>
      </c>
      <c r="D11" s="259">
        <f>'Section 2 data'!$E$11</f>
        <v>0.16972000000000001</v>
      </c>
      <c r="E11" s="199">
        <f>'Section 2 data'!$F$11</f>
        <v>44.03</v>
      </c>
      <c r="F11" s="260">
        <f t="shared" si="0"/>
        <v>0.18431</v>
      </c>
    </row>
    <row r="12" spans="2:6" ht="15" customHeight="1" x14ac:dyDescent="0.2">
      <c r="B12" s="133" t="s">
        <v>88</v>
      </c>
      <c r="C12" s="60">
        <f>'Section 2 data'!$D$12</f>
        <v>0.25562000000000001</v>
      </c>
      <c r="D12" s="259">
        <f>'Section 2 data'!$E$12</f>
        <v>1.2879100000000001</v>
      </c>
      <c r="E12" s="199">
        <f>'Section 2 data'!$F$12</f>
        <v>29.7</v>
      </c>
      <c r="F12" s="260">
        <f t="shared" si="0"/>
        <v>1.5435300000000001</v>
      </c>
    </row>
    <row r="13" spans="2:6" ht="15" customHeight="1" x14ac:dyDescent="0.2">
      <c r="B13" s="133" t="s">
        <v>89</v>
      </c>
      <c r="C13" s="60">
        <f>'Section 2 data'!$D$13</f>
        <v>4.9520000000000002E-2</v>
      </c>
      <c r="D13" s="259">
        <f>'Section 2 data'!$E$13</f>
        <v>2.3300000000000001E-2</v>
      </c>
      <c r="E13" s="199">
        <f>'Section 2 data'!$F$13</f>
        <v>76.760000000000005</v>
      </c>
      <c r="F13" s="260">
        <f t="shared" si="0"/>
        <v>7.2819999999999996E-2</v>
      </c>
    </row>
    <row r="14" spans="2:6" ht="15" customHeight="1" x14ac:dyDescent="0.2">
      <c r="B14" s="133" t="s">
        <v>90</v>
      </c>
      <c r="C14" s="60">
        <f>'Section 2 data'!$D$14</f>
        <v>0.38369999999999999</v>
      </c>
      <c r="D14" s="259">
        <f>'Section 2 data'!$E$14</f>
        <v>0</v>
      </c>
      <c r="E14" s="199">
        <f>'Section 2 data'!$F$14</f>
        <v>0</v>
      </c>
      <c r="F14" s="260">
        <f t="shared" si="0"/>
        <v>0.38369999999999999</v>
      </c>
    </row>
    <row r="15" spans="2:6" ht="15" customHeight="1" x14ac:dyDescent="0.2">
      <c r="B15" s="133" t="s">
        <v>91</v>
      </c>
      <c r="C15" s="60">
        <f>'Section 2 data'!$D$15</f>
        <v>5.7820000000000003E-2</v>
      </c>
      <c r="D15" s="259">
        <f>'Section 2 data'!$E$15</f>
        <v>0.43531999999999998</v>
      </c>
      <c r="E15" s="199">
        <f>'Section 2 data'!$F$15</f>
        <v>45.98</v>
      </c>
      <c r="F15" s="260">
        <f t="shared" si="0"/>
        <v>0.49313999999999997</v>
      </c>
    </row>
    <row r="16" spans="2:6" ht="15" customHeight="1" x14ac:dyDescent="0.2">
      <c r="B16" s="132" t="s">
        <v>92</v>
      </c>
      <c r="C16" s="261">
        <f>'Section 2 data'!$D$6</f>
        <v>4.7160200000000003</v>
      </c>
      <c r="D16" s="262">
        <f>'Section 2 data'!$E$6</f>
        <v>7.3907499999999997</v>
      </c>
      <c r="E16" s="203">
        <f>'Section 2 data'!$F$6</f>
        <v>10.36</v>
      </c>
      <c r="F16" s="263">
        <f t="shared" si="0"/>
        <v>12.106770000000001</v>
      </c>
    </row>
    <row r="17" spans="2:8" ht="15" customHeight="1" x14ac:dyDescent="0.2">
      <c r="B17" s="197" t="s">
        <v>93</v>
      </c>
      <c r="C17" s="198"/>
      <c r="D17" s="198"/>
      <c r="E17" s="4"/>
      <c r="F17" s="198"/>
    </row>
    <row r="18" spans="2:8" ht="15" customHeight="1" x14ac:dyDescent="0.2">
      <c r="B18" s="133" t="s">
        <v>94</v>
      </c>
      <c r="C18" s="60">
        <f>'Section 2 data'!$D$16</f>
        <v>0.17448</v>
      </c>
      <c r="D18" s="259">
        <f>'Section 2 data'!$E$16</f>
        <v>7.4666600000000001</v>
      </c>
      <c r="E18" s="199">
        <f>'Section 2 data'!$F$16</f>
        <v>13.32</v>
      </c>
      <c r="F18" s="260">
        <f t="shared" ref="F18:F29" si="1">SUM(C18,D18)</f>
        <v>7.64114</v>
      </c>
    </row>
    <row r="19" spans="2:8" ht="15" customHeight="1" x14ac:dyDescent="0.2">
      <c r="B19" s="133" t="s">
        <v>95</v>
      </c>
      <c r="C19" s="60">
        <f>'Section 2 data'!$D$17</f>
        <v>0.23468</v>
      </c>
      <c r="D19" s="259">
        <f>'Section 2 data'!$E$17</f>
        <v>0.80423999999999995</v>
      </c>
      <c r="E19" s="199">
        <f>'Section 2 data'!$F$17</f>
        <v>36.61</v>
      </c>
      <c r="F19" s="260">
        <f t="shared" si="1"/>
        <v>1.0389200000000001</v>
      </c>
    </row>
    <row r="20" spans="2:8" ht="15" customHeight="1" x14ac:dyDescent="0.2">
      <c r="B20" s="133" t="s">
        <v>96</v>
      </c>
      <c r="C20" s="60">
        <f>'Section 2 data'!$D$18</f>
        <v>0.18521000000000001</v>
      </c>
      <c r="D20" s="259">
        <f>'Section 2 data'!$E$18</f>
        <v>4.6781000000000006</v>
      </c>
      <c r="E20" s="199">
        <f>'Section 2 data'!$F$18</f>
        <v>16.670000000000002</v>
      </c>
      <c r="F20" s="260">
        <f t="shared" si="1"/>
        <v>4.8633100000000002</v>
      </c>
    </row>
    <row r="21" spans="2:8" ht="15" customHeight="1" x14ac:dyDescent="0.2">
      <c r="B21" s="133" t="s">
        <v>97</v>
      </c>
      <c r="C21" s="60">
        <f>'Section 2 data'!$D$19</f>
        <v>0.12731999999999999</v>
      </c>
      <c r="D21" s="259">
        <f>'Section 2 data'!$E$19</f>
        <v>4.93668</v>
      </c>
      <c r="E21" s="199">
        <f>'Section 2 data'!$F$19</f>
        <v>14.16</v>
      </c>
      <c r="F21" s="260">
        <f t="shared" si="1"/>
        <v>5.0640000000000001</v>
      </c>
    </row>
    <row r="22" spans="2:8" ht="15" customHeight="1" x14ac:dyDescent="0.2">
      <c r="B22" s="133" t="s">
        <v>98</v>
      </c>
      <c r="C22" s="60">
        <f>'Section 2 data'!$D$20</f>
        <v>0.31263000000000002</v>
      </c>
      <c r="D22" s="259">
        <f>'Section 2 data'!$E$20</f>
        <v>4.8701800000000004</v>
      </c>
      <c r="E22" s="199">
        <f>'Section 2 data'!$F$20</f>
        <v>15.88</v>
      </c>
      <c r="F22" s="260">
        <f t="shared" si="1"/>
        <v>5.1828100000000008</v>
      </c>
    </row>
    <row r="23" spans="2:8" ht="15" customHeight="1" x14ac:dyDescent="0.2">
      <c r="B23" s="133" t="s">
        <v>99</v>
      </c>
      <c r="C23" s="60">
        <f>'Section 2 data'!$D$21</f>
        <v>5.7709999999999997E-2</v>
      </c>
      <c r="D23" s="259">
        <f>'Section 2 data'!$E$21</f>
        <v>0.96234000000000008</v>
      </c>
      <c r="E23" s="199">
        <f>'Section 2 data'!$F$21</f>
        <v>37.159999999999997</v>
      </c>
      <c r="F23" s="260">
        <f t="shared" si="1"/>
        <v>1.0200500000000001</v>
      </c>
    </row>
    <row r="24" spans="2:8" ht="15" customHeight="1" x14ac:dyDescent="0.2">
      <c r="B24" s="133" t="s">
        <v>100</v>
      </c>
      <c r="C24" s="60">
        <f>'Section 2 data'!$D$22</f>
        <v>1.08E-3</v>
      </c>
      <c r="D24" s="259">
        <f>'Section 2 data'!$E$22</f>
        <v>1.02386</v>
      </c>
      <c r="E24" s="199">
        <f>'Section 2 data'!$F$22</f>
        <v>29.7</v>
      </c>
      <c r="F24" s="260">
        <f t="shared" si="1"/>
        <v>1.02494</v>
      </c>
    </row>
    <row r="25" spans="2:8" ht="15" customHeight="1" x14ac:dyDescent="0.2">
      <c r="B25" s="133" t="s">
        <v>101</v>
      </c>
      <c r="C25" s="60">
        <f>'Section 2 data'!$D$23</f>
        <v>0</v>
      </c>
      <c r="D25" s="259">
        <f>'Section 2 data'!$E$23</f>
        <v>3.5343200000000001</v>
      </c>
      <c r="E25" s="199">
        <f>'Section 2 data'!$F$23</f>
        <v>19.399999999999999</v>
      </c>
      <c r="F25" s="260">
        <f t="shared" si="1"/>
        <v>3.5343200000000001</v>
      </c>
    </row>
    <row r="26" spans="2:8" ht="15" customHeight="1" x14ac:dyDescent="0.2">
      <c r="B26" s="133" t="s">
        <v>102</v>
      </c>
      <c r="C26" s="60">
        <f>'Section 2 data'!$D$24</f>
        <v>9.9100000000000004E-3</v>
      </c>
      <c r="D26" s="259">
        <f>'Section 2 data'!$E$24</f>
        <v>1.5512999999999999</v>
      </c>
      <c r="E26" s="199">
        <f>'Section 2 data'!$F$24</f>
        <v>29.94</v>
      </c>
      <c r="F26" s="260">
        <f t="shared" si="1"/>
        <v>1.56121</v>
      </c>
    </row>
    <row r="27" spans="2:8" ht="15" customHeight="1" x14ac:dyDescent="0.2">
      <c r="B27" s="133" t="s">
        <v>103</v>
      </c>
      <c r="C27" s="60">
        <f>'Section 2 data'!$D$25</f>
        <v>2.1800000000000001E-3</v>
      </c>
      <c r="D27" s="259">
        <f>'Section 2 data'!$E$25</f>
        <v>1.3678800000000002</v>
      </c>
      <c r="E27" s="199">
        <f>'Section 2 data'!$F$25</f>
        <v>30.66</v>
      </c>
      <c r="F27" s="260">
        <f t="shared" si="1"/>
        <v>1.3700600000000003</v>
      </c>
    </row>
    <row r="28" spans="2:8" ht="15" customHeight="1" x14ac:dyDescent="0.2">
      <c r="B28" s="133" t="s">
        <v>104</v>
      </c>
      <c r="C28" s="60">
        <f>'Section 2 data'!$D$26</f>
        <v>0.90925</v>
      </c>
      <c r="D28" s="259">
        <f>'Section 2 data'!$E$26</f>
        <v>5.84964</v>
      </c>
      <c r="E28" s="199">
        <f>'Section 2 data'!$F$26</f>
        <v>13.95</v>
      </c>
      <c r="F28" s="260">
        <f t="shared" si="1"/>
        <v>6.7588900000000001</v>
      </c>
    </row>
    <row r="29" spans="2:8" ht="15" customHeight="1" x14ac:dyDescent="0.2">
      <c r="B29" s="132" t="s">
        <v>105</v>
      </c>
      <c r="C29" s="261">
        <f>'Section 2 data'!$D$7</f>
        <v>2.0144700000000002</v>
      </c>
      <c r="D29" s="262">
        <f>'Section 2 data'!$E$7</f>
        <v>37.045209999999997</v>
      </c>
      <c r="E29" s="203">
        <f>'Section 2 data'!$F$7</f>
        <v>2.93</v>
      </c>
      <c r="F29" s="263">
        <f t="shared" si="1"/>
        <v>39.05968</v>
      </c>
      <c r="H29" s="547"/>
    </row>
    <row r="30" spans="2:8" ht="15" customHeight="1" x14ac:dyDescent="0.2">
      <c r="B30" s="197" t="s">
        <v>106</v>
      </c>
      <c r="C30" s="205"/>
      <c r="D30" s="205"/>
      <c r="E30" s="5"/>
      <c r="F30" s="205"/>
    </row>
    <row r="31" spans="2:8" ht="15" customHeight="1" x14ac:dyDescent="0.2">
      <c r="B31" s="132" t="s">
        <v>106</v>
      </c>
      <c r="C31" s="261">
        <f>'Section 2 data'!$D$5</f>
        <v>6.7304899999999996</v>
      </c>
      <c r="D31" s="262">
        <f>'Section 2 data'!$E$5</f>
        <v>44.435970000000005</v>
      </c>
      <c r="E31" s="203">
        <f>'Section 2 data'!$F$5</f>
        <v>1.81</v>
      </c>
      <c r="F31" s="263">
        <f>SUM(C31,D31)</f>
        <v>51.166460000000001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31" t="s">
        <v>267</v>
      </c>
      <c r="C5" s="6" t="s">
        <v>78</v>
      </c>
      <c r="D5" s="833" t="s">
        <v>79</v>
      </c>
      <c r="E5" s="833"/>
      <c r="F5" s="7" t="s">
        <v>80</v>
      </c>
    </row>
    <row r="6" spans="2:6" ht="30" customHeight="1" x14ac:dyDescent="0.2">
      <c r="B6" s="832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4" t="s">
        <v>92</v>
      </c>
      <c r="C7" s="215"/>
      <c r="D7" s="215"/>
      <c r="E7" s="215"/>
      <c r="F7" s="215"/>
    </row>
    <row r="8" spans="2:6" ht="15" customHeight="1" x14ac:dyDescent="0.2">
      <c r="B8" s="216" t="s">
        <v>359</v>
      </c>
      <c r="C8" s="57">
        <f>'Section 2 data'!$D$31</f>
        <v>0.25190000000000001</v>
      </c>
      <c r="D8" s="253">
        <f>'Section 2 data'!$E$31</f>
        <v>0.14865</v>
      </c>
      <c r="E8" s="217">
        <f>'Section 2 data'!$F$31</f>
        <v>82.19</v>
      </c>
      <c r="F8" s="254">
        <f>SUM(C8,D8)</f>
        <v>0.40055000000000002</v>
      </c>
    </row>
    <row r="9" spans="2:6" ht="15" customHeight="1" x14ac:dyDescent="0.2">
      <c r="B9" s="219" t="s">
        <v>360</v>
      </c>
      <c r="C9" s="57">
        <f>'Section 2 data'!$D$32</f>
        <v>0.57089000000000001</v>
      </c>
      <c r="D9" s="258">
        <f>'Section 2 data'!$E$32</f>
        <v>0.64207000000000003</v>
      </c>
      <c r="E9" s="217">
        <f>'Section 2 data'!$F$32</f>
        <v>54.24</v>
      </c>
      <c r="F9" s="254">
        <f t="shared" ref="F9:F15" si="0">SUM(C9,D9)</f>
        <v>1.21296</v>
      </c>
    </row>
    <row r="10" spans="2:6" ht="15" customHeight="1" x14ac:dyDescent="0.2">
      <c r="B10" s="216" t="s">
        <v>361</v>
      </c>
      <c r="C10" s="57">
        <f>'Section 2 data'!$D$33</f>
        <v>1.1664300000000001</v>
      </c>
      <c r="D10" s="253">
        <f>'Section 2 data'!$E$33</f>
        <v>0.9698</v>
      </c>
      <c r="E10" s="217">
        <f>'Section 2 data'!$F$33</f>
        <v>36.468992609693998</v>
      </c>
      <c r="F10" s="254">
        <f t="shared" si="0"/>
        <v>2.1362300000000003</v>
      </c>
    </row>
    <row r="11" spans="2:6" ht="15" customHeight="1" x14ac:dyDescent="0.2">
      <c r="B11" s="216" t="s">
        <v>362</v>
      </c>
      <c r="C11" s="57">
        <f>'Section 2 data'!$D$34</f>
        <v>1.7404900000000001</v>
      </c>
      <c r="D11" s="253">
        <f>'Section 2 data'!$E$34</f>
        <v>4.0941700000000001</v>
      </c>
      <c r="E11" s="240">
        <f>'Section 2 data'!$F$34</f>
        <v>18.727759358866074</v>
      </c>
      <c r="F11" s="254">
        <f t="shared" si="0"/>
        <v>5.8346600000000004</v>
      </c>
    </row>
    <row r="12" spans="2:6" ht="15" customHeight="1" x14ac:dyDescent="0.2">
      <c r="B12" s="216" t="s">
        <v>363</v>
      </c>
      <c r="C12" s="57">
        <f>'Section 2 data'!$D$35</f>
        <v>0.65842000000000001</v>
      </c>
      <c r="D12" s="253">
        <f>'Section 2 data'!$E$35</f>
        <v>1.12544</v>
      </c>
      <c r="E12" s="240">
        <f>'Section 2 data'!$F$35</f>
        <v>35.85</v>
      </c>
      <c r="F12" s="254">
        <f t="shared" si="0"/>
        <v>1.78386</v>
      </c>
    </row>
    <row r="13" spans="2:6" ht="15" customHeight="1" x14ac:dyDescent="0.2">
      <c r="B13" s="216" t="s">
        <v>364</v>
      </c>
      <c r="C13" s="57">
        <f>'Section 2 data'!$D$36</f>
        <v>0.29819000000000001</v>
      </c>
      <c r="D13" s="253">
        <f>'Section 2 data'!$E$36</f>
        <v>0</v>
      </c>
      <c r="E13" s="217">
        <f>'Section 2 data'!$F$36</f>
        <v>0</v>
      </c>
      <c r="F13" s="254">
        <f t="shared" si="0"/>
        <v>0.29819000000000001</v>
      </c>
    </row>
    <row r="14" spans="2:6" ht="15" customHeight="1" x14ac:dyDescent="0.2">
      <c r="B14" s="216" t="s">
        <v>365</v>
      </c>
      <c r="C14" s="57">
        <f>'Section 2 data'!$D$37</f>
        <v>2.972E-2</v>
      </c>
      <c r="D14" s="253">
        <f>'Section 2 data'!$E$37</f>
        <v>0.41061999999999999</v>
      </c>
      <c r="E14" s="217">
        <f>'Section 2 data'!$F$37</f>
        <v>82.190376074717747</v>
      </c>
      <c r="F14" s="254">
        <f t="shared" si="0"/>
        <v>0.44034000000000001</v>
      </c>
    </row>
    <row r="15" spans="2:6" ht="15" customHeight="1" x14ac:dyDescent="0.2">
      <c r="B15" s="220" t="s">
        <v>80</v>
      </c>
      <c r="C15" s="73">
        <f>'Section 2 data'!$D$6</f>
        <v>4.7160200000000003</v>
      </c>
      <c r="D15" s="73">
        <f>'Section 2 data'!$E$6</f>
        <v>7.3907499999999997</v>
      </c>
      <c r="E15" s="241">
        <f>'Section 2 data'!$F$6</f>
        <v>10.36</v>
      </c>
      <c r="F15" s="255">
        <f t="shared" si="0"/>
        <v>12.106770000000001</v>
      </c>
    </row>
    <row r="16" spans="2:6" ht="15" customHeight="1" x14ac:dyDescent="0.2">
      <c r="B16" s="214" t="s">
        <v>105</v>
      </c>
      <c r="C16" s="215"/>
      <c r="D16" s="215"/>
      <c r="E16" s="215"/>
      <c r="F16" s="215"/>
    </row>
    <row r="17" spans="2:6" ht="15" customHeight="1" x14ac:dyDescent="0.2">
      <c r="B17" s="216" t="s">
        <v>359</v>
      </c>
      <c r="C17" s="57">
        <f>'Section 2 data'!$D$39</f>
        <v>0.20877000000000001</v>
      </c>
      <c r="D17" s="253">
        <f>'Section 2 data'!$E$39</f>
        <v>4.5496099999999995</v>
      </c>
      <c r="E17" s="217">
        <f>'Section 2 data'!$F$39</f>
        <v>17.079999999999998</v>
      </c>
      <c r="F17" s="254">
        <f t="shared" ref="F17:F24" si="1">SUM(C17,D17)</f>
        <v>4.7583799999999998</v>
      </c>
    </row>
    <row r="18" spans="2:6" ht="15" customHeight="1" x14ac:dyDescent="0.2">
      <c r="B18" s="219" t="s">
        <v>360</v>
      </c>
      <c r="C18" s="57">
        <f>'Section 2 data'!$D$40</f>
        <v>0.14299999999999999</v>
      </c>
      <c r="D18" s="258">
        <f>'Section 2 data'!$E$40</f>
        <v>6.1229499999999994</v>
      </c>
      <c r="E18" s="217">
        <f>'Section 2 data'!$F$40</f>
        <v>15.65</v>
      </c>
      <c r="F18" s="254">
        <f t="shared" si="1"/>
        <v>6.2659499999999992</v>
      </c>
    </row>
    <row r="19" spans="2:6" ht="15" customHeight="1" x14ac:dyDescent="0.2">
      <c r="B19" s="216" t="s">
        <v>361</v>
      </c>
      <c r="C19" s="57">
        <f>'Section 2 data'!$D$41</f>
        <v>0.35036</v>
      </c>
      <c r="D19" s="253">
        <f>'Section 2 data'!$E$41</f>
        <v>9.8687099999999983</v>
      </c>
      <c r="E19" s="217">
        <f>'Section 2 data'!$F$41</f>
        <v>12.409278308711489</v>
      </c>
      <c r="F19" s="254">
        <f t="shared" si="1"/>
        <v>10.219069999999999</v>
      </c>
    </row>
    <row r="20" spans="2:6" ht="15" customHeight="1" x14ac:dyDescent="0.2">
      <c r="B20" s="216" t="s">
        <v>362</v>
      </c>
      <c r="C20" s="57">
        <f>'Section 2 data'!$D$42</f>
        <v>0.48278999999999994</v>
      </c>
      <c r="D20" s="253">
        <f>'Section 2 data'!$E$42</f>
        <v>9.0440100000000001</v>
      </c>
      <c r="E20" s="240">
        <f>'Section 2 data'!$F$42</f>
        <v>12.905786839012173</v>
      </c>
      <c r="F20" s="254">
        <f t="shared" si="1"/>
        <v>9.5267999999999997</v>
      </c>
    </row>
    <row r="21" spans="2:6" ht="15" customHeight="1" x14ac:dyDescent="0.2">
      <c r="B21" s="216" t="s">
        <v>363</v>
      </c>
      <c r="C21" s="57">
        <f>'Section 2 data'!$D$43</f>
        <v>0.57479999999999998</v>
      </c>
      <c r="D21" s="253">
        <f>'Section 2 data'!$E$43</f>
        <v>4.7446099999999998</v>
      </c>
      <c r="E21" s="240">
        <f>'Section 2 data'!$F$43</f>
        <v>17.84</v>
      </c>
      <c r="F21" s="254">
        <f t="shared" si="1"/>
        <v>5.3194099999999995</v>
      </c>
    </row>
    <row r="22" spans="2:6" ht="15" customHeight="1" x14ac:dyDescent="0.2">
      <c r="B22" s="216" t="s">
        <v>364</v>
      </c>
      <c r="C22" s="57">
        <f>'Section 2 data'!$D$44</f>
        <v>0.15196000000000001</v>
      </c>
      <c r="D22" s="253">
        <f>'Section 2 data'!$E$44</f>
        <v>1.75224</v>
      </c>
      <c r="E22" s="240">
        <f>'Section 2 data'!$F$44</f>
        <v>34.78</v>
      </c>
      <c r="F22" s="254">
        <f t="shared" si="1"/>
        <v>1.9042000000000001</v>
      </c>
    </row>
    <row r="23" spans="2:6" ht="15" customHeight="1" x14ac:dyDescent="0.2">
      <c r="B23" s="216" t="s">
        <v>365</v>
      </c>
      <c r="C23" s="57">
        <f>'Section 2 data'!$D$45</f>
        <v>0.10278999999999999</v>
      </c>
      <c r="D23" s="253">
        <f>'Section 2 data'!$E$45</f>
        <v>0.96308000000000005</v>
      </c>
      <c r="E23" s="217">
        <f>'Section 2 data'!$F$45</f>
        <v>43.478714840790175</v>
      </c>
      <c r="F23" s="254">
        <f t="shared" si="1"/>
        <v>1.0658700000000001</v>
      </c>
    </row>
    <row r="24" spans="2:6" ht="15" customHeight="1" x14ac:dyDescent="0.2">
      <c r="B24" s="220" t="s">
        <v>80</v>
      </c>
      <c r="C24" s="73">
        <f>'Section 2 data'!$D$7</f>
        <v>2.0144700000000002</v>
      </c>
      <c r="D24" s="73">
        <f>'Section 2 data'!$E$7</f>
        <v>37.045209999999997</v>
      </c>
      <c r="E24" s="241">
        <f>'Section 2 data'!$F$7</f>
        <v>2.93</v>
      </c>
      <c r="F24" s="255">
        <f t="shared" si="1"/>
        <v>39.05968</v>
      </c>
    </row>
    <row r="25" spans="2:6" ht="15" customHeight="1" x14ac:dyDescent="0.2">
      <c r="B25" s="214" t="s">
        <v>106</v>
      </c>
      <c r="C25" s="215"/>
      <c r="D25" s="215"/>
      <c r="E25" s="215"/>
      <c r="F25" s="215"/>
    </row>
    <row r="26" spans="2:6" ht="15" customHeight="1" x14ac:dyDescent="0.2">
      <c r="B26" s="216" t="s">
        <v>359</v>
      </c>
      <c r="C26" s="57">
        <f>'Section 2 data'!$D$47</f>
        <v>0.46067000000000002</v>
      </c>
      <c r="D26" s="253">
        <f>'Section 2 data'!$E$47</f>
        <v>4.6982600000000003</v>
      </c>
      <c r="E26" s="217">
        <f>'Section 2 data'!$F$47</f>
        <v>16.75</v>
      </c>
      <c r="F26" s="254">
        <f t="shared" ref="F26:F33" si="2">SUM(C26,D26)</f>
        <v>5.1589300000000007</v>
      </c>
    </row>
    <row r="27" spans="2:6" ht="15" customHeight="1" x14ac:dyDescent="0.2">
      <c r="B27" s="219" t="s">
        <v>360</v>
      </c>
      <c r="C27" s="57">
        <f>'Section 2 data'!$D$48</f>
        <v>0.71389000000000002</v>
      </c>
      <c r="D27" s="258">
        <f>'Section 2 data'!$E$48</f>
        <v>6.7650200000000007</v>
      </c>
      <c r="E27" s="217">
        <f>'Section 2 data'!$F$48</f>
        <v>15.48</v>
      </c>
      <c r="F27" s="254">
        <f t="shared" si="2"/>
        <v>7.4789100000000008</v>
      </c>
    </row>
    <row r="28" spans="2:6" ht="15" customHeight="1" x14ac:dyDescent="0.2">
      <c r="B28" s="216" t="s">
        <v>361</v>
      </c>
      <c r="C28" s="57">
        <f>'Section 2 data'!$D$49</f>
        <v>1.5167899999999999</v>
      </c>
      <c r="D28" s="253">
        <f>'Section 2 data'!$E$49</f>
        <v>10.838509999999998</v>
      </c>
      <c r="E28" s="217">
        <f>'Section 2 data'!$F$49</f>
        <v>12.004607628458798</v>
      </c>
      <c r="F28" s="254">
        <f t="shared" si="2"/>
        <v>12.355299999999998</v>
      </c>
    </row>
    <row r="29" spans="2:6" ht="15" customHeight="1" x14ac:dyDescent="0.2">
      <c r="B29" s="216" t="s">
        <v>362</v>
      </c>
      <c r="C29" s="57">
        <f>'Section 2 data'!$D$50</f>
        <v>2.2232699999999999</v>
      </c>
      <c r="D29" s="253">
        <f>'Section 2 data'!$E$50</f>
        <v>13.13818</v>
      </c>
      <c r="E29" s="240">
        <f>'Section 2 data'!$F$50</f>
        <v>10.606070412463735</v>
      </c>
      <c r="F29" s="254">
        <f t="shared" si="2"/>
        <v>15.36145</v>
      </c>
    </row>
    <row r="30" spans="2:6" ht="15" customHeight="1" x14ac:dyDescent="0.2">
      <c r="B30" s="216" t="s">
        <v>363</v>
      </c>
      <c r="C30" s="57">
        <f>'Section 2 data'!$D$51</f>
        <v>1.2332100000000001</v>
      </c>
      <c r="D30" s="253">
        <f>'Section 2 data'!$E$51</f>
        <v>5.87005</v>
      </c>
      <c r="E30" s="240">
        <f>'Section 2 data'!$F$51</f>
        <v>16.260000000000002</v>
      </c>
      <c r="F30" s="254">
        <f t="shared" si="2"/>
        <v>7.1032600000000006</v>
      </c>
    </row>
    <row r="31" spans="2:6" ht="15" customHeight="1" x14ac:dyDescent="0.2">
      <c r="B31" s="216" t="s">
        <v>364</v>
      </c>
      <c r="C31" s="57">
        <f>'Section 2 data'!$D$52</f>
        <v>0.45013999999999998</v>
      </c>
      <c r="D31" s="253">
        <f>'Section 2 data'!$E$52</f>
        <v>1.75224</v>
      </c>
      <c r="E31" s="240">
        <f>'Section 2 data'!$F$52</f>
        <v>34.78</v>
      </c>
      <c r="F31" s="254">
        <f t="shared" si="2"/>
        <v>2.2023799999999998</v>
      </c>
    </row>
    <row r="32" spans="2:6" ht="15" customHeight="1" x14ac:dyDescent="0.2">
      <c r="B32" s="216" t="s">
        <v>365</v>
      </c>
      <c r="C32" s="57">
        <f>'Section 2 data'!$D$53</f>
        <v>0.13250000000000001</v>
      </c>
      <c r="D32" s="253">
        <f>'Section 2 data'!$E$53</f>
        <v>1.37371</v>
      </c>
      <c r="E32" s="217">
        <f>'Section 2 data'!$F$53</f>
        <v>39.861153268878432</v>
      </c>
      <c r="F32" s="254">
        <f t="shared" si="2"/>
        <v>1.50621</v>
      </c>
    </row>
    <row r="33" spans="2:6" ht="15" customHeight="1" x14ac:dyDescent="0.2">
      <c r="B33" s="222" t="s">
        <v>80</v>
      </c>
      <c r="C33" s="256">
        <f>'Section 2 data'!$D$5</f>
        <v>6.7304899999999996</v>
      </c>
      <c r="D33" s="256">
        <f>'Section 2 data'!$E$5</f>
        <v>44.435970000000005</v>
      </c>
      <c r="E33" s="242">
        <f>'Section 2 data'!$F$5</f>
        <v>1.81</v>
      </c>
      <c r="F33" s="257">
        <f t="shared" si="2"/>
        <v>51.166460000000001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213" t="s">
        <v>80</v>
      </c>
    </row>
    <row r="6" spans="2:6" ht="30" customHeight="1" x14ac:dyDescent="0.2">
      <c r="B6" s="835"/>
      <c r="C6" s="251" t="s">
        <v>81</v>
      </c>
      <c r="D6" s="251" t="s">
        <v>81</v>
      </c>
      <c r="E6" s="11" t="s">
        <v>82</v>
      </c>
      <c r="F6" s="252" t="s">
        <v>81</v>
      </c>
    </row>
    <row r="7" spans="2:6" ht="15" customHeight="1" x14ac:dyDescent="0.2">
      <c r="B7" s="214" t="s">
        <v>92</v>
      </c>
      <c r="C7" s="215"/>
      <c r="D7" s="215"/>
      <c r="E7" s="215"/>
      <c r="F7" s="215"/>
    </row>
    <row r="8" spans="2:6" ht="15" customHeight="1" x14ac:dyDescent="0.2">
      <c r="B8" s="216" t="s">
        <v>366</v>
      </c>
      <c r="C8" s="57">
        <f>'Section 2 data'!$D$58</f>
        <v>0.31586000000000003</v>
      </c>
      <c r="D8" s="253">
        <f>'Section 2 data'!$E$58</f>
        <v>0</v>
      </c>
      <c r="E8" s="217">
        <f>'Section 2 data'!$F$58</f>
        <v>0</v>
      </c>
      <c r="F8" s="254">
        <f>SUM(C8,D8)</f>
        <v>0.31586000000000003</v>
      </c>
    </row>
    <row r="9" spans="2:6" ht="15" customHeight="1" x14ac:dyDescent="0.2">
      <c r="B9" s="218" t="s">
        <v>367</v>
      </c>
      <c r="C9" s="57">
        <f>'Section 2 data'!$D$59</f>
        <v>0.27327999999999997</v>
      </c>
      <c r="D9" s="253">
        <f>'Section 2 data'!$E$59</f>
        <v>0.32674000000000003</v>
      </c>
      <c r="E9" s="217">
        <f>'Section 2 data'!$F$59</f>
        <v>44.84</v>
      </c>
      <c r="F9" s="254">
        <f t="shared" ref="F9:F17" si="0">SUM(C9,D9)</f>
        <v>0.60002</v>
      </c>
    </row>
    <row r="10" spans="2:6" ht="15" customHeight="1" x14ac:dyDescent="0.2">
      <c r="B10" s="219" t="s">
        <v>368</v>
      </c>
      <c r="C10" s="57">
        <f>'Section 2 data'!$D$60</f>
        <v>0.41220000000000001</v>
      </c>
      <c r="D10" s="253">
        <f>'Section 2 data'!$E$60</f>
        <v>0.62029000000000001</v>
      </c>
      <c r="E10" s="217">
        <f>'Section 2 data'!$F$60</f>
        <v>54.36</v>
      </c>
      <c r="F10" s="254">
        <f t="shared" si="0"/>
        <v>1.0324900000000001</v>
      </c>
    </row>
    <row r="11" spans="2:6" ht="15" customHeight="1" x14ac:dyDescent="0.2">
      <c r="B11" s="216" t="s">
        <v>369</v>
      </c>
      <c r="C11" s="57">
        <f>'Section 2 data'!$D$61</f>
        <v>0.63575000000000004</v>
      </c>
      <c r="D11" s="253">
        <f>'Section 2 data'!$E$61</f>
        <v>0.29352</v>
      </c>
      <c r="E11" s="217">
        <f>'Section 2 data'!$F$61</f>
        <v>38.44</v>
      </c>
      <c r="F11" s="254">
        <f t="shared" si="0"/>
        <v>0.92927000000000004</v>
      </c>
    </row>
    <row r="12" spans="2:6" ht="15" customHeight="1" x14ac:dyDescent="0.2">
      <c r="B12" s="216" t="s">
        <v>370</v>
      </c>
      <c r="C12" s="57">
        <f>'Section 2 data'!$D$62</f>
        <v>1.12185</v>
      </c>
      <c r="D12" s="253">
        <f>'Section 2 data'!$E$62</f>
        <v>2.5654899999999996</v>
      </c>
      <c r="E12" s="217">
        <f>'Section 2 data'!$F$62</f>
        <v>20.09</v>
      </c>
      <c r="F12" s="254">
        <f t="shared" si="0"/>
        <v>3.6873399999999998</v>
      </c>
    </row>
    <row r="13" spans="2:6" ht="15" customHeight="1" x14ac:dyDescent="0.2">
      <c r="B13" s="216" t="s">
        <v>371</v>
      </c>
      <c r="C13" s="57">
        <f>'Section 2 data'!$D$63</f>
        <v>0.83992</v>
      </c>
      <c r="D13" s="253">
        <f>'Section 2 data'!$E$63</f>
        <v>2.5388500000000001</v>
      </c>
      <c r="E13" s="217">
        <f>'Section 2 data'!$F$63</f>
        <v>20.54</v>
      </c>
      <c r="F13" s="254">
        <f t="shared" si="0"/>
        <v>3.3787700000000003</v>
      </c>
    </row>
    <row r="14" spans="2:6" ht="15" customHeight="1" x14ac:dyDescent="0.2">
      <c r="B14" s="216" t="s">
        <v>372</v>
      </c>
      <c r="C14" s="57">
        <f>'Section 2 data'!$D$64</f>
        <v>1.10053</v>
      </c>
      <c r="D14" s="253">
        <f>'Section 2 data'!$E$64</f>
        <v>1.0458699999999999</v>
      </c>
      <c r="E14" s="217">
        <f>'Section 2 data'!$F$64</f>
        <v>44.43</v>
      </c>
      <c r="F14" s="254">
        <f t="shared" si="0"/>
        <v>2.1463999999999999</v>
      </c>
    </row>
    <row r="15" spans="2:6" ht="15" customHeight="1" x14ac:dyDescent="0.2">
      <c r="B15" s="216" t="s">
        <v>373</v>
      </c>
      <c r="C15" s="57">
        <f>'Section 2 data'!$D$65</f>
        <v>1.6640000000000002E-2</v>
      </c>
      <c r="D15" s="253">
        <f>'Section 2 data'!$E$65</f>
        <v>0</v>
      </c>
      <c r="E15" s="217">
        <f>'Section 2 data'!$F$65</f>
        <v>0</v>
      </c>
      <c r="F15" s="254">
        <f t="shared" si="0"/>
        <v>1.6640000000000002E-2</v>
      </c>
    </row>
    <row r="16" spans="2:6" ht="15" customHeight="1" x14ac:dyDescent="0.2">
      <c r="B16" s="216" t="s">
        <v>374</v>
      </c>
      <c r="C16" s="57">
        <f>'Section 2 data'!$D$66</f>
        <v>0</v>
      </c>
      <c r="D16" s="253">
        <f>'Section 2 data'!$E$66</f>
        <v>0</v>
      </c>
      <c r="E16" s="217">
        <f>'Section 2 data'!$F$66</f>
        <v>0</v>
      </c>
      <c r="F16" s="254">
        <f t="shared" si="0"/>
        <v>0</v>
      </c>
    </row>
    <row r="17" spans="2:6" ht="15" customHeight="1" x14ac:dyDescent="0.2">
      <c r="B17" s="220" t="s">
        <v>80</v>
      </c>
      <c r="C17" s="73">
        <f>'Section 2 data'!$D$6</f>
        <v>4.7160200000000003</v>
      </c>
      <c r="D17" s="73">
        <f>'Section 2 data'!$E$6</f>
        <v>7.3907499999999997</v>
      </c>
      <c r="E17" s="221">
        <f>'Section 2 data'!$F$6</f>
        <v>10.36</v>
      </c>
      <c r="F17" s="255">
        <f t="shared" si="0"/>
        <v>12.106770000000001</v>
      </c>
    </row>
    <row r="18" spans="2:6" ht="15" customHeight="1" x14ac:dyDescent="0.2">
      <c r="B18" s="214" t="s">
        <v>105</v>
      </c>
      <c r="C18" s="215"/>
      <c r="D18" s="215"/>
      <c r="E18" s="215"/>
      <c r="F18" s="215"/>
    </row>
    <row r="19" spans="2:6" ht="15" customHeight="1" x14ac:dyDescent="0.2">
      <c r="B19" s="216" t="s">
        <v>366</v>
      </c>
      <c r="C19" s="57">
        <f>'Section 2 data'!$D$68</f>
        <v>0.27635000000000004</v>
      </c>
      <c r="D19" s="253">
        <f>'Section 2 data'!$E$68</f>
        <v>6.4809899999999994</v>
      </c>
      <c r="E19" s="217">
        <f>'Section 2 data'!$F$68</f>
        <v>13.32</v>
      </c>
      <c r="F19" s="254">
        <f t="shared" ref="F19:F28" si="1">SUM(C19,D19)</f>
        <v>6.7573399999999992</v>
      </c>
    </row>
    <row r="20" spans="2:6" ht="15" customHeight="1" x14ac:dyDescent="0.2">
      <c r="B20" s="218" t="s">
        <v>367</v>
      </c>
      <c r="C20" s="57">
        <f>'Section 2 data'!$D$69</f>
        <v>0.20025999999999999</v>
      </c>
      <c r="D20" s="253">
        <f>'Section 2 data'!$E$69</f>
        <v>8.2733099999999986</v>
      </c>
      <c r="E20" s="217">
        <f>'Section 2 data'!$F$69</f>
        <v>11.2</v>
      </c>
      <c r="F20" s="254">
        <f t="shared" si="1"/>
        <v>8.4735699999999987</v>
      </c>
    </row>
    <row r="21" spans="2:6" ht="15" customHeight="1" x14ac:dyDescent="0.2">
      <c r="B21" s="219" t="s">
        <v>368</v>
      </c>
      <c r="C21" s="57">
        <f>'Section 2 data'!$D$70</f>
        <v>0.17383000000000001</v>
      </c>
      <c r="D21" s="253">
        <f>'Section 2 data'!$E$70</f>
        <v>3.9216899999999999</v>
      </c>
      <c r="E21" s="217">
        <f>'Section 2 data'!$F$70</f>
        <v>17.71</v>
      </c>
      <c r="F21" s="254">
        <f t="shared" si="1"/>
        <v>4.0955199999999996</v>
      </c>
    </row>
    <row r="22" spans="2:6" ht="15" customHeight="1" x14ac:dyDescent="0.2">
      <c r="B22" s="216" t="s">
        <v>369</v>
      </c>
      <c r="C22" s="57">
        <f>'Section 2 data'!$D$71</f>
        <v>0.22964999999999999</v>
      </c>
      <c r="D22" s="253">
        <f>'Section 2 data'!$E$71</f>
        <v>4.1282700000000006</v>
      </c>
      <c r="E22" s="217">
        <f>'Section 2 data'!$F$71</f>
        <v>15.95</v>
      </c>
      <c r="F22" s="254">
        <f t="shared" si="1"/>
        <v>4.3579200000000009</v>
      </c>
    </row>
    <row r="23" spans="2:6" ht="15" customHeight="1" x14ac:dyDescent="0.2">
      <c r="B23" s="216" t="s">
        <v>370</v>
      </c>
      <c r="C23" s="57">
        <f>'Section 2 data'!$D$72</f>
        <v>0.58410000000000006</v>
      </c>
      <c r="D23" s="253">
        <f>'Section 2 data'!$E$72</f>
        <v>6.5472299999999999</v>
      </c>
      <c r="E23" s="217">
        <f>'Section 2 data'!$F$72</f>
        <v>12.94</v>
      </c>
      <c r="F23" s="254">
        <f t="shared" si="1"/>
        <v>7.1313300000000002</v>
      </c>
    </row>
    <row r="24" spans="2:6" ht="15" customHeight="1" x14ac:dyDescent="0.2">
      <c r="B24" s="216" t="s">
        <v>371</v>
      </c>
      <c r="C24" s="57">
        <f>'Section 2 data'!$D$73</f>
        <v>0.39074999999999999</v>
      </c>
      <c r="D24" s="253">
        <f>'Section 2 data'!$E$73</f>
        <v>2.7854999999999999</v>
      </c>
      <c r="E24" s="217">
        <f>'Section 2 data'!$F$73</f>
        <v>20.65</v>
      </c>
      <c r="F24" s="254">
        <f t="shared" si="1"/>
        <v>3.17625</v>
      </c>
    </row>
    <row r="25" spans="2:6" ht="15" customHeight="1" x14ac:dyDescent="0.2">
      <c r="B25" s="216" t="s">
        <v>372</v>
      </c>
      <c r="C25" s="57">
        <f>'Section 2 data'!$D$74</f>
        <v>0.12254999999999999</v>
      </c>
      <c r="D25" s="253">
        <f>'Section 2 data'!$E$74</f>
        <v>3.6434799999999998</v>
      </c>
      <c r="E25" s="217">
        <f>'Section 2 data'!$F$74</f>
        <v>22.54</v>
      </c>
      <c r="F25" s="254">
        <f t="shared" si="1"/>
        <v>3.7660299999999998</v>
      </c>
    </row>
    <row r="26" spans="2:6" ht="15" customHeight="1" x14ac:dyDescent="0.2">
      <c r="B26" s="216" t="s">
        <v>373</v>
      </c>
      <c r="C26" s="57">
        <f>'Section 2 data'!$D$75</f>
        <v>3.3710000000000004E-2</v>
      </c>
      <c r="D26" s="253">
        <f>'Section 2 data'!$E$75</f>
        <v>0.70407000000000008</v>
      </c>
      <c r="E26" s="217">
        <f>'Section 2 data'!$F$75</f>
        <v>41.24</v>
      </c>
      <c r="F26" s="254">
        <f t="shared" si="1"/>
        <v>0.7377800000000001</v>
      </c>
    </row>
    <row r="27" spans="2:6" ht="15" customHeight="1" x14ac:dyDescent="0.2">
      <c r="B27" s="216" t="s">
        <v>374</v>
      </c>
      <c r="C27" s="57">
        <f>'Section 2 data'!$D$76</f>
        <v>3.2799999999999999E-3</v>
      </c>
      <c r="D27" s="253">
        <f>'Section 2 data'!$E$76</f>
        <v>0.56067999999999996</v>
      </c>
      <c r="E27" s="217">
        <f>'Section 2 data'!$F$76</f>
        <v>57.8</v>
      </c>
      <c r="F27" s="254">
        <f t="shared" si="1"/>
        <v>0.56395999999999991</v>
      </c>
    </row>
    <row r="28" spans="2:6" ht="15" customHeight="1" x14ac:dyDescent="0.2">
      <c r="B28" s="220" t="s">
        <v>80</v>
      </c>
      <c r="C28" s="73">
        <f>'Section 2 data'!$D$7</f>
        <v>2.0144700000000002</v>
      </c>
      <c r="D28" s="73">
        <f>'Section 2 data'!$E$7</f>
        <v>37.045209999999997</v>
      </c>
      <c r="E28" s="221">
        <f>'Section 2 data'!$F$7</f>
        <v>2.93</v>
      </c>
      <c r="F28" s="255">
        <f t="shared" si="1"/>
        <v>39.05968</v>
      </c>
    </row>
    <row r="29" spans="2:6" ht="15" customHeight="1" x14ac:dyDescent="0.2">
      <c r="B29" s="214" t="s">
        <v>106</v>
      </c>
      <c r="C29" s="215"/>
      <c r="D29" s="215"/>
      <c r="E29" s="215"/>
      <c r="F29" s="215"/>
    </row>
    <row r="30" spans="2:6" ht="15" customHeight="1" x14ac:dyDescent="0.2">
      <c r="B30" s="216" t="s">
        <v>366</v>
      </c>
      <c r="C30" s="57">
        <f>'Section 2 data'!$D$78</f>
        <v>0.59221000000000001</v>
      </c>
      <c r="D30" s="253">
        <f>'Section 2 data'!$E$78</f>
        <v>6.4809899999999994</v>
      </c>
      <c r="E30" s="217">
        <f>'Section 2 data'!$F$78</f>
        <v>13.32</v>
      </c>
      <c r="F30" s="254">
        <f t="shared" ref="F30:F39" si="2">SUM(C30,D30)</f>
        <v>7.073199999999999</v>
      </c>
    </row>
    <row r="31" spans="2:6" ht="15" customHeight="1" x14ac:dyDescent="0.2">
      <c r="B31" s="218" t="s">
        <v>367</v>
      </c>
      <c r="C31" s="57">
        <f>'Section 2 data'!$D$79</f>
        <v>0.47354000000000002</v>
      </c>
      <c r="D31" s="253">
        <f>'Section 2 data'!$E$79</f>
        <v>8.6000499999999995</v>
      </c>
      <c r="E31" s="217">
        <f>'Section 2 data'!$F$79</f>
        <v>10.83</v>
      </c>
      <c r="F31" s="254">
        <f t="shared" si="2"/>
        <v>9.0735899999999994</v>
      </c>
    </row>
    <row r="32" spans="2:6" ht="15" customHeight="1" x14ac:dyDescent="0.2">
      <c r="B32" s="219" t="s">
        <v>368</v>
      </c>
      <c r="C32" s="57">
        <f>'Section 2 data'!$D$80</f>
        <v>0.58602999999999994</v>
      </c>
      <c r="D32" s="253">
        <f>'Section 2 data'!$E$80</f>
        <v>4.5419799999999997</v>
      </c>
      <c r="E32" s="217">
        <f>'Section 2 data'!$F$80</f>
        <v>16.899999999999999</v>
      </c>
      <c r="F32" s="254">
        <f t="shared" si="2"/>
        <v>5.1280099999999997</v>
      </c>
    </row>
    <row r="33" spans="2:6" ht="15" customHeight="1" x14ac:dyDescent="0.2">
      <c r="B33" s="216" t="s">
        <v>369</v>
      </c>
      <c r="C33" s="57">
        <f>'Section 2 data'!$D$81</f>
        <v>0.86538999999999999</v>
      </c>
      <c r="D33" s="253">
        <f>'Section 2 data'!$E$81</f>
        <v>4.4217899999999997</v>
      </c>
      <c r="E33" s="217">
        <f>'Section 2 data'!$F$81</f>
        <v>15</v>
      </c>
      <c r="F33" s="254">
        <f t="shared" si="2"/>
        <v>5.2871799999999993</v>
      </c>
    </row>
    <row r="34" spans="2:6" ht="15" customHeight="1" x14ac:dyDescent="0.2">
      <c r="B34" s="216" t="s">
        <v>370</v>
      </c>
      <c r="C34" s="57">
        <f>'Section 2 data'!$D$82</f>
        <v>1.7059500000000001</v>
      </c>
      <c r="D34" s="253">
        <f>'Section 2 data'!$E$82</f>
        <v>9.1127099999999999</v>
      </c>
      <c r="E34" s="217">
        <f>'Section 2 data'!$F$82</f>
        <v>10.69</v>
      </c>
      <c r="F34" s="254">
        <f t="shared" si="2"/>
        <v>10.818659999999999</v>
      </c>
    </row>
    <row r="35" spans="2:6" ht="15" customHeight="1" x14ac:dyDescent="0.2">
      <c r="B35" s="216" t="s">
        <v>371</v>
      </c>
      <c r="C35" s="57">
        <f>'Section 2 data'!$D$83</f>
        <v>1.2306600000000001</v>
      </c>
      <c r="D35" s="253">
        <f>'Section 2 data'!$E$83</f>
        <v>5.3243500000000008</v>
      </c>
      <c r="E35" s="217">
        <f>'Section 2 data'!$F$83</f>
        <v>14.4</v>
      </c>
      <c r="F35" s="254">
        <f t="shared" si="2"/>
        <v>6.5550100000000011</v>
      </c>
    </row>
    <row r="36" spans="2:6" ht="15" customHeight="1" x14ac:dyDescent="0.2">
      <c r="B36" s="216" t="s">
        <v>372</v>
      </c>
      <c r="C36" s="57">
        <f>'Section 2 data'!$D$84</f>
        <v>1.2230799999999999</v>
      </c>
      <c r="D36" s="253">
        <f>'Section 2 data'!$E$84</f>
        <v>4.6893500000000001</v>
      </c>
      <c r="E36" s="217">
        <f>'Section 2 data'!$F$84</f>
        <v>19.670000000000002</v>
      </c>
      <c r="F36" s="254">
        <f t="shared" si="2"/>
        <v>5.9124300000000005</v>
      </c>
    </row>
    <row r="37" spans="2:6" ht="15" customHeight="1" x14ac:dyDescent="0.2">
      <c r="B37" s="216" t="s">
        <v>373</v>
      </c>
      <c r="C37" s="57">
        <f>'Section 2 data'!$D$85</f>
        <v>5.0349999999999999E-2</v>
      </c>
      <c r="D37" s="253">
        <f>'Section 2 data'!$E$85</f>
        <v>0.70407000000000008</v>
      </c>
      <c r="E37" s="217">
        <f>'Section 2 data'!$F$85</f>
        <v>41.24</v>
      </c>
      <c r="F37" s="254">
        <f t="shared" si="2"/>
        <v>0.75442000000000009</v>
      </c>
    </row>
    <row r="38" spans="2:6" ht="15" customHeight="1" x14ac:dyDescent="0.2">
      <c r="B38" s="216" t="s">
        <v>374</v>
      </c>
      <c r="C38" s="57">
        <f>'Section 2 data'!$D$86</f>
        <v>3.2799999999999999E-3</v>
      </c>
      <c r="D38" s="253">
        <f>'Section 2 data'!$E$86</f>
        <v>0.56067999999999996</v>
      </c>
      <c r="E38" s="217">
        <f>'Section 2 data'!$F$86</f>
        <v>57.8</v>
      </c>
      <c r="F38" s="254">
        <f t="shared" si="2"/>
        <v>0.56395999999999991</v>
      </c>
    </row>
    <row r="39" spans="2:6" ht="15" customHeight="1" x14ac:dyDescent="0.2">
      <c r="B39" s="222" t="s">
        <v>80</v>
      </c>
      <c r="C39" s="256">
        <f>'Section 2 data'!$D$5</f>
        <v>6.7304899999999996</v>
      </c>
      <c r="D39" s="256">
        <f>'Section 2 data'!$E$5</f>
        <v>44.435970000000005</v>
      </c>
      <c r="E39" s="224">
        <f>'Section 2 data'!$F$5</f>
        <v>1.81</v>
      </c>
      <c r="F39" s="257">
        <f t="shared" si="2"/>
        <v>51.166460000000001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>
      <selection activeCell="F7" sqref="B5:F7"/>
    </sheetView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31" t="s">
        <v>76</v>
      </c>
      <c r="C5" s="14" t="s">
        <v>78</v>
      </c>
      <c r="D5" s="837" t="s">
        <v>79</v>
      </c>
      <c r="E5" s="838"/>
      <c r="F5" s="15" t="s">
        <v>80</v>
      </c>
    </row>
    <row r="6" spans="2:6" ht="30" customHeight="1" x14ac:dyDescent="0.2">
      <c r="B6" s="832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47" t="str">
        <f>Index!$B$4</f>
        <v>East Midlands</v>
      </c>
      <c r="C7" s="248">
        <f>'Section 2 data'!$D$91</f>
        <v>0.33438999999999997</v>
      </c>
      <c r="D7" s="248">
        <f>'Section 2 data'!$E$91</f>
        <v>0.29669999999999996</v>
      </c>
      <c r="E7" s="249">
        <f>'Section 2 data'!$F$91</f>
        <v>80.790000000000006</v>
      </c>
      <c r="F7" s="250">
        <f>SUM(C7,D7)</f>
        <v>0.63108999999999993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753</v>
      </c>
    </row>
    <row r="5" spans="2:4" ht="30" customHeight="1" x14ac:dyDescent="0.2">
      <c r="B5" s="828"/>
      <c r="C5" s="40" t="s">
        <v>677</v>
      </c>
      <c r="D5" s="226" t="s">
        <v>678</v>
      </c>
    </row>
    <row r="6" spans="2:4" ht="30" customHeight="1" x14ac:dyDescent="0.2">
      <c r="B6" s="829"/>
      <c r="C6" s="839" t="s">
        <v>81</v>
      </c>
      <c r="D6" s="840"/>
    </row>
    <row r="7" spans="2:4" ht="15" customHeight="1" x14ac:dyDescent="0.2">
      <c r="B7" s="197" t="str">
        <f>Index!$B$4</f>
        <v>East Midlands</v>
      </c>
      <c r="C7" s="198"/>
      <c r="D7" s="198"/>
    </row>
    <row r="8" spans="2:4" ht="15" customHeight="1" x14ac:dyDescent="0.2">
      <c r="B8" s="133" t="s">
        <v>19</v>
      </c>
      <c r="C8" s="60">
        <f>'Section 2 data'!$H$96</f>
        <v>35.675448116531278</v>
      </c>
      <c r="D8" s="502">
        <f>'Section 2 data'!$H$7</f>
        <v>39.05968</v>
      </c>
    </row>
    <row r="9" spans="2:4" ht="15" customHeight="1" x14ac:dyDescent="0.2">
      <c r="B9" s="503" t="s">
        <v>20</v>
      </c>
      <c r="C9" s="62">
        <f>'Section 2 data'!$H$97</f>
        <v>13.181998737235498</v>
      </c>
      <c r="D9" s="504">
        <f>'Section 2 data'!$H$6</f>
        <v>12.106770000000001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2"/>
      <c r="B2" s="296"/>
      <c r="C2" s="297"/>
      <c r="D2" s="278"/>
      <c r="E2" s="279"/>
      <c r="F2" s="273"/>
      <c r="H2" s="296"/>
      <c r="I2" s="297"/>
      <c r="J2" s="279"/>
      <c r="K2" s="279"/>
      <c r="L2" s="279"/>
      <c r="M2" s="279"/>
      <c r="N2" s="273"/>
      <c r="P2" s="296"/>
      <c r="Q2" s="297"/>
      <c r="R2" s="278"/>
      <c r="S2" s="279"/>
    </row>
    <row r="3" spans="1:19" x14ac:dyDescent="0.2">
      <c r="A3" s="272"/>
      <c r="B3" s="778" t="s">
        <v>688</v>
      </c>
      <c r="C3" s="779"/>
      <c r="D3" s="779"/>
      <c r="E3" s="779"/>
      <c r="F3" s="779"/>
      <c r="G3" s="779"/>
      <c r="H3" s="779"/>
    </row>
    <row r="4" spans="1:19" x14ac:dyDescent="0.2">
      <c r="A4" s="149"/>
      <c r="B4" s="280"/>
      <c r="C4" s="280" t="s">
        <v>610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487</v>
      </c>
      <c r="I4" s="149"/>
      <c r="J4" s="149"/>
    </row>
    <row r="5" spans="1:19" s="23" customFormat="1" x14ac:dyDescent="0.2">
      <c r="A5" s="427"/>
      <c r="B5" s="435"/>
      <c r="C5" s="425" t="s">
        <v>106</v>
      </c>
      <c r="D5" s="426">
        <v>883.44100000000003</v>
      </c>
      <c r="E5" s="428">
        <v>6569.7380000000003</v>
      </c>
      <c r="F5" s="433">
        <v>6.66</v>
      </c>
      <c r="G5" s="440">
        <f>E5*F5/100</f>
        <v>437.54455080000002</v>
      </c>
      <c r="H5" s="441">
        <f>SUM(D5,E5)</f>
        <v>7453.1790000000001</v>
      </c>
      <c r="I5" s="427"/>
      <c r="J5" s="427"/>
    </row>
    <row r="6" spans="1:19" s="24" customFormat="1" x14ac:dyDescent="0.2">
      <c r="A6" s="429"/>
      <c r="B6" s="436"/>
      <c r="C6" s="425" t="s">
        <v>92</v>
      </c>
      <c r="D6" s="426">
        <v>680.49900000000002</v>
      </c>
      <c r="E6" s="428">
        <v>1520.578</v>
      </c>
      <c r="F6" s="433">
        <v>12.99</v>
      </c>
      <c r="G6" s="440">
        <f t="shared" ref="G6:G26" si="0">E6*F6/100</f>
        <v>197.52308219999998</v>
      </c>
      <c r="H6" s="441">
        <f>SUM(D6,E6)</f>
        <v>2201.0770000000002</v>
      </c>
      <c r="I6" s="429"/>
      <c r="J6" s="429"/>
    </row>
    <row r="7" spans="1:19" s="24" customFormat="1" x14ac:dyDescent="0.2">
      <c r="A7" s="429"/>
      <c r="B7" s="436"/>
      <c r="C7" s="425" t="s">
        <v>105</v>
      </c>
      <c r="D7" s="426">
        <v>202.94200000000001</v>
      </c>
      <c r="E7" s="428">
        <v>5049.1610000000001</v>
      </c>
      <c r="F7" s="433">
        <v>8.49</v>
      </c>
      <c r="G7" s="440">
        <f>E7*F7/100</f>
        <v>428.67376889999997</v>
      </c>
      <c r="H7" s="441">
        <f>SUM(D7,E7)</f>
        <v>5252.1030000000001</v>
      </c>
      <c r="I7" s="429"/>
      <c r="J7" s="429"/>
    </row>
    <row r="8" spans="1:19" s="24" customFormat="1" x14ac:dyDescent="0.2">
      <c r="A8" s="429"/>
      <c r="B8" s="436"/>
      <c r="C8" s="425" t="s">
        <v>84</v>
      </c>
      <c r="D8" s="426">
        <v>40.301000000000002</v>
      </c>
      <c r="E8" s="430">
        <v>0</v>
      </c>
      <c r="F8" s="433">
        <v>0</v>
      </c>
      <c r="G8" s="440">
        <f t="shared" si="0"/>
        <v>0</v>
      </c>
      <c r="H8" s="441">
        <f>SUM(D8,E8)</f>
        <v>40.301000000000002</v>
      </c>
      <c r="I8" s="429"/>
      <c r="J8" s="429"/>
    </row>
    <row r="9" spans="1:19" s="24" customFormat="1" x14ac:dyDescent="0.2">
      <c r="A9" s="429"/>
      <c r="B9" s="436"/>
      <c r="C9" s="425" t="s">
        <v>85</v>
      </c>
      <c r="D9" s="426">
        <v>176.761</v>
      </c>
      <c r="E9" s="430">
        <v>896.02800000000002</v>
      </c>
      <c r="F9" s="433">
        <v>20.83</v>
      </c>
      <c r="G9" s="440">
        <f t="shared" si="0"/>
        <v>186.6426324</v>
      </c>
      <c r="H9" s="441">
        <f t="shared" ref="H9:H26" si="1">SUM(D9,E9)</f>
        <v>1072.789</v>
      </c>
      <c r="I9" s="429"/>
      <c r="J9" s="429"/>
    </row>
    <row r="10" spans="1:19" s="24" customFormat="1" x14ac:dyDescent="0.2">
      <c r="A10" s="429"/>
      <c r="B10" s="436"/>
      <c r="C10" s="425" t="s">
        <v>86</v>
      </c>
      <c r="D10" s="426">
        <v>377.95100000000002</v>
      </c>
      <c r="E10" s="430">
        <v>234.81100000000001</v>
      </c>
      <c r="F10" s="433">
        <v>32.85</v>
      </c>
      <c r="G10" s="440">
        <f t="shared" si="0"/>
        <v>77.135413499999999</v>
      </c>
      <c r="H10" s="441">
        <f t="shared" si="1"/>
        <v>612.76200000000006</v>
      </c>
      <c r="I10" s="429"/>
      <c r="J10" s="429"/>
    </row>
    <row r="11" spans="1:19" s="24" customFormat="1" x14ac:dyDescent="0.2">
      <c r="A11" s="429"/>
      <c r="B11" s="436"/>
      <c r="C11" s="425" t="s">
        <v>87</v>
      </c>
      <c r="D11" s="426">
        <v>1.129</v>
      </c>
      <c r="E11" s="430">
        <v>27.184999999999999</v>
      </c>
      <c r="F11" s="433">
        <v>47.25</v>
      </c>
      <c r="G11" s="440">
        <f t="shared" si="0"/>
        <v>12.8449125</v>
      </c>
      <c r="H11" s="441">
        <f t="shared" si="1"/>
        <v>28.314</v>
      </c>
      <c r="I11" s="429"/>
      <c r="J11" s="429"/>
    </row>
    <row r="12" spans="1:19" s="24" customFormat="1" x14ac:dyDescent="0.2">
      <c r="A12" s="429"/>
      <c r="B12" s="436"/>
      <c r="C12" s="425" t="s">
        <v>88</v>
      </c>
      <c r="D12" s="426">
        <v>23.408999999999999</v>
      </c>
      <c r="E12" s="430">
        <v>256.55900000000003</v>
      </c>
      <c r="F12" s="433">
        <v>36.06</v>
      </c>
      <c r="G12" s="440">
        <f t="shared" si="0"/>
        <v>92.515175400000004</v>
      </c>
      <c r="H12" s="441">
        <f t="shared" si="1"/>
        <v>279.96800000000002</v>
      </c>
      <c r="I12" s="429"/>
      <c r="J12" s="429"/>
    </row>
    <row r="13" spans="1:19" s="24" customFormat="1" x14ac:dyDescent="0.2">
      <c r="A13" s="429"/>
      <c r="B13" s="436"/>
      <c r="C13" s="425" t="s">
        <v>89</v>
      </c>
      <c r="D13" s="426">
        <v>0.16800000000000001</v>
      </c>
      <c r="E13" s="430">
        <v>6.49</v>
      </c>
      <c r="F13" s="433">
        <v>76.760000000000005</v>
      </c>
      <c r="G13" s="440">
        <f t="shared" si="0"/>
        <v>4.9817240000000007</v>
      </c>
      <c r="H13" s="441">
        <f t="shared" si="1"/>
        <v>6.6580000000000004</v>
      </c>
      <c r="I13" s="429"/>
      <c r="J13" s="429"/>
    </row>
    <row r="14" spans="1:19" s="24" customFormat="1" x14ac:dyDescent="0.2">
      <c r="A14" s="429"/>
      <c r="B14" s="436"/>
      <c r="C14" s="425" t="s">
        <v>90</v>
      </c>
      <c r="D14" s="426">
        <v>52.256</v>
      </c>
      <c r="E14" s="430">
        <v>0</v>
      </c>
      <c r="F14" s="433">
        <v>0</v>
      </c>
      <c r="G14" s="440">
        <f t="shared" si="0"/>
        <v>0</v>
      </c>
      <c r="H14" s="441">
        <f t="shared" si="1"/>
        <v>52.256</v>
      </c>
      <c r="I14" s="429"/>
      <c r="J14" s="429"/>
    </row>
    <row r="15" spans="1:19" s="24" customFormat="1" x14ac:dyDescent="0.2">
      <c r="A15" s="429"/>
      <c r="B15" s="436"/>
      <c r="C15" s="425" t="s">
        <v>91</v>
      </c>
      <c r="D15" s="426">
        <v>8.5250000000000004</v>
      </c>
      <c r="E15" s="430">
        <v>99.504999999999995</v>
      </c>
      <c r="F15" s="433">
        <v>50.94</v>
      </c>
      <c r="G15" s="440">
        <f t="shared" si="0"/>
        <v>50.687846999999991</v>
      </c>
      <c r="H15" s="441">
        <f t="shared" si="1"/>
        <v>108.03</v>
      </c>
      <c r="I15" s="429"/>
      <c r="J15" s="429"/>
    </row>
    <row r="16" spans="1:19" s="24" customFormat="1" x14ac:dyDescent="0.2">
      <c r="A16" s="429"/>
      <c r="B16" s="436"/>
      <c r="C16" s="425" t="s">
        <v>94</v>
      </c>
      <c r="D16" s="426">
        <v>17.974</v>
      </c>
      <c r="E16" s="430">
        <v>1447.954</v>
      </c>
      <c r="F16" s="433">
        <v>19.489999999999998</v>
      </c>
      <c r="G16" s="440">
        <f t="shared" si="0"/>
        <v>282.20623459999996</v>
      </c>
      <c r="H16" s="441">
        <f t="shared" si="1"/>
        <v>1465.9279999999999</v>
      </c>
      <c r="I16" s="429"/>
      <c r="J16" s="429"/>
    </row>
    <row r="17" spans="1:10" s="24" customFormat="1" x14ac:dyDescent="0.2">
      <c r="A17" s="429"/>
      <c r="B17" s="436"/>
      <c r="C17" s="425" t="s">
        <v>95</v>
      </c>
      <c r="D17" s="426">
        <v>43.508000000000003</v>
      </c>
      <c r="E17" s="430">
        <v>282.28399999999999</v>
      </c>
      <c r="F17" s="433">
        <v>51.7</v>
      </c>
      <c r="G17" s="440">
        <f t="shared" si="0"/>
        <v>145.94082800000001</v>
      </c>
      <c r="H17" s="441">
        <f t="shared" si="1"/>
        <v>325.79199999999997</v>
      </c>
      <c r="I17" s="429"/>
      <c r="J17" s="429"/>
    </row>
    <row r="18" spans="1:10" s="24" customFormat="1" x14ac:dyDescent="0.2">
      <c r="A18" s="429"/>
      <c r="B18" s="436"/>
      <c r="C18" s="425" t="s">
        <v>96</v>
      </c>
      <c r="D18" s="426">
        <v>19.829000000000001</v>
      </c>
      <c r="E18" s="430">
        <v>744.726</v>
      </c>
      <c r="F18" s="433">
        <v>19.39</v>
      </c>
      <c r="G18" s="440">
        <f t="shared" si="0"/>
        <v>144.40237140000002</v>
      </c>
      <c r="H18" s="441">
        <f t="shared" si="1"/>
        <v>764.55499999999995</v>
      </c>
      <c r="I18" s="429"/>
      <c r="J18" s="429"/>
    </row>
    <row r="19" spans="1:10" s="24" customFormat="1" x14ac:dyDescent="0.2">
      <c r="A19" s="429"/>
      <c r="B19" s="436"/>
      <c r="C19" s="425" t="s">
        <v>97</v>
      </c>
      <c r="D19" s="426">
        <v>11.920999999999999</v>
      </c>
      <c r="E19" s="430">
        <v>1048.0540000000001</v>
      </c>
      <c r="F19" s="433">
        <v>21.48</v>
      </c>
      <c r="G19" s="440">
        <f t="shared" si="0"/>
        <v>225.12199920000003</v>
      </c>
      <c r="H19" s="441">
        <f t="shared" si="1"/>
        <v>1059.9750000000001</v>
      </c>
      <c r="I19" s="429"/>
      <c r="J19" s="429"/>
    </row>
    <row r="20" spans="1:10" s="24" customFormat="1" x14ac:dyDescent="0.2">
      <c r="A20" s="429"/>
      <c r="B20" s="436"/>
      <c r="C20" s="425" t="s">
        <v>98</v>
      </c>
      <c r="D20" s="426">
        <v>28.733000000000001</v>
      </c>
      <c r="E20" s="430">
        <v>486.86700000000002</v>
      </c>
      <c r="F20" s="433">
        <v>17.12</v>
      </c>
      <c r="G20" s="440">
        <f t="shared" si="0"/>
        <v>83.351630400000019</v>
      </c>
      <c r="H20" s="441">
        <f t="shared" si="1"/>
        <v>515.6</v>
      </c>
      <c r="I20" s="429"/>
      <c r="J20" s="429"/>
    </row>
    <row r="21" spans="1:10" s="24" customFormat="1" x14ac:dyDescent="0.2">
      <c r="A21" s="429"/>
      <c r="B21" s="436"/>
      <c r="C21" s="425" t="s">
        <v>99</v>
      </c>
      <c r="D21" s="426">
        <v>7.8289999999999997</v>
      </c>
      <c r="E21" s="430">
        <v>247.47800000000001</v>
      </c>
      <c r="F21" s="433">
        <v>42.24</v>
      </c>
      <c r="G21" s="440">
        <f t="shared" si="0"/>
        <v>104.53470720000001</v>
      </c>
      <c r="H21" s="441">
        <f t="shared" si="1"/>
        <v>255.30700000000002</v>
      </c>
      <c r="I21" s="429"/>
      <c r="J21" s="429"/>
    </row>
    <row r="22" spans="1:10" s="24" customFormat="1" x14ac:dyDescent="0.2">
      <c r="A22" s="429"/>
      <c r="B22" s="436"/>
      <c r="C22" s="425" t="s">
        <v>100</v>
      </c>
      <c r="D22" s="426">
        <v>3.0000000000000001E-3</v>
      </c>
      <c r="E22" s="430">
        <v>63.423000000000002</v>
      </c>
      <c r="F22" s="433">
        <v>32.229999999999997</v>
      </c>
      <c r="G22" s="440">
        <f t="shared" si="0"/>
        <v>20.441232899999999</v>
      </c>
      <c r="H22" s="441">
        <f t="shared" si="1"/>
        <v>63.426000000000002</v>
      </c>
      <c r="I22" s="429"/>
      <c r="J22" s="429"/>
    </row>
    <row r="23" spans="1:10" s="24" customFormat="1" x14ac:dyDescent="0.2">
      <c r="A23" s="429"/>
      <c r="B23" s="436"/>
      <c r="C23" s="425" t="s">
        <v>101</v>
      </c>
      <c r="D23" s="426">
        <v>0</v>
      </c>
      <c r="E23" s="430">
        <v>125.828</v>
      </c>
      <c r="F23" s="433">
        <v>24.05</v>
      </c>
      <c r="G23" s="440">
        <f t="shared" si="0"/>
        <v>30.261634000000004</v>
      </c>
      <c r="H23" s="441">
        <f t="shared" si="1"/>
        <v>125.828</v>
      </c>
      <c r="I23" s="429"/>
      <c r="J23" s="429"/>
    </row>
    <row r="24" spans="1:10" s="24" customFormat="1" x14ac:dyDescent="0.2">
      <c r="A24" s="429"/>
      <c r="B24" s="436"/>
      <c r="C24" s="425" t="s">
        <v>102</v>
      </c>
      <c r="D24" s="426">
        <v>0.80600000000000005</v>
      </c>
      <c r="E24" s="430">
        <v>64.245999999999995</v>
      </c>
      <c r="F24" s="433">
        <v>35.64</v>
      </c>
      <c r="G24" s="440">
        <f t="shared" si="0"/>
        <v>22.897274399999997</v>
      </c>
      <c r="H24" s="441">
        <f t="shared" si="1"/>
        <v>65.051999999999992</v>
      </c>
      <c r="I24" s="429"/>
      <c r="J24" s="429"/>
    </row>
    <row r="25" spans="1:10" s="24" customFormat="1" x14ac:dyDescent="0.2">
      <c r="A25" s="429"/>
      <c r="B25" s="436"/>
      <c r="C25" s="425" t="s">
        <v>103</v>
      </c>
      <c r="D25" s="426">
        <v>3.5000000000000003E-2</v>
      </c>
      <c r="E25" s="430">
        <v>176.17</v>
      </c>
      <c r="F25" s="433">
        <v>32.25</v>
      </c>
      <c r="G25" s="440">
        <f t="shared" si="0"/>
        <v>56.814824999999992</v>
      </c>
      <c r="H25" s="441">
        <f t="shared" si="1"/>
        <v>176.20499999999998</v>
      </c>
      <c r="I25" s="429"/>
      <c r="J25" s="429"/>
    </row>
    <row r="26" spans="1:10" s="24" customFormat="1" ht="13.5" thickBot="1" x14ac:dyDescent="0.25">
      <c r="A26" s="429"/>
      <c r="B26" s="291"/>
      <c r="C26" s="431" t="s">
        <v>104</v>
      </c>
      <c r="D26" s="434">
        <v>72.304000000000002</v>
      </c>
      <c r="E26" s="434">
        <v>362.13200000000001</v>
      </c>
      <c r="F26" s="432">
        <v>18.93</v>
      </c>
      <c r="G26" s="330">
        <f t="shared" si="0"/>
        <v>68.551587600000005</v>
      </c>
      <c r="H26" s="338">
        <f t="shared" si="1"/>
        <v>434.43600000000004</v>
      </c>
      <c r="I26" s="429"/>
      <c r="J26" s="429"/>
    </row>
    <row r="27" spans="1:10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0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0" s="24" customFormat="1" x14ac:dyDescent="0.2">
      <c r="B29" s="778" t="s">
        <v>688</v>
      </c>
      <c r="C29" s="779"/>
      <c r="D29" s="779"/>
      <c r="E29" s="779"/>
      <c r="F29" s="779"/>
      <c r="G29" s="779"/>
      <c r="H29" s="779"/>
    </row>
    <row r="30" spans="1:10" s="24" customFormat="1" x14ac:dyDescent="0.2">
      <c r="B30" s="280"/>
      <c r="C30" s="280" t="s">
        <v>686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487</v>
      </c>
    </row>
    <row r="31" spans="1:10" s="23" customFormat="1" x14ac:dyDescent="0.2">
      <c r="B31" s="435" t="s">
        <v>92</v>
      </c>
      <c r="C31" s="425" t="s">
        <v>119</v>
      </c>
      <c r="D31" s="426"/>
      <c r="E31" s="428"/>
      <c r="F31" s="433"/>
      <c r="G31" s="440">
        <f>E31*F31/100</f>
        <v>0</v>
      </c>
      <c r="H31" s="441">
        <f>SUM(D31,E31)</f>
        <v>0</v>
      </c>
    </row>
    <row r="32" spans="1:10" s="23" customFormat="1" x14ac:dyDescent="0.2">
      <c r="B32" s="435"/>
      <c r="C32" s="425" t="s">
        <v>120</v>
      </c>
      <c r="D32" s="426"/>
      <c r="E32" s="428"/>
      <c r="F32" s="433"/>
      <c r="G32" s="440">
        <f t="shared" ref="G32:G37" si="2">E32*F32/100</f>
        <v>0</v>
      </c>
      <c r="H32" s="441">
        <f t="shared" ref="H32:H37" si="3">SUM(D32,E32)</f>
        <v>0</v>
      </c>
    </row>
    <row r="33" spans="2:8" s="23" customFormat="1" x14ac:dyDescent="0.2">
      <c r="B33" s="435"/>
      <c r="C33" s="425" t="s">
        <v>121</v>
      </c>
      <c r="D33" s="426"/>
      <c r="E33" s="428"/>
      <c r="F33" s="433"/>
      <c r="G33" s="440">
        <f t="shared" si="2"/>
        <v>0</v>
      </c>
      <c r="H33" s="441">
        <f t="shared" si="3"/>
        <v>0</v>
      </c>
    </row>
    <row r="34" spans="2:8" s="23" customFormat="1" x14ac:dyDescent="0.2">
      <c r="B34" s="435"/>
      <c r="C34" s="425" t="s">
        <v>122</v>
      </c>
      <c r="D34" s="426"/>
      <c r="E34" s="428"/>
      <c r="F34" s="433"/>
      <c r="G34" s="440">
        <f t="shared" si="2"/>
        <v>0</v>
      </c>
      <c r="H34" s="441">
        <f t="shared" si="3"/>
        <v>0</v>
      </c>
    </row>
    <row r="35" spans="2:8" s="23" customFormat="1" x14ac:dyDescent="0.2">
      <c r="B35" s="435"/>
      <c r="C35" s="425" t="s">
        <v>123</v>
      </c>
      <c r="D35" s="426"/>
      <c r="E35" s="428"/>
      <c r="F35" s="433"/>
      <c r="G35" s="440">
        <f t="shared" si="2"/>
        <v>0</v>
      </c>
      <c r="H35" s="441">
        <f t="shared" si="3"/>
        <v>0</v>
      </c>
    </row>
    <row r="36" spans="2:8" s="23" customFormat="1" x14ac:dyDescent="0.2">
      <c r="B36" s="435"/>
      <c r="C36" s="425" t="s">
        <v>124</v>
      </c>
      <c r="D36" s="426"/>
      <c r="E36" s="428"/>
      <c r="F36" s="433"/>
      <c r="G36" s="440">
        <f t="shared" si="2"/>
        <v>0</v>
      </c>
      <c r="H36" s="441">
        <f t="shared" si="3"/>
        <v>0</v>
      </c>
    </row>
    <row r="37" spans="2:8" s="23" customFormat="1" x14ac:dyDescent="0.2">
      <c r="B37" s="435"/>
      <c r="C37" s="425" t="s">
        <v>125</v>
      </c>
      <c r="D37" s="426"/>
      <c r="E37" s="428"/>
      <c r="F37" s="433"/>
      <c r="G37" s="440">
        <f t="shared" si="2"/>
        <v>0</v>
      </c>
      <c r="H37" s="441">
        <f t="shared" si="3"/>
        <v>0</v>
      </c>
    </row>
    <row r="38" spans="2:8" s="23" customFormat="1" x14ac:dyDescent="0.2">
      <c r="B38" s="435"/>
      <c r="C38" s="425"/>
      <c r="D38" s="426"/>
      <c r="E38" s="428"/>
      <c r="F38" s="433"/>
      <c r="G38" s="442"/>
      <c r="H38" s="443"/>
    </row>
    <row r="39" spans="2:8" s="23" customFormat="1" x14ac:dyDescent="0.2">
      <c r="B39" s="435" t="s">
        <v>105</v>
      </c>
      <c r="C39" s="425" t="s">
        <v>119</v>
      </c>
      <c r="D39" s="426"/>
      <c r="E39" s="428"/>
      <c r="F39" s="433"/>
      <c r="G39" s="440">
        <f>E39*F39/100</f>
        <v>0</v>
      </c>
      <c r="H39" s="441">
        <f>SUM(D39,E39)</f>
        <v>0</v>
      </c>
    </row>
    <row r="40" spans="2:8" s="23" customFormat="1" x14ac:dyDescent="0.2">
      <c r="B40" s="435"/>
      <c r="C40" s="425" t="s">
        <v>120</v>
      </c>
      <c r="D40" s="426"/>
      <c r="E40" s="428"/>
      <c r="F40" s="433"/>
      <c r="G40" s="440">
        <f t="shared" ref="G40:G45" si="4">E40*F40/100</f>
        <v>0</v>
      </c>
      <c r="H40" s="441">
        <f t="shared" ref="H40:H45" si="5">SUM(D40,E40)</f>
        <v>0</v>
      </c>
    </row>
    <row r="41" spans="2:8" s="23" customFormat="1" x14ac:dyDescent="0.2">
      <c r="B41" s="435"/>
      <c r="C41" s="425" t="s">
        <v>121</v>
      </c>
      <c r="D41" s="426"/>
      <c r="E41" s="428"/>
      <c r="F41" s="433"/>
      <c r="G41" s="440">
        <f t="shared" si="4"/>
        <v>0</v>
      </c>
      <c r="H41" s="441">
        <f t="shared" si="5"/>
        <v>0</v>
      </c>
    </row>
    <row r="42" spans="2:8" s="23" customFormat="1" x14ac:dyDescent="0.2">
      <c r="B42" s="435"/>
      <c r="C42" s="425" t="s">
        <v>122</v>
      </c>
      <c r="D42" s="426"/>
      <c r="E42" s="428"/>
      <c r="F42" s="433"/>
      <c r="G42" s="440">
        <f t="shared" si="4"/>
        <v>0</v>
      </c>
      <c r="H42" s="441">
        <f t="shared" si="5"/>
        <v>0</v>
      </c>
    </row>
    <row r="43" spans="2:8" s="23" customFormat="1" x14ac:dyDescent="0.2">
      <c r="B43" s="435"/>
      <c r="C43" s="425" t="s">
        <v>123</v>
      </c>
      <c r="D43" s="426"/>
      <c r="E43" s="428"/>
      <c r="F43" s="433"/>
      <c r="G43" s="440">
        <f t="shared" si="4"/>
        <v>0</v>
      </c>
      <c r="H43" s="441">
        <f t="shared" si="5"/>
        <v>0</v>
      </c>
    </row>
    <row r="44" spans="2:8" s="23" customFormat="1" x14ac:dyDescent="0.2">
      <c r="B44" s="435"/>
      <c r="C44" s="425" t="s">
        <v>124</v>
      </c>
      <c r="D44" s="426"/>
      <c r="E44" s="428"/>
      <c r="F44" s="433"/>
      <c r="G44" s="440">
        <f t="shared" si="4"/>
        <v>0</v>
      </c>
      <c r="H44" s="441">
        <f t="shared" si="5"/>
        <v>0</v>
      </c>
    </row>
    <row r="45" spans="2:8" s="23" customFormat="1" x14ac:dyDescent="0.2">
      <c r="B45" s="435"/>
      <c r="C45" s="425" t="s">
        <v>125</v>
      </c>
      <c r="D45" s="426"/>
      <c r="E45" s="428"/>
      <c r="F45" s="433"/>
      <c r="G45" s="440">
        <f t="shared" si="4"/>
        <v>0</v>
      </c>
      <c r="H45" s="441">
        <f t="shared" si="5"/>
        <v>0</v>
      </c>
    </row>
    <row r="46" spans="2:8" s="23" customFormat="1" x14ac:dyDescent="0.2">
      <c r="B46" s="435"/>
      <c r="C46" s="425"/>
      <c r="D46" s="426"/>
      <c r="E46" s="428"/>
      <c r="F46" s="433"/>
      <c r="G46" s="442"/>
      <c r="H46" s="443"/>
    </row>
    <row r="47" spans="2:8" s="23" customFormat="1" x14ac:dyDescent="0.2">
      <c r="B47" s="435" t="s">
        <v>106</v>
      </c>
      <c r="C47" s="425" t="s">
        <v>119</v>
      </c>
      <c r="D47" s="426"/>
      <c r="E47" s="428"/>
      <c r="F47" s="433"/>
      <c r="G47" s="440">
        <f>E47*F47/100</f>
        <v>0</v>
      </c>
      <c r="H47" s="441">
        <f>SUM(D47,E47)</f>
        <v>0</v>
      </c>
    </row>
    <row r="48" spans="2:8" s="23" customFormat="1" x14ac:dyDescent="0.2">
      <c r="B48" s="435"/>
      <c r="C48" s="425" t="s">
        <v>120</v>
      </c>
      <c r="D48" s="426"/>
      <c r="E48" s="428"/>
      <c r="F48" s="433"/>
      <c r="G48" s="440">
        <f t="shared" ref="G48:G53" si="6">E48*F48/100</f>
        <v>0</v>
      </c>
      <c r="H48" s="441">
        <f t="shared" ref="H48:H53" si="7">SUM(D48,E48)</f>
        <v>0</v>
      </c>
    </row>
    <row r="49" spans="2:8" s="23" customFormat="1" x14ac:dyDescent="0.2">
      <c r="B49" s="435"/>
      <c r="C49" s="425" t="s">
        <v>121</v>
      </c>
      <c r="D49" s="426"/>
      <c r="E49" s="428"/>
      <c r="F49" s="433"/>
      <c r="G49" s="440">
        <f t="shared" si="6"/>
        <v>0</v>
      </c>
      <c r="H49" s="441">
        <f t="shared" si="7"/>
        <v>0</v>
      </c>
    </row>
    <row r="50" spans="2:8" s="23" customFormat="1" x14ac:dyDescent="0.2">
      <c r="B50" s="435"/>
      <c r="C50" s="425" t="s">
        <v>122</v>
      </c>
      <c r="D50" s="426"/>
      <c r="E50" s="428"/>
      <c r="F50" s="433"/>
      <c r="G50" s="440">
        <f t="shared" si="6"/>
        <v>0</v>
      </c>
      <c r="H50" s="441">
        <f t="shared" si="7"/>
        <v>0</v>
      </c>
    </row>
    <row r="51" spans="2:8" s="23" customFormat="1" x14ac:dyDescent="0.2">
      <c r="B51" s="435"/>
      <c r="C51" s="425" t="s">
        <v>123</v>
      </c>
      <c r="D51" s="426"/>
      <c r="E51" s="428"/>
      <c r="F51" s="433"/>
      <c r="G51" s="440">
        <f t="shared" si="6"/>
        <v>0</v>
      </c>
      <c r="H51" s="441">
        <f t="shared" si="7"/>
        <v>0</v>
      </c>
    </row>
    <row r="52" spans="2:8" s="23" customFormat="1" x14ac:dyDescent="0.2">
      <c r="B52" s="435"/>
      <c r="C52" s="425" t="s">
        <v>124</v>
      </c>
      <c r="D52" s="426"/>
      <c r="E52" s="428"/>
      <c r="F52" s="433"/>
      <c r="G52" s="440">
        <f t="shared" si="6"/>
        <v>0</v>
      </c>
      <c r="H52" s="441">
        <f t="shared" si="7"/>
        <v>0</v>
      </c>
    </row>
    <row r="53" spans="2:8" s="23" customFormat="1" ht="13.5" thickBot="1" x14ac:dyDescent="0.25">
      <c r="B53" s="291"/>
      <c r="C53" s="431" t="s">
        <v>125</v>
      </c>
      <c r="D53" s="434"/>
      <c r="E53" s="434"/>
      <c r="F53" s="432"/>
      <c r="G53" s="330">
        <f t="shared" si="6"/>
        <v>0</v>
      </c>
      <c r="H53" s="338">
        <f t="shared" si="7"/>
        <v>0</v>
      </c>
    </row>
    <row r="54" spans="2:8" s="23" customFormat="1" x14ac:dyDescent="0.2">
      <c r="C54" s="24"/>
      <c r="D54" s="270"/>
      <c r="E54" s="270"/>
      <c r="F54" s="24"/>
      <c r="G54" s="24"/>
    </row>
    <row r="55" spans="2:8" s="23" customFormat="1" x14ac:dyDescent="0.2"/>
    <row r="56" spans="2:8" s="23" customFormat="1" x14ac:dyDescent="0.2">
      <c r="B56" s="778" t="s">
        <v>688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80"/>
      <c r="C57" s="527" t="s">
        <v>687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487</v>
      </c>
    </row>
    <row r="58" spans="2:8" s="23" customFormat="1" x14ac:dyDescent="0.2">
      <c r="B58" s="435" t="s">
        <v>92</v>
      </c>
      <c r="C58" s="425" t="s">
        <v>127</v>
      </c>
      <c r="D58" s="426"/>
      <c r="E58" s="428"/>
      <c r="F58" s="433"/>
      <c r="G58" s="440">
        <f>E58*F58/100</f>
        <v>0</v>
      </c>
      <c r="H58" s="441">
        <f t="shared" ref="H58:H86" si="8">SUM(D58,E58)</f>
        <v>0</v>
      </c>
    </row>
    <row r="59" spans="2:8" s="23" customFormat="1" x14ac:dyDescent="0.2">
      <c r="B59" s="435"/>
      <c r="C59" s="425" t="s">
        <v>128</v>
      </c>
      <c r="D59" s="426"/>
      <c r="E59" s="428"/>
      <c r="F59" s="433"/>
      <c r="G59" s="440">
        <f t="shared" ref="G59:G66" si="9">E59*F59/100</f>
        <v>0</v>
      </c>
      <c r="H59" s="441">
        <f t="shared" si="8"/>
        <v>0</v>
      </c>
    </row>
    <row r="60" spans="2:8" s="23" customFormat="1" x14ac:dyDescent="0.2">
      <c r="B60" s="435"/>
      <c r="C60" s="425" t="s">
        <v>129</v>
      </c>
      <c r="D60" s="426"/>
      <c r="E60" s="428"/>
      <c r="F60" s="433"/>
      <c r="G60" s="440">
        <f t="shared" si="9"/>
        <v>0</v>
      </c>
      <c r="H60" s="441">
        <f t="shared" si="8"/>
        <v>0</v>
      </c>
    </row>
    <row r="61" spans="2:8" s="23" customFormat="1" x14ac:dyDescent="0.2">
      <c r="B61" s="435"/>
      <c r="C61" s="425" t="s">
        <v>130</v>
      </c>
      <c r="D61" s="426"/>
      <c r="E61" s="428"/>
      <c r="F61" s="433"/>
      <c r="G61" s="440">
        <f t="shared" si="9"/>
        <v>0</v>
      </c>
      <c r="H61" s="441">
        <f t="shared" si="8"/>
        <v>0</v>
      </c>
    </row>
    <row r="62" spans="2:8" s="23" customFormat="1" x14ac:dyDescent="0.2">
      <c r="B62" s="435"/>
      <c r="C62" s="425" t="s">
        <v>131</v>
      </c>
      <c r="D62" s="426"/>
      <c r="E62" s="428"/>
      <c r="F62" s="433"/>
      <c r="G62" s="440">
        <f t="shared" si="9"/>
        <v>0</v>
      </c>
      <c r="H62" s="441">
        <f t="shared" si="8"/>
        <v>0</v>
      </c>
    </row>
    <row r="63" spans="2:8" s="23" customFormat="1" x14ac:dyDescent="0.2">
      <c r="B63" s="435"/>
      <c r="C63" s="425" t="s">
        <v>132</v>
      </c>
      <c r="D63" s="426"/>
      <c r="E63" s="428"/>
      <c r="F63" s="433"/>
      <c r="G63" s="440">
        <f t="shared" si="9"/>
        <v>0</v>
      </c>
      <c r="H63" s="441">
        <f t="shared" si="8"/>
        <v>0</v>
      </c>
    </row>
    <row r="64" spans="2:8" s="23" customFormat="1" x14ac:dyDescent="0.2">
      <c r="B64" s="435"/>
      <c r="C64" s="425" t="s">
        <v>133</v>
      </c>
      <c r="D64" s="426"/>
      <c r="E64" s="428"/>
      <c r="F64" s="433"/>
      <c r="G64" s="440">
        <f t="shared" si="9"/>
        <v>0</v>
      </c>
      <c r="H64" s="441">
        <f t="shared" si="8"/>
        <v>0</v>
      </c>
    </row>
    <row r="65" spans="2:8" s="23" customFormat="1" x14ac:dyDescent="0.2">
      <c r="B65" s="435"/>
      <c r="C65" s="425" t="s">
        <v>134</v>
      </c>
      <c r="D65" s="426"/>
      <c r="E65" s="428"/>
      <c r="F65" s="433"/>
      <c r="G65" s="440">
        <f t="shared" si="9"/>
        <v>0</v>
      </c>
      <c r="H65" s="441">
        <f t="shared" si="8"/>
        <v>0</v>
      </c>
    </row>
    <row r="66" spans="2:8" s="23" customFormat="1" x14ac:dyDescent="0.2">
      <c r="B66" s="435"/>
      <c r="C66" s="425" t="s">
        <v>135</v>
      </c>
      <c r="D66" s="426"/>
      <c r="E66" s="428"/>
      <c r="F66" s="433"/>
      <c r="G66" s="440">
        <f t="shared" si="9"/>
        <v>0</v>
      </c>
      <c r="H66" s="441">
        <f t="shared" si="8"/>
        <v>0</v>
      </c>
    </row>
    <row r="67" spans="2:8" s="23" customFormat="1" x14ac:dyDescent="0.2">
      <c r="B67" s="435"/>
      <c r="C67" s="425"/>
      <c r="D67" s="426"/>
      <c r="E67" s="428"/>
      <c r="F67" s="433"/>
      <c r="G67" s="428"/>
      <c r="H67" s="437"/>
    </row>
    <row r="68" spans="2:8" s="23" customFormat="1" x14ac:dyDescent="0.2">
      <c r="B68" s="435" t="s">
        <v>105</v>
      </c>
      <c r="C68" s="425" t="s">
        <v>127</v>
      </c>
      <c r="D68" s="426"/>
      <c r="E68" s="428"/>
      <c r="F68" s="433"/>
      <c r="G68" s="440">
        <f t="shared" ref="G68:G76" si="10">E68*F68/100</f>
        <v>0</v>
      </c>
      <c r="H68" s="441">
        <f t="shared" si="8"/>
        <v>0</v>
      </c>
    </row>
    <row r="69" spans="2:8" s="23" customFormat="1" x14ac:dyDescent="0.2">
      <c r="B69" s="435"/>
      <c r="C69" s="425" t="s">
        <v>128</v>
      </c>
      <c r="D69" s="426"/>
      <c r="E69" s="428"/>
      <c r="F69" s="433"/>
      <c r="G69" s="440">
        <f t="shared" si="10"/>
        <v>0</v>
      </c>
      <c r="H69" s="441">
        <f t="shared" si="8"/>
        <v>0</v>
      </c>
    </row>
    <row r="70" spans="2:8" s="23" customFormat="1" x14ac:dyDescent="0.2">
      <c r="B70" s="435"/>
      <c r="C70" s="425" t="s">
        <v>129</v>
      </c>
      <c r="D70" s="426"/>
      <c r="E70" s="428"/>
      <c r="F70" s="433"/>
      <c r="G70" s="440">
        <f t="shared" si="10"/>
        <v>0</v>
      </c>
      <c r="H70" s="441">
        <f t="shared" si="8"/>
        <v>0</v>
      </c>
    </row>
    <row r="71" spans="2:8" s="23" customFormat="1" x14ac:dyDescent="0.2">
      <c r="B71" s="435"/>
      <c r="C71" s="425" t="s">
        <v>130</v>
      </c>
      <c r="D71" s="426"/>
      <c r="E71" s="428"/>
      <c r="F71" s="433"/>
      <c r="G71" s="440">
        <f t="shared" si="10"/>
        <v>0</v>
      </c>
      <c r="H71" s="441">
        <f t="shared" si="8"/>
        <v>0</v>
      </c>
    </row>
    <row r="72" spans="2:8" s="23" customFormat="1" x14ac:dyDescent="0.2">
      <c r="B72" s="435"/>
      <c r="C72" s="425" t="s">
        <v>131</v>
      </c>
      <c r="D72" s="426"/>
      <c r="E72" s="428"/>
      <c r="F72" s="433"/>
      <c r="G72" s="440">
        <f t="shared" si="10"/>
        <v>0</v>
      </c>
      <c r="H72" s="441">
        <f t="shared" si="8"/>
        <v>0</v>
      </c>
    </row>
    <row r="73" spans="2:8" s="23" customFormat="1" x14ac:dyDescent="0.2">
      <c r="B73" s="435"/>
      <c r="C73" s="425" t="s">
        <v>132</v>
      </c>
      <c r="D73" s="426"/>
      <c r="E73" s="428"/>
      <c r="F73" s="433"/>
      <c r="G73" s="440">
        <f t="shared" si="10"/>
        <v>0</v>
      </c>
      <c r="H73" s="441">
        <f t="shared" si="8"/>
        <v>0</v>
      </c>
    </row>
    <row r="74" spans="2:8" s="23" customFormat="1" x14ac:dyDescent="0.2">
      <c r="B74" s="435"/>
      <c r="C74" s="425" t="s">
        <v>133</v>
      </c>
      <c r="D74" s="426"/>
      <c r="E74" s="428"/>
      <c r="F74" s="433"/>
      <c r="G74" s="440">
        <f t="shared" si="10"/>
        <v>0</v>
      </c>
      <c r="H74" s="441">
        <f t="shared" si="8"/>
        <v>0</v>
      </c>
    </row>
    <row r="75" spans="2:8" s="23" customFormat="1" x14ac:dyDescent="0.2">
      <c r="B75" s="435"/>
      <c r="C75" s="425" t="s">
        <v>134</v>
      </c>
      <c r="D75" s="426"/>
      <c r="E75" s="428"/>
      <c r="F75" s="433"/>
      <c r="G75" s="440">
        <f t="shared" si="10"/>
        <v>0</v>
      </c>
      <c r="H75" s="441">
        <f t="shared" si="8"/>
        <v>0</v>
      </c>
    </row>
    <row r="76" spans="2:8" s="23" customFormat="1" x14ac:dyDescent="0.2">
      <c r="B76" s="435"/>
      <c r="C76" s="425" t="s">
        <v>135</v>
      </c>
      <c r="D76" s="426"/>
      <c r="E76" s="428"/>
      <c r="F76" s="433"/>
      <c r="G76" s="440">
        <f t="shared" si="10"/>
        <v>0</v>
      </c>
      <c r="H76" s="441">
        <f t="shared" si="8"/>
        <v>0</v>
      </c>
    </row>
    <row r="77" spans="2:8" s="23" customFormat="1" x14ac:dyDescent="0.2">
      <c r="B77" s="435"/>
      <c r="C77" s="425"/>
      <c r="D77" s="426"/>
      <c r="E77" s="428"/>
      <c r="F77" s="433"/>
      <c r="G77" s="428"/>
      <c r="H77" s="437"/>
    </row>
    <row r="78" spans="2:8" s="23" customFormat="1" x14ac:dyDescent="0.2">
      <c r="B78" s="435" t="s">
        <v>106</v>
      </c>
      <c r="C78" s="425" t="s">
        <v>127</v>
      </c>
      <c r="D78" s="426"/>
      <c r="E78" s="428"/>
      <c r="F78" s="433"/>
      <c r="G78" s="440">
        <f t="shared" ref="G78:G86" si="11">E78*F78/100</f>
        <v>0</v>
      </c>
      <c r="H78" s="441">
        <f t="shared" si="8"/>
        <v>0</v>
      </c>
    </row>
    <row r="79" spans="2:8" s="23" customFormat="1" x14ac:dyDescent="0.2">
      <c r="B79" s="435"/>
      <c r="C79" s="425" t="s">
        <v>128</v>
      </c>
      <c r="D79" s="426"/>
      <c r="E79" s="428"/>
      <c r="F79" s="433"/>
      <c r="G79" s="440">
        <f t="shared" si="11"/>
        <v>0</v>
      </c>
      <c r="H79" s="441">
        <f t="shared" si="8"/>
        <v>0</v>
      </c>
    </row>
    <row r="80" spans="2:8" s="23" customFormat="1" x14ac:dyDescent="0.2">
      <c r="B80" s="435"/>
      <c r="C80" s="425" t="s">
        <v>129</v>
      </c>
      <c r="D80" s="426"/>
      <c r="E80" s="428"/>
      <c r="F80" s="433"/>
      <c r="G80" s="440">
        <f t="shared" si="11"/>
        <v>0</v>
      </c>
      <c r="H80" s="441">
        <f t="shared" si="8"/>
        <v>0</v>
      </c>
    </row>
    <row r="81" spans="2:8" s="23" customFormat="1" x14ac:dyDescent="0.2">
      <c r="B81" s="435"/>
      <c r="C81" s="425" t="s">
        <v>130</v>
      </c>
      <c r="D81" s="426"/>
      <c r="E81" s="428"/>
      <c r="F81" s="433"/>
      <c r="G81" s="440">
        <f t="shared" si="11"/>
        <v>0</v>
      </c>
      <c r="H81" s="441">
        <f t="shared" si="8"/>
        <v>0</v>
      </c>
    </row>
    <row r="82" spans="2:8" s="23" customFormat="1" x14ac:dyDescent="0.2">
      <c r="B82" s="435"/>
      <c r="C82" s="425" t="s">
        <v>131</v>
      </c>
      <c r="D82" s="426"/>
      <c r="E82" s="428"/>
      <c r="F82" s="433"/>
      <c r="G82" s="440">
        <f t="shared" si="11"/>
        <v>0</v>
      </c>
      <c r="H82" s="441">
        <f t="shared" si="8"/>
        <v>0</v>
      </c>
    </row>
    <row r="83" spans="2:8" s="23" customFormat="1" x14ac:dyDescent="0.2">
      <c r="B83" s="435"/>
      <c r="C83" s="425" t="s">
        <v>132</v>
      </c>
      <c r="D83" s="426"/>
      <c r="E83" s="428"/>
      <c r="F83" s="433"/>
      <c r="G83" s="440">
        <f t="shared" si="11"/>
        <v>0</v>
      </c>
      <c r="H83" s="441">
        <f t="shared" si="8"/>
        <v>0</v>
      </c>
    </row>
    <row r="84" spans="2:8" s="23" customFormat="1" x14ac:dyDescent="0.2">
      <c r="B84" s="435"/>
      <c r="C84" s="425" t="s">
        <v>133</v>
      </c>
      <c r="D84" s="426"/>
      <c r="E84" s="428"/>
      <c r="F84" s="433"/>
      <c r="G84" s="440">
        <f t="shared" si="11"/>
        <v>0</v>
      </c>
      <c r="H84" s="441">
        <f t="shared" si="8"/>
        <v>0</v>
      </c>
    </row>
    <row r="85" spans="2:8" s="23" customFormat="1" x14ac:dyDescent="0.2">
      <c r="B85" s="435"/>
      <c r="C85" s="425" t="s">
        <v>134</v>
      </c>
      <c r="D85" s="426"/>
      <c r="E85" s="428"/>
      <c r="F85" s="433"/>
      <c r="G85" s="440">
        <f t="shared" si="11"/>
        <v>0</v>
      </c>
      <c r="H85" s="441">
        <f t="shared" si="8"/>
        <v>0</v>
      </c>
    </row>
    <row r="86" spans="2:8" ht="13.5" thickBot="1" x14ac:dyDescent="0.25">
      <c r="B86" s="291"/>
      <c r="C86" s="431" t="s">
        <v>135</v>
      </c>
      <c r="D86" s="434"/>
      <c r="E86" s="434"/>
      <c r="F86" s="432"/>
      <c r="G86" s="330">
        <f t="shared" si="11"/>
        <v>0</v>
      </c>
      <c r="H86" s="338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41" t="s">
        <v>77</v>
      </c>
      <c r="C5" s="169" t="s">
        <v>78</v>
      </c>
      <c r="D5" s="843" t="s">
        <v>79</v>
      </c>
      <c r="E5" s="843"/>
      <c r="F5" s="245" t="s">
        <v>80</v>
      </c>
    </row>
    <row r="6" spans="2:6" ht="30" customHeight="1" x14ac:dyDescent="0.2">
      <c r="B6" s="842"/>
      <c r="C6" s="168" t="s">
        <v>325</v>
      </c>
      <c r="D6" s="168" t="s">
        <v>325</v>
      </c>
      <c r="E6" s="211" t="s">
        <v>82</v>
      </c>
      <c r="F6" s="246" t="s">
        <v>325</v>
      </c>
    </row>
    <row r="7" spans="2:6" ht="15" customHeight="1" x14ac:dyDescent="0.2">
      <c r="B7" s="214" t="s">
        <v>83</v>
      </c>
      <c r="C7" s="215"/>
      <c r="D7" s="215"/>
      <c r="E7" s="215"/>
      <c r="F7" s="215"/>
    </row>
    <row r="8" spans="2:6" ht="15" customHeight="1" x14ac:dyDescent="0.2">
      <c r="B8" s="216" t="s">
        <v>84</v>
      </c>
      <c r="C8" s="43">
        <f>'Section 3 data'!$D$8</f>
        <v>67.83</v>
      </c>
      <c r="D8" s="44">
        <f>'Section 3 data'!$E$8</f>
        <v>0</v>
      </c>
      <c r="E8" s="199">
        <f>'Section 3 data'!$F$8</f>
        <v>0</v>
      </c>
      <c r="F8" s="200">
        <f>SUM(C8,D8)</f>
        <v>67.83</v>
      </c>
    </row>
    <row r="9" spans="2:6" ht="15" customHeight="1" x14ac:dyDescent="0.2">
      <c r="B9" s="216" t="s">
        <v>85</v>
      </c>
      <c r="C9" s="43">
        <f>'Section 3 data'!$D$9</f>
        <v>251.54900000000001</v>
      </c>
      <c r="D9" s="44">
        <f>'Section 3 data'!$E$9</f>
        <v>1317.2190000000001</v>
      </c>
      <c r="E9" s="199">
        <f>'Section 3 data'!$F$9</f>
        <v>20.72</v>
      </c>
      <c r="F9" s="200">
        <f t="shared" ref="F9:F16" si="0">SUM(C9,D9)</f>
        <v>1568.768</v>
      </c>
    </row>
    <row r="10" spans="2:6" ht="15" customHeight="1" x14ac:dyDescent="0.2">
      <c r="B10" s="216" t="s">
        <v>86</v>
      </c>
      <c r="C10" s="43">
        <f>'Section 3 data'!$D$10</f>
        <v>642.08000000000004</v>
      </c>
      <c r="D10" s="44">
        <f>'Section 3 data'!$E$10</f>
        <v>405.572</v>
      </c>
      <c r="E10" s="199">
        <f>'Section 3 data'!$F$10</f>
        <v>32.78</v>
      </c>
      <c r="F10" s="200">
        <f t="shared" si="0"/>
        <v>1047.652</v>
      </c>
    </row>
    <row r="11" spans="2:6" ht="15" customHeight="1" x14ac:dyDescent="0.2">
      <c r="B11" s="216" t="s">
        <v>87</v>
      </c>
      <c r="C11" s="43">
        <f>'Section 3 data'!$D$11</f>
        <v>1.8839999999999999</v>
      </c>
      <c r="D11" s="44">
        <f>'Section 3 data'!$E$11</f>
        <v>50.685000000000002</v>
      </c>
      <c r="E11" s="199">
        <f>'Section 3 data'!$F$11</f>
        <v>47.89</v>
      </c>
      <c r="F11" s="200">
        <f t="shared" si="0"/>
        <v>52.569000000000003</v>
      </c>
    </row>
    <row r="12" spans="2:6" ht="15" customHeight="1" x14ac:dyDescent="0.2">
      <c r="B12" s="216" t="s">
        <v>88</v>
      </c>
      <c r="C12" s="43">
        <f>'Section 3 data'!$D$12</f>
        <v>35.945999999999998</v>
      </c>
      <c r="D12" s="44">
        <f>'Section 3 data'!$E$12</f>
        <v>451.87700000000001</v>
      </c>
      <c r="E12" s="199">
        <f>'Section 3 data'!$F$12</f>
        <v>37.299999999999997</v>
      </c>
      <c r="F12" s="200">
        <f t="shared" si="0"/>
        <v>487.82299999999998</v>
      </c>
    </row>
    <row r="13" spans="2:6" ht="15" customHeight="1" x14ac:dyDescent="0.2">
      <c r="B13" s="216" t="s">
        <v>89</v>
      </c>
      <c r="C13" s="43">
        <f>'Section 3 data'!$D$13</f>
        <v>0.19</v>
      </c>
      <c r="D13" s="44">
        <f>'Section 3 data'!$E$13</f>
        <v>9.1210000000000004</v>
      </c>
      <c r="E13" s="199">
        <f>'Section 3 data'!$F$13</f>
        <v>76.760000000000005</v>
      </c>
      <c r="F13" s="200">
        <f t="shared" si="0"/>
        <v>9.3109999999999999</v>
      </c>
    </row>
    <row r="14" spans="2:6" ht="15" customHeight="1" x14ac:dyDescent="0.2">
      <c r="B14" s="216" t="s">
        <v>90</v>
      </c>
      <c r="C14" s="43">
        <f>'Section 3 data'!$D$14</f>
        <v>73.853999999999999</v>
      </c>
      <c r="D14" s="44">
        <f>'Section 3 data'!$E$14</f>
        <v>0</v>
      </c>
      <c r="E14" s="199">
        <f>'Section 3 data'!$F$14</f>
        <v>0</v>
      </c>
      <c r="F14" s="200">
        <f t="shared" si="0"/>
        <v>73.853999999999999</v>
      </c>
    </row>
    <row r="15" spans="2:6" ht="15" customHeight="1" x14ac:dyDescent="0.2">
      <c r="B15" s="216" t="s">
        <v>91</v>
      </c>
      <c r="C15" s="43">
        <f>'Section 3 data'!$D$15</f>
        <v>14.898999999999999</v>
      </c>
      <c r="D15" s="44">
        <f>'Section 3 data'!$E$15</f>
        <v>176.91499999999999</v>
      </c>
      <c r="E15" s="199">
        <f>'Section 3 data'!$F$15</f>
        <v>51.17</v>
      </c>
      <c r="F15" s="200">
        <f t="shared" si="0"/>
        <v>191.81399999999999</v>
      </c>
    </row>
    <row r="16" spans="2:6" ht="15" customHeight="1" x14ac:dyDescent="0.2">
      <c r="B16" s="220" t="s">
        <v>92</v>
      </c>
      <c r="C16" s="201">
        <f>'Section 3 data'!$D$6</f>
        <v>1088.232</v>
      </c>
      <c r="D16" s="202">
        <f>'Section 3 data'!$E$6</f>
        <v>2411.3879999999999</v>
      </c>
      <c r="E16" s="203">
        <f>'Section 3 data'!$F$6</f>
        <v>12.68</v>
      </c>
      <c r="F16" s="204">
        <f t="shared" si="0"/>
        <v>3499.62</v>
      </c>
    </row>
    <row r="17" spans="2:6" ht="15" customHeight="1" x14ac:dyDescent="0.2">
      <c r="B17" s="214" t="s">
        <v>93</v>
      </c>
      <c r="C17" s="198"/>
      <c r="D17" s="198"/>
      <c r="E17" s="705"/>
      <c r="F17" s="198"/>
    </row>
    <row r="18" spans="2:6" ht="15" customHeight="1" x14ac:dyDescent="0.2">
      <c r="B18" s="216" t="s">
        <v>94</v>
      </c>
      <c r="C18" s="43">
        <f>'Section 3 data'!$D$16</f>
        <v>18.762</v>
      </c>
      <c r="D18" s="44">
        <f>'Section 3 data'!$E$16</f>
        <v>1722.123</v>
      </c>
      <c r="E18" s="199">
        <f>'Section 3 data'!$F$16</f>
        <v>20.440000000000001</v>
      </c>
      <c r="F18" s="200">
        <f t="shared" ref="F18:F29" si="1">SUM(C18,D18)</f>
        <v>1740.885</v>
      </c>
    </row>
    <row r="19" spans="2:6" ht="15" customHeight="1" x14ac:dyDescent="0.2">
      <c r="B19" s="216" t="s">
        <v>95</v>
      </c>
      <c r="C19" s="43">
        <f>'Section 3 data'!$D$17</f>
        <v>48.531999999999996</v>
      </c>
      <c r="D19" s="44">
        <f>'Section 3 data'!$E$17</f>
        <v>332.69299999999998</v>
      </c>
      <c r="E19" s="199">
        <f>'Section 3 data'!$F$17</f>
        <v>51.78</v>
      </c>
      <c r="F19" s="200">
        <f t="shared" si="1"/>
        <v>381.22499999999997</v>
      </c>
    </row>
    <row r="20" spans="2:6" ht="15" customHeight="1" x14ac:dyDescent="0.2">
      <c r="B20" s="216" t="s">
        <v>96</v>
      </c>
      <c r="C20" s="43">
        <f>'Section 3 data'!$D$18</f>
        <v>21.678999999999998</v>
      </c>
      <c r="D20" s="44">
        <f>'Section 3 data'!$E$18</f>
        <v>908.46699999999998</v>
      </c>
      <c r="E20" s="199">
        <f>'Section 3 data'!$F$18</f>
        <v>20.11</v>
      </c>
      <c r="F20" s="200">
        <f t="shared" si="1"/>
        <v>930.14599999999996</v>
      </c>
    </row>
    <row r="21" spans="2:6" ht="15" customHeight="1" x14ac:dyDescent="0.2">
      <c r="B21" s="216" t="s">
        <v>97</v>
      </c>
      <c r="C21" s="43">
        <f>'Section 3 data'!$D$19</f>
        <v>12.956</v>
      </c>
      <c r="D21" s="44">
        <f>'Section 3 data'!$E$19</f>
        <v>1313.7059999999999</v>
      </c>
      <c r="E21" s="199">
        <f>'Section 3 data'!$F$19</f>
        <v>23.07</v>
      </c>
      <c r="F21" s="200">
        <f t="shared" si="1"/>
        <v>1326.6619999999998</v>
      </c>
    </row>
    <row r="22" spans="2:6" ht="15" customHeight="1" x14ac:dyDescent="0.2">
      <c r="B22" s="216" t="s">
        <v>98</v>
      </c>
      <c r="C22" s="43">
        <f>'Section 3 data'!$D$20</f>
        <v>29.9</v>
      </c>
      <c r="D22" s="44">
        <f>'Section 3 data'!$E$20</f>
        <v>546.11800000000005</v>
      </c>
      <c r="E22" s="199">
        <f>'Section 3 data'!$F$20</f>
        <v>17.48</v>
      </c>
      <c r="F22" s="200">
        <f t="shared" si="1"/>
        <v>576.01800000000003</v>
      </c>
    </row>
    <row r="23" spans="2:6" ht="15" customHeight="1" x14ac:dyDescent="0.2">
      <c r="B23" s="216" t="s">
        <v>99</v>
      </c>
      <c r="C23" s="43">
        <f>'Section 3 data'!$D$21</f>
        <v>9.7309999999999999</v>
      </c>
      <c r="D23" s="44">
        <f>'Section 3 data'!$E$21</f>
        <v>322.99299999999999</v>
      </c>
      <c r="E23" s="199">
        <f>'Section 3 data'!$F$21</f>
        <v>42.27</v>
      </c>
      <c r="F23" s="200">
        <f t="shared" si="1"/>
        <v>332.72399999999999</v>
      </c>
    </row>
    <row r="24" spans="2:6" ht="15" customHeight="1" x14ac:dyDescent="0.2">
      <c r="B24" s="216" t="s">
        <v>100</v>
      </c>
      <c r="C24" s="43">
        <f>'Section 3 data'!$D$22</f>
        <v>2E-3</v>
      </c>
      <c r="D24" s="44">
        <f>'Section 3 data'!$E$22</f>
        <v>60.573</v>
      </c>
      <c r="E24" s="199">
        <f>'Section 3 data'!$F$22</f>
        <v>33.159999999999997</v>
      </c>
      <c r="F24" s="200">
        <f t="shared" si="1"/>
        <v>60.575000000000003</v>
      </c>
    </row>
    <row r="25" spans="2:6" ht="15" customHeight="1" x14ac:dyDescent="0.2">
      <c r="B25" s="216" t="s">
        <v>101</v>
      </c>
      <c r="C25" s="43">
        <f>'Section 3 data'!$D$23</f>
        <v>0</v>
      </c>
      <c r="D25" s="44">
        <f>'Section 3 data'!$E$23</f>
        <v>103.41200000000001</v>
      </c>
      <c r="E25" s="199">
        <f>'Section 3 data'!$F$23</f>
        <v>25.7</v>
      </c>
      <c r="F25" s="200">
        <f t="shared" si="1"/>
        <v>103.41200000000001</v>
      </c>
    </row>
    <row r="26" spans="2:6" ht="15" customHeight="1" x14ac:dyDescent="0.2">
      <c r="B26" s="216" t="s">
        <v>102</v>
      </c>
      <c r="C26" s="43">
        <f>'Section 3 data'!$D$24</f>
        <v>0.97499999999999998</v>
      </c>
      <c r="D26" s="44">
        <f>'Section 3 data'!$E$24</f>
        <v>63.752000000000002</v>
      </c>
      <c r="E26" s="199">
        <f>'Section 3 data'!$F$24</f>
        <v>37.1</v>
      </c>
      <c r="F26" s="200">
        <f t="shared" si="1"/>
        <v>64.727000000000004</v>
      </c>
    </row>
    <row r="27" spans="2:6" ht="15" customHeight="1" x14ac:dyDescent="0.2">
      <c r="B27" s="216" t="s">
        <v>103</v>
      </c>
      <c r="C27" s="43">
        <f>'Section 3 data'!$D$25</f>
        <v>3.5000000000000003E-2</v>
      </c>
      <c r="D27" s="44">
        <f>'Section 3 data'!$E$25</f>
        <v>176.21799999999999</v>
      </c>
      <c r="E27" s="199">
        <f>'Section 3 data'!$F$25</f>
        <v>35.14</v>
      </c>
      <c r="F27" s="200">
        <f t="shared" si="1"/>
        <v>176.25299999999999</v>
      </c>
    </row>
    <row r="28" spans="2:6" ht="15" customHeight="1" x14ac:dyDescent="0.2">
      <c r="B28" s="216" t="s">
        <v>104</v>
      </c>
      <c r="C28" s="43">
        <f>'Section 3 data'!$D$26</f>
        <v>77.984999999999999</v>
      </c>
      <c r="D28" s="44">
        <f>'Section 3 data'!$E$26</f>
        <v>378.01799999999997</v>
      </c>
      <c r="E28" s="199">
        <f>'Section 3 data'!$F$26</f>
        <v>21.84</v>
      </c>
      <c r="F28" s="200">
        <f t="shared" si="1"/>
        <v>456.00299999999999</v>
      </c>
    </row>
    <row r="29" spans="2:6" ht="15" customHeight="1" x14ac:dyDescent="0.2">
      <c r="B29" s="220" t="s">
        <v>105</v>
      </c>
      <c r="C29" s="201">
        <f>'Section 3 data'!$D$7</f>
        <v>220.55799999999999</v>
      </c>
      <c r="D29" s="202">
        <f>'Section 3 data'!$E$7</f>
        <v>5928.0720000000001</v>
      </c>
      <c r="E29" s="203">
        <f>'Section 3 data'!$F$7</f>
        <v>9.48</v>
      </c>
      <c r="F29" s="204">
        <f t="shared" si="1"/>
        <v>6148.63</v>
      </c>
    </row>
    <row r="30" spans="2:6" ht="15" customHeight="1" x14ac:dyDescent="0.2">
      <c r="B30" s="214" t="s">
        <v>106</v>
      </c>
      <c r="C30" s="205"/>
      <c r="D30" s="205"/>
      <c r="E30" s="5"/>
      <c r="F30" s="205"/>
    </row>
    <row r="31" spans="2:6" ht="15" customHeight="1" x14ac:dyDescent="0.2">
      <c r="B31" s="220" t="s">
        <v>106</v>
      </c>
      <c r="C31" s="201">
        <f>'Section 3 data'!$D$5</f>
        <v>1308.79</v>
      </c>
      <c r="D31" s="202">
        <f>'Section 3 data'!$E$5</f>
        <v>8339.4599999999991</v>
      </c>
      <c r="E31" s="203">
        <f>'Section 3 data'!$F$5</f>
        <v>7.13</v>
      </c>
      <c r="F31" s="204">
        <f>SUM(C31,D31)</f>
        <v>9648.25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41" t="s">
        <v>267</v>
      </c>
      <c r="C5" s="169" t="s">
        <v>78</v>
      </c>
      <c r="D5" s="843" t="s">
        <v>79</v>
      </c>
      <c r="E5" s="843"/>
      <c r="F5" s="245" t="s">
        <v>80</v>
      </c>
    </row>
    <row r="6" spans="2:6" ht="30" customHeight="1" x14ac:dyDescent="0.2">
      <c r="B6" s="842"/>
      <c r="C6" s="168" t="s">
        <v>325</v>
      </c>
      <c r="D6" s="168" t="s">
        <v>325</v>
      </c>
      <c r="E6" s="211" t="s">
        <v>82</v>
      </c>
      <c r="F6" s="246" t="s">
        <v>325</v>
      </c>
    </row>
    <row r="7" spans="2:6" ht="15" customHeight="1" x14ac:dyDescent="0.2">
      <c r="B7" s="214" t="s">
        <v>92</v>
      </c>
      <c r="C7" s="215"/>
      <c r="D7" s="215"/>
      <c r="E7" s="215"/>
      <c r="F7" s="215"/>
    </row>
    <row r="8" spans="2:6" ht="15" customHeight="1" x14ac:dyDescent="0.2">
      <c r="B8" s="216" t="s">
        <v>359</v>
      </c>
      <c r="C8" s="43">
        <f>'Section 3 data'!$D$31</f>
        <v>8.6999999999999994E-2</v>
      </c>
      <c r="D8" s="44">
        <f>'Section 3 data'!$E$31</f>
        <v>1.409</v>
      </c>
      <c r="E8" s="199">
        <f>'Section 3 data'!$F$31</f>
        <v>82.19</v>
      </c>
      <c r="F8" s="200">
        <f>SUM(C8,D8)</f>
        <v>1.496</v>
      </c>
    </row>
    <row r="9" spans="2:6" ht="15" customHeight="1" x14ac:dyDescent="0.2">
      <c r="B9" s="219" t="s">
        <v>360</v>
      </c>
      <c r="C9" s="43">
        <f>'Section 3 data'!$D$32</f>
        <v>22.78</v>
      </c>
      <c r="D9" s="243">
        <f>'Section 3 data'!$E$32</f>
        <v>58.515999999999998</v>
      </c>
      <c r="E9" s="199">
        <f>'Section 3 data'!$F$32</f>
        <v>74.290000000000006</v>
      </c>
      <c r="F9" s="200">
        <f t="shared" ref="F9:F15" si="0">SUM(C9,D9)</f>
        <v>81.295999999999992</v>
      </c>
    </row>
    <row r="10" spans="2:6" ht="15" customHeight="1" x14ac:dyDescent="0.2">
      <c r="B10" s="216" t="s">
        <v>361</v>
      </c>
      <c r="C10" s="43">
        <f>'Section 3 data'!$D$33</f>
        <v>216.30699999999999</v>
      </c>
      <c r="D10" s="44">
        <f>'Section 3 data'!$E$33</f>
        <v>211.62700000000001</v>
      </c>
      <c r="E10" s="199">
        <f>'Section 3 data'!$F$33</f>
        <v>46.271453976354053</v>
      </c>
      <c r="F10" s="200">
        <f t="shared" si="0"/>
        <v>427.93399999999997</v>
      </c>
    </row>
    <row r="11" spans="2:6" ht="15" customHeight="1" x14ac:dyDescent="0.2">
      <c r="B11" s="216" t="s">
        <v>362</v>
      </c>
      <c r="C11" s="43">
        <f>'Section 3 data'!$D$34</f>
        <v>499.15300000000002</v>
      </c>
      <c r="D11" s="44">
        <f>'Section 3 data'!$E$34</f>
        <v>1419.11</v>
      </c>
      <c r="E11" s="244">
        <f>'Section 3 data'!$F$34</f>
        <v>19.036051926174284</v>
      </c>
      <c r="F11" s="200">
        <f t="shared" si="0"/>
        <v>1918.2629999999999</v>
      </c>
    </row>
    <row r="12" spans="2:6" ht="15" customHeight="1" x14ac:dyDescent="0.2">
      <c r="B12" s="216" t="s">
        <v>363</v>
      </c>
      <c r="C12" s="43">
        <f>'Section 3 data'!$D$35</f>
        <v>230.815</v>
      </c>
      <c r="D12" s="44">
        <f>'Section 3 data'!$E$35</f>
        <v>495.97300000000001</v>
      </c>
      <c r="E12" s="244">
        <f>'Section 3 data'!$F$35</f>
        <v>40.74</v>
      </c>
      <c r="F12" s="200">
        <f t="shared" si="0"/>
        <v>726.78800000000001</v>
      </c>
    </row>
    <row r="13" spans="2:6" ht="15" customHeight="1" x14ac:dyDescent="0.2">
      <c r="B13" s="216" t="s">
        <v>364</v>
      </c>
      <c r="C13" s="43">
        <f>'Section 3 data'!$D$36</f>
        <v>112.57599999999999</v>
      </c>
      <c r="D13" s="44">
        <f>'Section 3 data'!$E$36</f>
        <v>0</v>
      </c>
      <c r="E13" s="199">
        <f>'Section 3 data'!$F$36</f>
        <v>0</v>
      </c>
      <c r="F13" s="200">
        <f t="shared" si="0"/>
        <v>112.57599999999999</v>
      </c>
    </row>
    <row r="14" spans="2:6" ht="15" customHeight="1" x14ac:dyDescent="0.2">
      <c r="B14" s="216" t="s">
        <v>365</v>
      </c>
      <c r="C14" s="43">
        <f>'Section 3 data'!$D$37</f>
        <v>6.5149999999999997</v>
      </c>
      <c r="D14" s="44">
        <f>'Section 3 data'!$E$37</f>
        <v>224.75200000000001</v>
      </c>
      <c r="E14" s="199">
        <f>'Section 3 data'!$F$37</f>
        <v>82.471010091086882</v>
      </c>
      <c r="F14" s="200">
        <f t="shared" si="0"/>
        <v>231.267</v>
      </c>
    </row>
    <row r="15" spans="2:6" ht="15" customHeight="1" x14ac:dyDescent="0.2">
      <c r="B15" s="220" t="s">
        <v>80</v>
      </c>
      <c r="C15" s="66">
        <f>'Section 3 data'!$D$6</f>
        <v>1088.232</v>
      </c>
      <c r="D15" s="66">
        <f>'Section 3 data'!$E$6</f>
        <v>2411.3879999999999</v>
      </c>
      <c r="E15" s="203">
        <f>'Section 3 data'!$F$6</f>
        <v>12.68</v>
      </c>
      <c r="F15" s="232">
        <f t="shared" si="0"/>
        <v>3499.62</v>
      </c>
    </row>
    <row r="16" spans="2:6" ht="15" customHeight="1" x14ac:dyDescent="0.2">
      <c r="B16" s="214" t="s">
        <v>105</v>
      </c>
      <c r="C16" s="238"/>
      <c r="D16" s="238"/>
      <c r="E16" s="238"/>
      <c r="F16" s="238"/>
    </row>
    <row r="17" spans="2:6" ht="15" customHeight="1" x14ac:dyDescent="0.2">
      <c r="B17" s="216" t="s">
        <v>359</v>
      </c>
      <c r="C17" s="43">
        <f>'Section 3 data'!D39</f>
        <v>7.0000000000000001E-3</v>
      </c>
      <c r="D17" s="43">
        <f>'Section 3 data'!E39</f>
        <v>4.1970000000000001</v>
      </c>
      <c r="E17" s="199">
        <f>'Section 3 data'!F39</f>
        <v>44.26</v>
      </c>
      <c r="F17" s="200">
        <f>C17+D17</f>
        <v>4.2039999999999997</v>
      </c>
    </row>
    <row r="18" spans="2:6" ht="15" customHeight="1" x14ac:dyDescent="0.2">
      <c r="B18" s="219" t="s">
        <v>360</v>
      </c>
      <c r="C18" s="43">
        <f>'Section 3 data'!D40</f>
        <v>1.2290000000000001</v>
      </c>
      <c r="D18" s="243">
        <f>'Section 3 data'!E40</f>
        <v>145.84200000000001</v>
      </c>
      <c r="E18" s="199">
        <f>'Section 3 data'!F40</f>
        <v>27.96</v>
      </c>
      <c r="F18" s="200">
        <f t="shared" ref="F18:F24" si="1">C18+D18</f>
        <v>147.07100000000003</v>
      </c>
    </row>
    <row r="19" spans="2:6" ht="15" customHeight="1" x14ac:dyDescent="0.2">
      <c r="B19" s="216" t="s">
        <v>361</v>
      </c>
      <c r="C19" s="43">
        <f>'Section 3 data'!D41</f>
        <v>23.158000000000001</v>
      </c>
      <c r="D19" s="44">
        <f>'Section 3 data'!E41</f>
        <v>840.34799999999996</v>
      </c>
      <c r="E19" s="199">
        <f>'Section 3 data'!F41</f>
        <v>15.658780085241386</v>
      </c>
      <c r="F19" s="200">
        <f t="shared" si="1"/>
        <v>863.50599999999997</v>
      </c>
    </row>
    <row r="20" spans="2:6" ht="15" customHeight="1" x14ac:dyDescent="0.2">
      <c r="B20" s="216" t="s">
        <v>362</v>
      </c>
      <c r="C20" s="43">
        <f>'Section 3 data'!D42</f>
        <v>65.995999999999995</v>
      </c>
      <c r="D20" s="44">
        <f>'Section 3 data'!E42</f>
        <v>1782.5530000000001</v>
      </c>
      <c r="E20" s="244">
        <f>'Section 3 data'!F42</f>
        <v>15.030440802192139</v>
      </c>
      <c r="F20" s="200">
        <f t="shared" si="1"/>
        <v>1848.5490000000002</v>
      </c>
    </row>
    <row r="21" spans="2:6" ht="15" customHeight="1" x14ac:dyDescent="0.2">
      <c r="B21" s="216" t="s">
        <v>363</v>
      </c>
      <c r="C21" s="43">
        <f>'Section 3 data'!D43</f>
        <v>86.185000000000002</v>
      </c>
      <c r="D21" s="44">
        <f>'Section 3 data'!E43</f>
        <v>1479.4090000000001</v>
      </c>
      <c r="E21" s="244">
        <f>'Section 3 data'!F43</f>
        <v>18.52</v>
      </c>
      <c r="F21" s="200">
        <f t="shared" si="1"/>
        <v>1565.5940000000001</v>
      </c>
    </row>
    <row r="22" spans="2:6" ht="15" customHeight="1" x14ac:dyDescent="0.2">
      <c r="B22" s="216" t="s">
        <v>364</v>
      </c>
      <c r="C22" s="43">
        <f>'Section 3 data'!D44</f>
        <v>24.105</v>
      </c>
      <c r="D22" s="44">
        <f>'Section 3 data'!E44</f>
        <v>1236.2090000000001</v>
      </c>
      <c r="E22" s="244">
        <f>'Section 3 data'!F44</f>
        <v>37.68</v>
      </c>
      <c r="F22" s="200">
        <f t="shared" si="1"/>
        <v>1260.3140000000001</v>
      </c>
    </row>
    <row r="23" spans="2:6" ht="15" customHeight="1" x14ac:dyDescent="0.2">
      <c r="B23" s="216" t="s">
        <v>365</v>
      </c>
      <c r="C23" s="43">
        <f>'Section 3 data'!D45</f>
        <v>19.879000000000001</v>
      </c>
      <c r="D23" s="44">
        <f>'Section 3 data'!E45</f>
        <v>439.51499999999999</v>
      </c>
      <c r="E23" s="199">
        <f>'Section 3 data'!F45</f>
        <v>44.787588226022791</v>
      </c>
      <c r="F23" s="200">
        <f t="shared" si="1"/>
        <v>459.39400000000001</v>
      </c>
    </row>
    <row r="24" spans="2:6" ht="15" customHeight="1" x14ac:dyDescent="0.2">
      <c r="B24" s="220" t="s">
        <v>80</v>
      </c>
      <c r="C24" s="66">
        <f>'Section 3 data'!$D$7</f>
        <v>220.55799999999999</v>
      </c>
      <c r="D24" s="66">
        <f>'Section 3 data'!$E$7</f>
        <v>5928.0720000000001</v>
      </c>
      <c r="E24" s="203">
        <f>'Section 3 data'!$F$7</f>
        <v>9.48</v>
      </c>
      <c r="F24" s="232">
        <f t="shared" si="1"/>
        <v>6148.63</v>
      </c>
    </row>
    <row r="25" spans="2:6" ht="15" customHeight="1" x14ac:dyDescent="0.2">
      <c r="B25" s="214" t="s">
        <v>106</v>
      </c>
      <c r="C25" s="238"/>
      <c r="D25" s="238"/>
      <c r="E25" s="238"/>
      <c r="F25" s="238"/>
    </row>
    <row r="26" spans="2:6" ht="15" customHeight="1" x14ac:dyDescent="0.2">
      <c r="B26" s="216" t="s">
        <v>359</v>
      </c>
      <c r="C26" s="43">
        <f>'Section 3 data'!$D$47</f>
        <v>9.2999999999999999E-2</v>
      </c>
      <c r="D26" s="44">
        <f>'Section 3 data'!$E$47</f>
        <v>5.6059999999999999</v>
      </c>
      <c r="E26" s="199">
        <f>'Section 3 data'!$F$47</f>
        <v>38.909999999999997</v>
      </c>
      <c r="F26" s="200">
        <f t="shared" ref="F26:F33" si="2">SUM(C26,D26)</f>
        <v>5.6989999999999998</v>
      </c>
    </row>
    <row r="27" spans="2:6" ht="15" customHeight="1" x14ac:dyDescent="0.2">
      <c r="B27" s="219" t="s">
        <v>360</v>
      </c>
      <c r="C27" s="43">
        <f>'Section 3 data'!$D$48</f>
        <v>24.01</v>
      </c>
      <c r="D27" s="243">
        <f>'Section 3 data'!$E$48</f>
        <v>204.358</v>
      </c>
      <c r="E27" s="199">
        <f>'Section 3 data'!$F$48</f>
        <v>29.58</v>
      </c>
      <c r="F27" s="200">
        <f t="shared" si="2"/>
        <v>228.36799999999999</v>
      </c>
    </row>
    <row r="28" spans="2:6" ht="15" customHeight="1" x14ac:dyDescent="0.2">
      <c r="B28" s="216" t="s">
        <v>361</v>
      </c>
      <c r="C28" s="43">
        <f>'Section 3 data'!$D$49</f>
        <v>239.464</v>
      </c>
      <c r="D28" s="44">
        <f>'Section 3 data'!$E$49</f>
        <v>1051.9749999999999</v>
      </c>
      <c r="E28" s="199">
        <f>'Section 3 data'!$F$49</f>
        <v>16.195864884061272</v>
      </c>
      <c r="F28" s="200">
        <f t="shared" si="2"/>
        <v>1291.4389999999999</v>
      </c>
    </row>
    <row r="29" spans="2:6" ht="15" customHeight="1" x14ac:dyDescent="0.2">
      <c r="B29" s="216" t="s">
        <v>362</v>
      </c>
      <c r="C29" s="43">
        <f>'Section 3 data'!$D$50</f>
        <v>565.14800000000002</v>
      </c>
      <c r="D29" s="44">
        <f>'Section 3 data'!$E$50</f>
        <v>3201.663</v>
      </c>
      <c r="E29" s="244">
        <f>'Section 3 data'!$F$50</f>
        <v>12.242602058577454</v>
      </c>
      <c r="F29" s="200">
        <f t="shared" si="2"/>
        <v>3766.8110000000001</v>
      </c>
    </row>
    <row r="30" spans="2:6" ht="15" customHeight="1" x14ac:dyDescent="0.2">
      <c r="B30" s="216" t="s">
        <v>363</v>
      </c>
      <c r="C30" s="43">
        <f>'Section 3 data'!$D$51</f>
        <v>317</v>
      </c>
      <c r="D30" s="44">
        <f>'Section 3 data'!$E$51</f>
        <v>1975.3820000000001</v>
      </c>
      <c r="E30" s="244">
        <f>'Section 3 data'!$F$51</f>
        <v>17.29</v>
      </c>
      <c r="F30" s="200">
        <f t="shared" si="2"/>
        <v>2292.3820000000001</v>
      </c>
    </row>
    <row r="31" spans="2:6" ht="15" customHeight="1" x14ac:dyDescent="0.2">
      <c r="B31" s="216" t="s">
        <v>364</v>
      </c>
      <c r="C31" s="43">
        <f>'Section 3 data'!$D$52</f>
        <v>136.68</v>
      </c>
      <c r="D31" s="44">
        <f>'Section 3 data'!$E$52</f>
        <v>1236.2090000000001</v>
      </c>
      <c r="E31" s="244">
        <f>'Section 3 data'!$F$52</f>
        <v>37.68</v>
      </c>
      <c r="F31" s="200">
        <f t="shared" si="2"/>
        <v>1372.8890000000001</v>
      </c>
    </row>
    <row r="32" spans="2:6" ht="15" customHeight="1" x14ac:dyDescent="0.2">
      <c r="B32" s="216" t="s">
        <v>365</v>
      </c>
      <c r="C32" s="43">
        <f>'Section 3 data'!$D$53</f>
        <v>26.393999999999998</v>
      </c>
      <c r="D32" s="44">
        <f>'Section 3 data'!$E$53</f>
        <v>664.26700000000005</v>
      </c>
      <c r="E32" s="199">
        <f>'Section 3 data'!$F$53</f>
        <v>41.580350291235526</v>
      </c>
      <c r="F32" s="200">
        <f t="shared" si="2"/>
        <v>690.66100000000006</v>
      </c>
    </row>
    <row r="33" spans="2:6" ht="15" customHeight="1" x14ac:dyDescent="0.2">
      <c r="B33" s="222" t="s">
        <v>80</v>
      </c>
      <c r="C33" s="234">
        <f>'Section 3 data'!$D$5</f>
        <v>1308.79</v>
      </c>
      <c r="D33" s="234">
        <f>'Section 3 data'!$E$5</f>
        <v>8339.4599999999991</v>
      </c>
      <c r="E33" s="207">
        <f>'Section 3 data'!$F$5</f>
        <v>7.13</v>
      </c>
      <c r="F33" s="236">
        <f t="shared" si="2"/>
        <v>9648.25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41" t="s">
        <v>269</v>
      </c>
      <c r="C5" s="169" t="s">
        <v>78</v>
      </c>
      <c r="D5" s="843" t="s">
        <v>79</v>
      </c>
      <c r="E5" s="843"/>
      <c r="F5" s="245" t="s">
        <v>80</v>
      </c>
    </row>
    <row r="6" spans="2:6" ht="30" customHeight="1" x14ac:dyDescent="0.2">
      <c r="B6" s="842"/>
      <c r="C6" s="168" t="s">
        <v>325</v>
      </c>
      <c r="D6" s="168" t="s">
        <v>325</v>
      </c>
      <c r="E6" s="211" t="s">
        <v>82</v>
      </c>
      <c r="F6" s="246" t="s">
        <v>325</v>
      </c>
    </row>
    <row r="7" spans="2:6" ht="15" customHeight="1" x14ac:dyDescent="0.2">
      <c r="B7" s="237" t="s">
        <v>92</v>
      </c>
      <c r="C7" s="238"/>
      <c r="D7" s="238"/>
      <c r="E7" s="238"/>
      <c r="F7" s="238"/>
    </row>
    <row r="8" spans="2:6" ht="15" customHeight="1" x14ac:dyDescent="0.2">
      <c r="B8" s="227" t="s">
        <v>366</v>
      </c>
      <c r="C8" s="43">
        <f>'Section 3 data'!$D$58</f>
        <v>4.4999999999999998E-2</v>
      </c>
      <c r="D8" s="44">
        <f>'Section 3 data'!$E$58</f>
        <v>0</v>
      </c>
      <c r="E8" s="199">
        <f>'Section 3 data'!$F$58</f>
        <v>0</v>
      </c>
      <c r="F8" s="200">
        <f>SUM(C8,D8)</f>
        <v>4.4999999999999998E-2</v>
      </c>
    </row>
    <row r="9" spans="2:6" ht="15" customHeight="1" x14ac:dyDescent="0.2">
      <c r="B9" s="228" t="s">
        <v>367</v>
      </c>
      <c r="C9" s="43">
        <f>'Section 3 data'!$D$59</f>
        <v>5.2009999999999996</v>
      </c>
      <c r="D9" s="44">
        <f>'Section 3 data'!$E$59</f>
        <v>5.9710000000000001</v>
      </c>
      <c r="E9" s="199">
        <f>'Section 3 data'!$F$59</f>
        <v>48.04</v>
      </c>
      <c r="F9" s="200">
        <f t="shared" ref="F9:F17" si="0">SUM(C9,D9)</f>
        <v>11.172000000000001</v>
      </c>
    </row>
    <row r="10" spans="2:6" ht="15" customHeight="1" x14ac:dyDescent="0.2">
      <c r="B10" s="229" t="s">
        <v>368</v>
      </c>
      <c r="C10" s="43">
        <f>'Section 3 data'!$D$60</f>
        <v>33.71</v>
      </c>
      <c r="D10" s="44">
        <f>'Section 3 data'!$E$60</f>
        <v>73.613</v>
      </c>
      <c r="E10" s="199">
        <f>'Section 3 data'!$F$60</f>
        <v>60.13</v>
      </c>
      <c r="F10" s="200">
        <f t="shared" si="0"/>
        <v>107.32300000000001</v>
      </c>
    </row>
    <row r="11" spans="2:6" ht="15" customHeight="1" x14ac:dyDescent="0.2">
      <c r="B11" s="227" t="s">
        <v>369</v>
      </c>
      <c r="C11" s="43">
        <f>'Section 3 data'!$D$61</f>
        <v>118.56100000000001</v>
      </c>
      <c r="D11" s="44">
        <f>'Section 3 data'!$E$61</f>
        <v>59.54</v>
      </c>
      <c r="E11" s="199">
        <f>'Section 3 data'!$F$61</f>
        <v>37.33</v>
      </c>
      <c r="F11" s="200">
        <f t="shared" si="0"/>
        <v>178.101</v>
      </c>
    </row>
    <row r="12" spans="2:6" ht="15" customHeight="1" x14ac:dyDescent="0.2">
      <c r="B12" s="227" t="s">
        <v>370</v>
      </c>
      <c r="C12" s="43">
        <f>'Section 3 data'!$D$62</f>
        <v>271.21600000000001</v>
      </c>
      <c r="D12" s="44">
        <f>'Section 3 data'!$E$62</f>
        <v>855.976</v>
      </c>
      <c r="E12" s="199">
        <f>'Section 3 data'!$F$62</f>
        <v>19.350000000000001</v>
      </c>
      <c r="F12" s="200">
        <f t="shared" si="0"/>
        <v>1127.192</v>
      </c>
    </row>
    <row r="13" spans="2:6" ht="15" customHeight="1" x14ac:dyDescent="0.2">
      <c r="B13" s="227" t="s">
        <v>371</v>
      </c>
      <c r="C13" s="43">
        <f>'Section 3 data'!$D$63</f>
        <v>259.17500000000001</v>
      </c>
      <c r="D13" s="44">
        <f>'Section 3 data'!$E$63</f>
        <v>875.00900000000001</v>
      </c>
      <c r="E13" s="199">
        <f>'Section 3 data'!$F$63</f>
        <v>22.55</v>
      </c>
      <c r="F13" s="200">
        <f t="shared" si="0"/>
        <v>1134.184</v>
      </c>
    </row>
    <row r="14" spans="2:6" ht="15" customHeight="1" x14ac:dyDescent="0.2">
      <c r="B14" s="227" t="s">
        <v>372</v>
      </c>
      <c r="C14" s="43">
        <f>'Section 3 data'!$D$64</f>
        <v>394.18400000000003</v>
      </c>
      <c r="D14" s="44">
        <f>'Section 3 data'!$E$64</f>
        <v>541.279</v>
      </c>
      <c r="E14" s="199">
        <f>'Section 3 data'!$F$64</f>
        <v>48.47</v>
      </c>
      <c r="F14" s="200">
        <f t="shared" si="0"/>
        <v>935.46299999999997</v>
      </c>
    </row>
    <row r="15" spans="2:6" ht="15" customHeight="1" x14ac:dyDescent="0.2">
      <c r="B15" s="227" t="s">
        <v>373</v>
      </c>
      <c r="C15" s="43">
        <f>'Section 3 data'!$D$65</f>
        <v>6.1390000000000002</v>
      </c>
      <c r="D15" s="44">
        <f>'Section 3 data'!$E$65</f>
        <v>0</v>
      </c>
      <c r="E15" s="199">
        <f>'Section 3 data'!$F$65</f>
        <v>0</v>
      </c>
      <c r="F15" s="200">
        <f t="shared" si="0"/>
        <v>6.1390000000000002</v>
      </c>
    </row>
    <row r="16" spans="2:6" ht="15" customHeight="1" x14ac:dyDescent="0.2">
      <c r="B16" s="227" t="s">
        <v>374</v>
      </c>
      <c r="C16" s="43">
        <f>'Section 3 data'!$D$66</f>
        <v>0</v>
      </c>
      <c r="D16" s="44">
        <f>'Section 3 data'!$E$66</f>
        <v>0</v>
      </c>
      <c r="E16" s="199">
        <f>'Section 3 data'!$F$66</f>
        <v>0</v>
      </c>
      <c r="F16" s="200">
        <f t="shared" si="0"/>
        <v>0</v>
      </c>
    </row>
    <row r="17" spans="2:6" ht="15" customHeight="1" x14ac:dyDescent="0.2">
      <c r="B17" s="230" t="s">
        <v>80</v>
      </c>
      <c r="C17" s="66">
        <f>'Section 3 data'!$D$6</f>
        <v>1088.232</v>
      </c>
      <c r="D17" s="66">
        <f>'Section 3 data'!$E$6</f>
        <v>2411.3879999999999</v>
      </c>
      <c r="E17" s="231">
        <f>'Section 3 data'!$F$6</f>
        <v>12.68</v>
      </c>
      <c r="F17" s="232">
        <f t="shared" si="0"/>
        <v>3499.62</v>
      </c>
    </row>
    <row r="18" spans="2:6" ht="15" customHeight="1" x14ac:dyDescent="0.2">
      <c r="B18" s="237" t="s">
        <v>105</v>
      </c>
      <c r="C18" s="238"/>
      <c r="D18" s="238"/>
      <c r="E18" s="238"/>
      <c r="F18" s="238"/>
    </row>
    <row r="19" spans="2:6" ht="15" customHeight="1" x14ac:dyDescent="0.2">
      <c r="B19" s="227" t="s">
        <v>366</v>
      </c>
      <c r="C19" s="43">
        <f>'Section 3 data'!$D$68</f>
        <v>0.23599999999999999</v>
      </c>
      <c r="D19" s="44">
        <f>'Section 3 data'!$E$68</f>
        <v>27.672000000000001</v>
      </c>
      <c r="E19" s="199">
        <f>'Section 3 data'!$F$68</f>
        <v>28.92</v>
      </c>
      <c r="F19" s="200">
        <f t="shared" ref="F19:F28" si="1">SUM(C19,D19)</f>
        <v>27.908000000000001</v>
      </c>
    </row>
    <row r="20" spans="2:6" ht="15" customHeight="1" x14ac:dyDescent="0.2">
      <c r="B20" s="228" t="s">
        <v>367</v>
      </c>
      <c r="C20" s="43">
        <f>'Section 3 data'!$D$69</f>
        <v>6.4930000000000003</v>
      </c>
      <c r="D20" s="44">
        <f>'Section 3 data'!$E$69</f>
        <v>269.44499999999999</v>
      </c>
      <c r="E20" s="199">
        <f>'Section 3 data'!$F$69</f>
        <v>15.87</v>
      </c>
      <c r="F20" s="200">
        <f t="shared" si="1"/>
        <v>275.93799999999999</v>
      </c>
    </row>
    <row r="21" spans="2:6" ht="15" customHeight="1" x14ac:dyDescent="0.2">
      <c r="B21" s="229" t="s">
        <v>368</v>
      </c>
      <c r="C21" s="43">
        <f>'Section 3 data'!$D$70</f>
        <v>13.161</v>
      </c>
      <c r="D21" s="44">
        <f>'Section 3 data'!$E$70</f>
        <v>353.49400000000003</v>
      </c>
      <c r="E21" s="199">
        <f>'Section 3 data'!$F$70</f>
        <v>18.97</v>
      </c>
      <c r="F21" s="200">
        <f t="shared" si="1"/>
        <v>366.65500000000003</v>
      </c>
    </row>
    <row r="22" spans="2:6" ht="15" customHeight="1" x14ac:dyDescent="0.2">
      <c r="B22" s="227" t="s">
        <v>369</v>
      </c>
      <c r="C22" s="43">
        <f>'Section 3 data'!$D$71</f>
        <v>23.928000000000001</v>
      </c>
      <c r="D22" s="44">
        <f>'Section 3 data'!$E$71</f>
        <v>672.20799999999997</v>
      </c>
      <c r="E22" s="199">
        <f>'Section 3 data'!$F$71</f>
        <v>20.11</v>
      </c>
      <c r="F22" s="200">
        <f t="shared" si="1"/>
        <v>696.13599999999997</v>
      </c>
    </row>
    <row r="23" spans="2:6" ht="15" customHeight="1" x14ac:dyDescent="0.2">
      <c r="B23" s="227" t="s">
        <v>370</v>
      </c>
      <c r="C23" s="43">
        <f>'Section 3 data'!$D$72</f>
        <v>74.804000000000002</v>
      </c>
      <c r="D23" s="44">
        <f>'Section 3 data'!$E$72</f>
        <v>1285.182</v>
      </c>
      <c r="E23" s="199">
        <f>'Section 3 data'!$F$72</f>
        <v>13.46</v>
      </c>
      <c r="F23" s="200">
        <f t="shared" si="1"/>
        <v>1359.9860000000001</v>
      </c>
    </row>
    <row r="24" spans="2:6" ht="15" customHeight="1" x14ac:dyDescent="0.2">
      <c r="B24" s="227" t="s">
        <v>371</v>
      </c>
      <c r="C24" s="43">
        <f>'Section 3 data'!$D$73</f>
        <v>71.185000000000002</v>
      </c>
      <c r="D24" s="44">
        <f>'Section 3 data'!$E$73</f>
        <v>908.34699999999998</v>
      </c>
      <c r="E24" s="199">
        <f>'Section 3 data'!$F$73</f>
        <v>23.35</v>
      </c>
      <c r="F24" s="200">
        <f t="shared" si="1"/>
        <v>979.53199999999993</v>
      </c>
    </row>
    <row r="25" spans="2:6" ht="15" customHeight="1" x14ac:dyDescent="0.2">
      <c r="B25" s="227" t="s">
        <v>372</v>
      </c>
      <c r="C25" s="43">
        <f>'Section 3 data'!$D$74</f>
        <v>23.635999999999999</v>
      </c>
      <c r="D25" s="44">
        <f>'Section 3 data'!$E$74</f>
        <v>1539.7460000000001</v>
      </c>
      <c r="E25" s="199">
        <f>'Section 3 data'!$F$74</f>
        <v>22.32</v>
      </c>
      <c r="F25" s="200">
        <f t="shared" si="1"/>
        <v>1563.3820000000001</v>
      </c>
    </row>
    <row r="26" spans="2:6" ht="15" customHeight="1" x14ac:dyDescent="0.2">
      <c r="B26" s="227" t="s">
        <v>373</v>
      </c>
      <c r="C26" s="43">
        <f>'Section 3 data'!$D$75</f>
        <v>6.633</v>
      </c>
      <c r="D26" s="44">
        <f>'Section 3 data'!$E$75</f>
        <v>342.27600000000001</v>
      </c>
      <c r="E26" s="199">
        <f>'Section 3 data'!$F$75</f>
        <v>43.58</v>
      </c>
      <c r="F26" s="200">
        <f t="shared" si="1"/>
        <v>348.90899999999999</v>
      </c>
    </row>
    <row r="27" spans="2:6" ht="15" customHeight="1" x14ac:dyDescent="0.2">
      <c r="B27" s="227" t="s">
        <v>374</v>
      </c>
      <c r="C27" s="43">
        <f>'Section 3 data'!$D$76</f>
        <v>0.48099999999999998</v>
      </c>
      <c r="D27" s="44">
        <f>'Section 3 data'!$E$76</f>
        <v>529.70299999999997</v>
      </c>
      <c r="E27" s="199">
        <f>'Section 3 data'!$F$76</f>
        <v>53.25</v>
      </c>
      <c r="F27" s="200">
        <f t="shared" si="1"/>
        <v>530.18399999999997</v>
      </c>
    </row>
    <row r="28" spans="2:6" ht="15" customHeight="1" x14ac:dyDescent="0.2">
      <c r="B28" s="230" t="s">
        <v>80</v>
      </c>
      <c r="C28" s="66">
        <f>'Section 3 data'!$D$7</f>
        <v>220.55799999999999</v>
      </c>
      <c r="D28" s="66">
        <f>'Section 3 data'!$E$7</f>
        <v>5928.0720000000001</v>
      </c>
      <c r="E28" s="231">
        <f>'Section 3 data'!$F$7</f>
        <v>9.48</v>
      </c>
      <c r="F28" s="232">
        <f t="shared" si="1"/>
        <v>6148.63</v>
      </c>
    </row>
    <row r="29" spans="2:6" ht="15" customHeight="1" x14ac:dyDescent="0.2">
      <c r="B29" s="237" t="s">
        <v>106</v>
      </c>
      <c r="C29" s="238"/>
      <c r="D29" s="238"/>
      <c r="E29" s="238"/>
      <c r="F29" s="238"/>
    </row>
    <row r="30" spans="2:6" ht="15" customHeight="1" x14ac:dyDescent="0.2">
      <c r="B30" s="227" t="s">
        <v>366</v>
      </c>
      <c r="C30" s="43">
        <f>'Section 3 data'!$D$78</f>
        <v>0.28100000000000003</v>
      </c>
      <c r="D30" s="44">
        <f>'Section 3 data'!$E$78</f>
        <v>27.672000000000001</v>
      </c>
      <c r="E30" s="199">
        <f>'Section 3 data'!$F$78</f>
        <v>28.92</v>
      </c>
      <c r="F30" s="200">
        <f t="shared" ref="F30:F39" si="2">SUM(C30,D30)</f>
        <v>27.952999999999999</v>
      </c>
    </row>
    <row r="31" spans="2:6" ht="15" customHeight="1" x14ac:dyDescent="0.2">
      <c r="B31" s="228" t="s">
        <v>367</v>
      </c>
      <c r="C31" s="43">
        <f>'Section 3 data'!$D$79</f>
        <v>11.694000000000001</v>
      </c>
      <c r="D31" s="44">
        <f>'Section 3 data'!$E$79</f>
        <v>275.416</v>
      </c>
      <c r="E31" s="199">
        <f>'Section 3 data'!$F$79</f>
        <v>15.51</v>
      </c>
      <c r="F31" s="200">
        <f t="shared" si="2"/>
        <v>287.11</v>
      </c>
    </row>
    <row r="32" spans="2:6" ht="15" customHeight="1" x14ac:dyDescent="0.2">
      <c r="B32" s="229" t="s">
        <v>368</v>
      </c>
      <c r="C32" s="43">
        <f>'Section 3 data'!$D$80</f>
        <v>46.872</v>
      </c>
      <c r="D32" s="44">
        <f>'Section 3 data'!$E$80</f>
        <v>427.10599999999999</v>
      </c>
      <c r="E32" s="199">
        <f>'Section 3 data'!$F$80</f>
        <v>18.61</v>
      </c>
      <c r="F32" s="200">
        <f t="shared" si="2"/>
        <v>473.97800000000001</v>
      </c>
    </row>
    <row r="33" spans="2:6" ht="15" customHeight="1" x14ac:dyDescent="0.2">
      <c r="B33" s="227" t="s">
        <v>369</v>
      </c>
      <c r="C33" s="43">
        <f>'Section 3 data'!$D$81</f>
        <v>142.489</v>
      </c>
      <c r="D33" s="44">
        <f>'Section 3 data'!$E$81</f>
        <v>731.74800000000005</v>
      </c>
      <c r="E33" s="199">
        <f>'Section 3 data'!$F$81</f>
        <v>18.57</v>
      </c>
      <c r="F33" s="200">
        <f t="shared" si="2"/>
        <v>874.23700000000008</v>
      </c>
    </row>
    <row r="34" spans="2:6" ht="15" customHeight="1" x14ac:dyDescent="0.2">
      <c r="B34" s="227" t="s">
        <v>370</v>
      </c>
      <c r="C34" s="43">
        <f>'Section 3 data'!$D$82</f>
        <v>346.02100000000002</v>
      </c>
      <c r="D34" s="44">
        <f>'Section 3 data'!$E$82</f>
        <v>2141.1579999999999</v>
      </c>
      <c r="E34" s="199">
        <f>'Section 3 data'!$F$82</f>
        <v>10.93</v>
      </c>
      <c r="F34" s="200">
        <f t="shared" si="2"/>
        <v>2487.1790000000001</v>
      </c>
    </row>
    <row r="35" spans="2:6" ht="15" customHeight="1" x14ac:dyDescent="0.2">
      <c r="B35" s="227" t="s">
        <v>371</v>
      </c>
      <c r="C35" s="43">
        <f>'Section 3 data'!$D$83</f>
        <v>330.36</v>
      </c>
      <c r="D35" s="44">
        <f>'Section 3 data'!$E$83</f>
        <v>1783.356</v>
      </c>
      <c r="E35" s="199">
        <f>'Section 3 data'!$F$83</f>
        <v>15.72</v>
      </c>
      <c r="F35" s="200">
        <f t="shared" si="2"/>
        <v>2113.7159999999999</v>
      </c>
    </row>
    <row r="36" spans="2:6" ht="15" customHeight="1" x14ac:dyDescent="0.2">
      <c r="B36" s="227" t="s">
        <v>372</v>
      </c>
      <c r="C36" s="43">
        <f>'Section 3 data'!$D$84</f>
        <v>417.82</v>
      </c>
      <c r="D36" s="44">
        <f>'Section 3 data'!$E$84</f>
        <v>2081.0259999999998</v>
      </c>
      <c r="E36" s="199">
        <f>'Section 3 data'!$F$84</f>
        <v>20.309999999999999</v>
      </c>
      <c r="F36" s="200">
        <f t="shared" si="2"/>
        <v>2498.846</v>
      </c>
    </row>
    <row r="37" spans="2:6" ht="15" customHeight="1" x14ac:dyDescent="0.2">
      <c r="B37" s="227" t="s">
        <v>373</v>
      </c>
      <c r="C37" s="43">
        <f>'Section 3 data'!$D$85</f>
        <v>12.772</v>
      </c>
      <c r="D37" s="44">
        <f>'Section 3 data'!$E$85</f>
        <v>342.27600000000001</v>
      </c>
      <c r="E37" s="199">
        <f>'Section 3 data'!$F$85</f>
        <v>43.58</v>
      </c>
      <c r="F37" s="200">
        <f t="shared" si="2"/>
        <v>355.048</v>
      </c>
    </row>
    <row r="38" spans="2:6" ht="15" customHeight="1" x14ac:dyDescent="0.2">
      <c r="B38" s="227" t="s">
        <v>374</v>
      </c>
      <c r="C38" s="43">
        <f>'Section 3 data'!$D$86</f>
        <v>0.48099999999999998</v>
      </c>
      <c r="D38" s="44">
        <f>'Section 3 data'!$E$86</f>
        <v>529.70299999999997</v>
      </c>
      <c r="E38" s="199">
        <f>'Section 3 data'!$F$86</f>
        <v>53.25</v>
      </c>
      <c r="F38" s="200">
        <f t="shared" si="2"/>
        <v>530.18399999999997</v>
      </c>
    </row>
    <row r="39" spans="2:6" ht="15" customHeight="1" x14ac:dyDescent="0.2">
      <c r="B39" s="233" t="s">
        <v>80</v>
      </c>
      <c r="C39" s="234">
        <f>'Section 3 data'!$D$5</f>
        <v>1308.79</v>
      </c>
      <c r="D39" s="234">
        <f>'Section 3 data'!$E$5</f>
        <v>8339.4599999999991</v>
      </c>
      <c r="E39" s="235">
        <f>'Section 3 data'!$F$5</f>
        <v>7.13</v>
      </c>
      <c r="F39" s="236">
        <f t="shared" si="2"/>
        <v>9648.25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767</v>
      </c>
    </row>
    <row r="5" spans="2:6" ht="15" customHeight="1" x14ac:dyDescent="0.2">
      <c r="B5" s="828" t="s">
        <v>77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29"/>
      <c r="C6" s="36" t="s">
        <v>272</v>
      </c>
      <c r="D6" s="36" t="s">
        <v>272</v>
      </c>
      <c r="E6" s="3" t="s">
        <v>82</v>
      </c>
      <c r="F6" s="206" t="s">
        <v>272</v>
      </c>
    </row>
    <row r="7" spans="2:6" ht="15" customHeight="1" x14ac:dyDescent="0.2">
      <c r="B7" s="197" t="s">
        <v>83</v>
      </c>
      <c r="C7" s="198"/>
      <c r="D7" s="198"/>
      <c r="E7" s="4"/>
      <c r="F7" s="198"/>
    </row>
    <row r="8" spans="2:6" ht="15" customHeight="1" x14ac:dyDescent="0.2">
      <c r="B8" s="133" t="s">
        <v>84</v>
      </c>
      <c r="C8" s="43">
        <f>'Section 4 data'!$D$8</f>
        <v>243.00700000000001</v>
      </c>
      <c r="D8" s="44">
        <f>'Section 4 data'!$E$8</f>
        <v>0</v>
      </c>
      <c r="E8" s="199">
        <f>'Section 4 data'!$F$8</f>
        <v>0</v>
      </c>
      <c r="F8" s="200">
        <f>SUM(C8,D8)</f>
        <v>243.00700000000001</v>
      </c>
    </row>
    <row r="9" spans="2:6" ht="15" customHeight="1" x14ac:dyDescent="0.2">
      <c r="B9" s="133" t="s">
        <v>85</v>
      </c>
      <c r="C9" s="43">
        <f>'Section 4 data'!$D$9</f>
        <v>414.19900000000001</v>
      </c>
      <c r="D9" s="44">
        <f>'Section 4 data'!$E$9</f>
        <v>3115.0610000000001</v>
      </c>
      <c r="E9" s="199">
        <f>'Section 4 data'!$F$9</f>
        <v>17.11</v>
      </c>
      <c r="F9" s="200">
        <f t="shared" ref="F9:F16" si="0">SUM(C9,D9)</f>
        <v>3529.26</v>
      </c>
    </row>
    <row r="10" spans="2:6" ht="15" customHeight="1" x14ac:dyDescent="0.2">
      <c r="B10" s="133" t="s">
        <v>86</v>
      </c>
      <c r="C10" s="43">
        <f>'Section 4 data'!$D$10</f>
        <v>2328.038</v>
      </c>
      <c r="D10" s="44">
        <f>'Section 4 data'!$E$10</f>
        <v>1288.82</v>
      </c>
      <c r="E10" s="199">
        <f>'Section 4 data'!$F$10</f>
        <v>51.42</v>
      </c>
      <c r="F10" s="200">
        <f t="shared" si="0"/>
        <v>3616.8580000000002</v>
      </c>
    </row>
    <row r="11" spans="2:6" ht="15" customHeight="1" x14ac:dyDescent="0.2">
      <c r="B11" s="133" t="s">
        <v>87</v>
      </c>
      <c r="C11" s="43">
        <f>'Section 4 data'!$D$11</f>
        <v>15.624000000000001</v>
      </c>
      <c r="D11" s="44">
        <f>'Section 4 data'!$E$11</f>
        <v>196.6</v>
      </c>
      <c r="E11" s="199">
        <f>'Section 4 data'!$F$11</f>
        <v>45.69</v>
      </c>
      <c r="F11" s="200">
        <f t="shared" si="0"/>
        <v>212.22399999999999</v>
      </c>
    </row>
    <row r="12" spans="2:6" ht="15" customHeight="1" x14ac:dyDescent="0.2">
      <c r="B12" s="133" t="s">
        <v>88</v>
      </c>
      <c r="C12" s="43">
        <f>'Section 4 data'!$D$12</f>
        <v>202.39</v>
      </c>
      <c r="D12" s="44">
        <f>'Section 4 data'!$E$12</f>
        <v>591.33100000000002</v>
      </c>
      <c r="E12" s="199">
        <f>'Section 4 data'!$F$12</f>
        <v>25.4</v>
      </c>
      <c r="F12" s="200">
        <f t="shared" si="0"/>
        <v>793.721</v>
      </c>
    </row>
    <row r="13" spans="2:6" ht="15" customHeight="1" x14ac:dyDescent="0.2">
      <c r="B13" s="133" t="s">
        <v>89</v>
      </c>
      <c r="C13" s="43">
        <f>'Section 4 data'!$D$13</f>
        <v>27.742999999999999</v>
      </c>
      <c r="D13" s="44">
        <f>'Section 4 data'!$E$13</f>
        <v>14.488</v>
      </c>
      <c r="E13" s="199">
        <f>'Section 4 data'!$F$13</f>
        <v>76.760000000000005</v>
      </c>
      <c r="F13" s="200">
        <f t="shared" si="0"/>
        <v>42.230999999999995</v>
      </c>
    </row>
    <row r="14" spans="2:6" ht="15" customHeight="1" x14ac:dyDescent="0.2">
      <c r="B14" s="133" t="s">
        <v>90</v>
      </c>
      <c r="C14" s="43">
        <f>'Section 4 data'!$D$14</f>
        <v>515.80200000000002</v>
      </c>
      <c r="D14" s="44">
        <f>'Section 4 data'!$E$14</f>
        <v>0</v>
      </c>
      <c r="E14" s="199">
        <f>'Section 4 data'!$F$14</f>
        <v>0</v>
      </c>
      <c r="F14" s="200">
        <f t="shared" si="0"/>
        <v>515.80200000000002</v>
      </c>
    </row>
    <row r="15" spans="2:6" ht="15" customHeight="1" x14ac:dyDescent="0.2">
      <c r="B15" s="133" t="s">
        <v>91</v>
      </c>
      <c r="C15" s="43">
        <f>'Section 4 data'!$D$15</f>
        <v>47.648000000000003</v>
      </c>
      <c r="D15" s="44">
        <f>'Section 4 data'!$E$15</f>
        <v>277.3</v>
      </c>
      <c r="E15" s="199">
        <f>'Section 4 data'!$F$15</f>
        <v>49.5</v>
      </c>
      <c r="F15" s="200">
        <f t="shared" si="0"/>
        <v>324.94800000000004</v>
      </c>
    </row>
    <row r="16" spans="2:6" ht="15" customHeight="1" x14ac:dyDescent="0.2">
      <c r="B16" s="132" t="s">
        <v>92</v>
      </c>
      <c r="C16" s="201">
        <f>'Section 4 data'!$D$6</f>
        <v>3794.451</v>
      </c>
      <c r="D16" s="202">
        <f>'Section 4 data'!$E$6</f>
        <v>5483.6</v>
      </c>
      <c r="E16" s="203">
        <f>'Section 4 data'!$F$6</f>
        <v>14.87</v>
      </c>
      <c r="F16" s="204">
        <f t="shared" si="0"/>
        <v>9278.0509999999995</v>
      </c>
    </row>
    <row r="17" spans="2:6" ht="15" customHeight="1" x14ac:dyDescent="0.2">
      <c r="B17" s="197" t="s">
        <v>93</v>
      </c>
      <c r="C17" s="198"/>
      <c r="D17" s="198"/>
      <c r="E17" s="705"/>
      <c r="F17" s="198"/>
    </row>
    <row r="18" spans="2:6" ht="15" customHeight="1" x14ac:dyDescent="0.2">
      <c r="B18" s="133" t="s">
        <v>94</v>
      </c>
      <c r="C18" s="43">
        <f>'Section 4 data'!$D$16</f>
        <v>149.98400000000001</v>
      </c>
      <c r="D18" s="44">
        <f>'Section 4 data'!$E$16</f>
        <v>5276.433</v>
      </c>
      <c r="E18" s="199">
        <f>'Section 4 data'!$F$16</f>
        <v>16.38</v>
      </c>
      <c r="F18" s="200">
        <f t="shared" ref="F18:F29" si="1">SUM(C18,D18)</f>
        <v>5426.4170000000004</v>
      </c>
    </row>
    <row r="19" spans="2:6" ht="15" customHeight="1" x14ac:dyDescent="0.2">
      <c r="B19" s="133" t="s">
        <v>95</v>
      </c>
      <c r="C19" s="43">
        <f>'Section 4 data'!$D$17</f>
        <v>115.622</v>
      </c>
      <c r="D19" s="44">
        <f>'Section 4 data'!$E$17</f>
        <v>505.43700000000001</v>
      </c>
      <c r="E19" s="199">
        <f>'Section 4 data'!$F$17</f>
        <v>38.89</v>
      </c>
      <c r="F19" s="200">
        <f t="shared" si="1"/>
        <v>621.05899999999997</v>
      </c>
    </row>
    <row r="20" spans="2:6" ht="15" customHeight="1" x14ac:dyDescent="0.2">
      <c r="B20" s="133" t="s">
        <v>96</v>
      </c>
      <c r="C20" s="43">
        <f>'Section 4 data'!$D$18</f>
        <v>87.221000000000004</v>
      </c>
      <c r="D20" s="44">
        <f>'Section 4 data'!$E$18</f>
        <v>4879.2259999999997</v>
      </c>
      <c r="E20" s="199">
        <f>'Section 4 data'!$F$18</f>
        <v>18.690000000000001</v>
      </c>
      <c r="F20" s="200">
        <f t="shared" si="1"/>
        <v>4966.4470000000001</v>
      </c>
    </row>
    <row r="21" spans="2:6" ht="15" customHeight="1" x14ac:dyDescent="0.2">
      <c r="B21" s="133" t="s">
        <v>97</v>
      </c>
      <c r="C21" s="43">
        <f>'Section 4 data'!$D$19</f>
        <v>52.978999999999999</v>
      </c>
      <c r="D21" s="44">
        <f>'Section 4 data'!$E$19</f>
        <v>4746.777</v>
      </c>
      <c r="E21" s="199">
        <f>'Section 4 data'!$F$19</f>
        <v>19.09</v>
      </c>
      <c r="F21" s="200">
        <f t="shared" si="1"/>
        <v>4799.7560000000003</v>
      </c>
    </row>
    <row r="22" spans="2:6" ht="15" customHeight="1" x14ac:dyDescent="0.2">
      <c r="B22" s="133" t="s">
        <v>98</v>
      </c>
      <c r="C22" s="43">
        <f>'Section 4 data'!$D$20</f>
        <v>264.82400000000001</v>
      </c>
      <c r="D22" s="44">
        <f>'Section 4 data'!$E$20</f>
        <v>4504.366</v>
      </c>
      <c r="E22" s="199">
        <f>'Section 4 data'!$F$20</f>
        <v>16.03</v>
      </c>
      <c r="F22" s="200">
        <f t="shared" si="1"/>
        <v>4769.1899999999996</v>
      </c>
    </row>
    <row r="23" spans="2:6" ht="15" customHeight="1" x14ac:dyDescent="0.2">
      <c r="B23" s="133" t="s">
        <v>99</v>
      </c>
      <c r="C23" s="43">
        <f>'Section 4 data'!$D$21</f>
        <v>29.798999999999999</v>
      </c>
      <c r="D23" s="44">
        <f>'Section 4 data'!$E$21</f>
        <v>906.21900000000005</v>
      </c>
      <c r="E23" s="199">
        <f>'Section 4 data'!$F$21</f>
        <v>38.74</v>
      </c>
      <c r="F23" s="200">
        <f t="shared" si="1"/>
        <v>936.01800000000003</v>
      </c>
    </row>
    <row r="24" spans="2:6" ht="15" customHeight="1" x14ac:dyDescent="0.2">
      <c r="B24" s="133" t="s">
        <v>100</v>
      </c>
      <c r="C24" s="43">
        <f>'Section 4 data'!$D$22</f>
        <v>0.19900000000000001</v>
      </c>
      <c r="D24" s="44">
        <f>'Section 4 data'!$E$22</f>
        <v>2288.0410000000002</v>
      </c>
      <c r="E24" s="199">
        <f>'Section 4 data'!$F$22</f>
        <v>34.909999999999997</v>
      </c>
      <c r="F24" s="200">
        <f t="shared" si="1"/>
        <v>2288.2400000000002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4214.3639999999996</v>
      </c>
      <c r="E25" s="199">
        <f>'Section 4 data'!$F$23</f>
        <v>28.87</v>
      </c>
      <c r="F25" s="200">
        <f t="shared" si="1"/>
        <v>4214.3639999999996</v>
      </c>
    </row>
    <row r="26" spans="2:6" ht="15" customHeight="1" x14ac:dyDescent="0.2">
      <c r="B26" s="133" t="s">
        <v>102</v>
      </c>
      <c r="C26" s="43">
        <f>'Section 4 data'!$D$24</f>
        <v>4.58</v>
      </c>
      <c r="D26" s="44">
        <f>'Section 4 data'!$E$24</f>
        <v>3004.8339999999998</v>
      </c>
      <c r="E26" s="199">
        <f>'Section 4 data'!$F$24</f>
        <v>34.11</v>
      </c>
      <c r="F26" s="200">
        <f t="shared" si="1"/>
        <v>3009.4139999999998</v>
      </c>
    </row>
    <row r="27" spans="2:6" ht="15" customHeight="1" x14ac:dyDescent="0.2">
      <c r="B27" s="133" t="s">
        <v>103</v>
      </c>
      <c r="C27" s="43">
        <f>'Section 4 data'!$D$25</f>
        <v>0.151</v>
      </c>
      <c r="D27" s="44">
        <f>'Section 4 data'!$E$25</f>
        <v>2930.0630000000001</v>
      </c>
      <c r="E27" s="199">
        <f>'Section 4 data'!$F$25</f>
        <v>33.67</v>
      </c>
      <c r="F27" s="200">
        <f t="shared" si="1"/>
        <v>2930.2139999999999</v>
      </c>
    </row>
    <row r="28" spans="2:6" ht="15" customHeight="1" x14ac:dyDescent="0.2">
      <c r="B28" s="133" t="s">
        <v>104</v>
      </c>
      <c r="C28" s="43">
        <f>'Section 4 data'!$D$26</f>
        <v>671.81100000000004</v>
      </c>
      <c r="D28" s="44">
        <f>'Section 4 data'!$E$26</f>
        <v>6789.4660000000003</v>
      </c>
      <c r="E28" s="199">
        <f>'Section 4 data'!$F$26</f>
        <v>15.81</v>
      </c>
      <c r="F28" s="200">
        <f t="shared" si="1"/>
        <v>7461.277</v>
      </c>
    </row>
    <row r="29" spans="2:6" ht="15" customHeight="1" x14ac:dyDescent="0.2">
      <c r="B29" s="132" t="s">
        <v>105</v>
      </c>
      <c r="C29" s="201">
        <f>'Section 4 data'!$D$7</f>
        <v>1377.17</v>
      </c>
      <c r="D29" s="202">
        <f>'Section 4 data'!$E$7</f>
        <v>40045.226000000002</v>
      </c>
      <c r="E29" s="203">
        <f>'Section 4 data'!$F$7</f>
        <v>7.34</v>
      </c>
      <c r="F29" s="204">
        <f t="shared" si="1"/>
        <v>41422.396000000001</v>
      </c>
    </row>
    <row r="30" spans="2:6" ht="15" customHeight="1" x14ac:dyDescent="0.2">
      <c r="B30" s="197" t="s">
        <v>106</v>
      </c>
      <c r="C30" s="205"/>
      <c r="D30" s="205"/>
      <c r="E30" s="5"/>
      <c r="F30" s="205"/>
    </row>
    <row r="31" spans="2:6" ht="15" customHeight="1" x14ac:dyDescent="0.2">
      <c r="B31" s="132" t="s">
        <v>106</v>
      </c>
      <c r="C31" s="201">
        <f>'Section 4 data'!$D$5</f>
        <v>5171.6210000000001</v>
      </c>
      <c r="D31" s="202">
        <f>'Section 4 data'!$E$5</f>
        <v>45528.826000000001</v>
      </c>
      <c r="E31" s="203">
        <f>'Section 4 data'!$F$5</f>
        <v>6.43</v>
      </c>
      <c r="F31" s="204">
        <f>SUM(C31,D31)</f>
        <v>50700.447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768</v>
      </c>
    </row>
    <row r="5" spans="2:6" ht="15" customHeight="1" x14ac:dyDescent="0.2">
      <c r="B5" s="828" t="s">
        <v>267</v>
      </c>
      <c r="C5" s="40" t="s">
        <v>78</v>
      </c>
      <c r="D5" s="830" t="s">
        <v>79</v>
      </c>
      <c r="E5" s="830"/>
      <c r="F5" s="226" t="s">
        <v>80</v>
      </c>
    </row>
    <row r="6" spans="2:6" ht="30" customHeight="1" x14ac:dyDescent="0.2">
      <c r="B6" s="844"/>
      <c r="C6" s="36" t="s">
        <v>271</v>
      </c>
      <c r="D6" s="36" t="s">
        <v>271</v>
      </c>
      <c r="E6" s="3" t="s">
        <v>82</v>
      </c>
      <c r="F6" s="206" t="s">
        <v>271</v>
      </c>
    </row>
    <row r="7" spans="2:6" ht="15" customHeight="1" x14ac:dyDescent="0.2">
      <c r="B7" s="237" t="s">
        <v>92</v>
      </c>
      <c r="C7" s="238"/>
      <c r="D7" s="238"/>
      <c r="E7" s="238"/>
      <c r="F7" s="238"/>
    </row>
    <row r="8" spans="2:6" ht="15" customHeight="1" x14ac:dyDescent="0.2">
      <c r="B8" s="227" t="s">
        <v>359</v>
      </c>
      <c r="C8" s="43">
        <f>'Section 4 data'!$D$31</f>
        <v>67.742999999999995</v>
      </c>
      <c r="D8" s="44">
        <f>'Section 4 data'!$E$31</f>
        <v>253.191</v>
      </c>
      <c r="E8" s="199">
        <f>'Section 4 data'!$F$31</f>
        <v>82.19</v>
      </c>
      <c r="F8" s="200">
        <f>SUM(C8,D8)</f>
        <v>320.93399999999997</v>
      </c>
    </row>
    <row r="9" spans="2:6" ht="15" customHeight="1" x14ac:dyDescent="0.2">
      <c r="B9" s="229" t="s">
        <v>360</v>
      </c>
      <c r="C9" s="43">
        <f>'Section 4 data'!$D$32</f>
        <v>1136.7180000000001</v>
      </c>
      <c r="D9" s="243">
        <f>'Section 4 data'!$E$32</f>
        <v>1071.9159999999999</v>
      </c>
      <c r="E9" s="199">
        <f>'Section 4 data'!$F$32</f>
        <v>60.47</v>
      </c>
      <c r="F9" s="200">
        <f t="shared" ref="F9:F15" si="0">SUM(C9,D9)</f>
        <v>2208.634</v>
      </c>
    </row>
    <row r="10" spans="2:6" ht="15" customHeight="1" x14ac:dyDescent="0.2">
      <c r="B10" s="227" t="s">
        <v>361</v>
      </c>
      <c r="C10" s="43">
        <f>'Section 4 data'!$D$33</f>
        <v>1311.12</v>
      </c>
      <c r="D10" s="44">
        <f>'Section 4 data'!$E$33</f>
        <v>954.62099999999998</v>
      </c>
      <c r="E10" s="199">
        <f>'Section 4 data'!$F$33</f>
        <v>31.146315690979044</v>
      </c>
      <c r="F10" s="200">
        <f t="shared" si="0"/>
        <v>2265.741</v>
      </c>
    </row>
    <row r="11" spans="2:6" ht="15" customHeight="1" x14ac:dyDescent="0.2">
      <c r="B11" s="227" t="s">
        <v>362</v>
      </c>
      <c r="C11" s="43">
        <f>'Section 4 data'!$D$34</f>
        <v>943.67600000000004</v>
      </c>
      <c r="D11" s="44">
        <f>'Section 4 data'!$E$34</f>
        <v>2580.5540000000001</v>
      </c>
      <c r="E11" s="244">
        <f>'Section 4 data'!$F$34</f>
        <v>20.844159802628866</v>
      </c>
      <c r="F11" s="200">
        <f t="shared" si="0"/>
        <v>3524.23</v>
      </c>
    </row>
    <row r="12" spans="2:6" ht="15" customHeight="1" x14ac:dyDescent="0.2">
      <c r="B12" s="227" t="s">
        <v>363</v>
      </c>
      <c r="C12" s="43">
        <f>'Section 4 data'!$D$35</f>
        <v>187.678</v>
      </c>
      <c r="D12" s="44">
        <f>'Section 4 data'!$E$35</f>
        <v>486.50799999999998</v>
      </c>
      <c r="E12" s="244">
        <f>'Section 4 data'!$F$35</f>
        <v>37.090000000000003</v>
      </c>
      <c r="F12" s="200">
        <f t="shared" si="0"/>
        <v>674.18599999999992</v>
      </c>
    </row>
    <row r="13" spans="2:6" ht="15" customHeight="1" x14ac:dyDescent="0.2">
      <c r="B13" s="227" t="s">
        <v>364</v>
      </c>
      <c r="C13" s="43">
        <f>'Section 4 data'!$D$36</f>
        <v>135.39099999999999</v>
      </c>
      <c r="D13" s="44">
        <f>'Section 4 data'!$E$36</f>
        <v>0</v>
      </c>
      <c r="E13" s="199">
        <f>'Section 4 data'!$F$36</f>
        <v>0</v>
      </c>
      <c r="F13" s="200">
        <f t="shared" si="0"/>
        <v>135.39099999999999</v>
      </c>
    </row>
    <row r="14" spans="2:6" ht="15" customHeight="1" x14ac:dyDescent="0.2">
      <c r="B14" s="227" t="s">
        <v>365</v>
      </c>
      <c r="C14" s="43">
        <f>'Section 4 data'!$D$37</f>
        <v>12.125</v>
      </c>
      <c r="D14" s="44">
        <f>'Section 4 data'!$E$37</f>
        <v>136.80799999999999</v>
      </c>
      <c r="E14" s="199">
        <f>'Section 4 data'!$F$37</f>
        <v>75.840908359286345</v>
      </c>
      <c r="F14" s="200">
        <f t="shared" si="0"/>
        <v>148.93299999999999</v>
      </c>
    </row>
    <row r="15" spans="2:6" ht="15" customHeight="1" x14ac:dyDescent="0.2">
      <c r="B15" s="230" t="s">
        <v>80</v>
      </c>
      <c r="C15" s="66">
        <f>'Section 4 data'!$D$6</f>
        <v>3794.451</v>
      </c>
      <c r="D15" s="66">
        <f>'Section 4 data'!$E$6</f>
        <v>5483.6</v>
      </c>
      <c r="E15" s="203">
        <f>'Section 4 data'!$F$6</f>
        <v>14.87</v>
      </c>
      <c r="F15" s="232">
        <f t="shared" si="0"/>
        <v>9278.0509999999995</v>
      </c>
    </row>
    <row r="16" spans="2:6" ht="15" customHeight="1" x14ac:dyDescent="0.2">
      <c r="B16" s="237" t="s">
        <v>105</v>
      </c>
      <c r="C16" s="238"/>
      <c r="D16" s="238"/>
      <c r="E16" s="238"/>
      <c r="F16" s="238"/>
    </row>
    <row r="17" spans="2:6" ht="15" customHeight="1" x14ac:dyDescent="0.2">
      <c r="B17" s="227" t="s">
        <v>359</v>
      </c>
      <c r="C17" s="43">
        <f>'Section 4 data'!$D$39</f>
        <v>22.238</v>
      </c>
      <c r="D17" s="44">
        <f>'Section 4 data'!$E$39</f>
        <v>1098.691</v>
      </c>
      <c r="E17" s="199">
        <f>'Section 4 data'!$F$39</f>
        <v>34.69</v>
      </c>
      <c r="F17" s="200">
        <f t="shared" ref="F17:F24" si="1">SUM(C17,D17)</f>
        <v>1120.9290000000001</v>
      </c>
    </row>
    <row r="18" spans="2:6" ht="15" customHeight="1" x14ac:dyDescent="0.2">
      <c r="B18" s="229" t="s">
        <v>360</v>
      </c>
      <c r="C18" s="43">
        <f>'Section 4 data'!$D$40</f>
        <v>177.018</v>
      </c>
      <c r="D18" s="243">
        <f>'Section 4 data'!$E$40</f>
        <v>12726.127</v>
      </c>
      <c r="E18" s="199">
        <f>'Section 4 data'!$F$40</f>
        <v>18.510000000000002</v>
      </c>
      <c r="F18" s="200">
        <f t="shared" si="1"/>
        <v>12903.145</v>
      </c>
    </row>
    <row r="19" spans="2:6" ht="15" customHeight="1" x14ac:dyDescent="0.2">
      <c r="B19" s="227" t="s">
        <v>361</v>
      </c>
      <c r="C19" s="43">
        <f>'Section 4 data'!$D$41</f>
        <v>637.38900000000001</v>
      </c>
      <c r="D19" s="44">
        <f>'Section 4 data'!$E$41</f>
        <v>16125.921</v>
      </c>
      <c r="E19" s="199">
        <f>'Section 4 data'!$F$41</f>
        <v>13.736559362909558</v>
      </c>
      <c r="F19" s="200">
        <f t="shared" si="1"/>
        <v>16763.310000000001</v>
      </c>
    </row>
    <row r="20" spans="2:6" ht="15" customHeight="1" x14ac:dyDescent="0.2">
      <c r="B20" s="227" t="s">
        <v>362</v>
      </c>
      <c r="C20" s="43">
        <f>'Section 4 data'!$D$42</f>
        <v>263.87200000000001</v>
      </c>
      <c r="D20" s="44">
        <f>'Section 4 data'!$E$42</f>
        <v>7200.3109999999997</v>
      </c>
      <c r="E20" s="244">
        <f>'Section 4 data'!$F$42</f>
        <v>14.884681437251759</v>
      </c>
      <c r="F20" s="200">
        <f t="shared" si="1"/>
        <v>7464.183</v>
      </c>
    </row>
    <row r="21" spans="2:6" ht="15" customHeight="1" x14ac:dyDescent="0.2">
      <c r="B21" s="227" t="s">
        <v>363</v>
      </c>
      <c r="C21" s="43">
        <f>'Section 4 data'!$D$43</f>
        <v>188.05199999999999</v>
      </c>
      <c r="D21" s="44">
        <f>'Section 4 data'!$E$43</f>
        <v>2048.1570000000002</v>
      </c>
      <c r="E21" s="244">
        <f>'Section 4 data'!$F$43</f>
        <v>24.78</v>
      </c>
      <c r="F21" s="200">
        <f t="shared" si="1"/>
        <v>2236.2090000000003</v>
      </c>
    </row>
    <row r="22" spans="2:6" ht="15" customHeight="1" x14ac:dyDescent="0.2">
      <c r="B22" s="227" t="s">
        <v>364</v>
      </c>
      <c r="C22" s="43">
        <f>'Section 4 data'!$D$44</f>
        <v>62.378999999999998</v>
      </c>
      <c r="D22" s="44">
        <f>'Section 4 data'!$E$44</f>
        <v>630.495</v>
      </c>
      <c r="E22" s="244">
        <f>'Section 4 data'!$F$44</f>
        <v>32.869999999999997</v>
      </c>
      <c r="F22" s="200">
        <f t="shared" si="1"/>
        <v>692.87400000000002</v>
      </c>
    </row>
    <row r="23" spans="2:6" ht="15" customHeight="1" x14ac:dyDescent="0.2">
      <c r="B23" s="227" t="s">
        <v>365</v>
      </c>
      <c r="C23" s="43">
        <f>'Section 4 data'!$D$45</f>
        <v>26.222999999999999</v>
      </c>
      <c r="D23" s="44">
        <f>'Section 4 data'!$E$45</f>
        <v>215.524</v>
      </c>
      <c r="E23" s="199">
        <f>'Section 4 data'!$F$45</f>
        <v>36.615782169413805</v>
      </c>
      <c r="F23" s="200">
        <f t="shared" si="1"/>
        <v>241.74700000000001</v>
      </c>
    </row>
    <row r="24" spans="2:6" ht="15" customHeight="1" x14ac:dyDescent="0.2">
      <c r="B24" s="230" t="s">
        <v>80</v>
      </c>
      <c r="C24" s="66">
        <f>'Section 4 data'!$D$7</f>
        <v>1377.17</v>
      </c>
      <c r="D24" s="66">
        <f>'Section 4 data'!$E$7</f>
        <v>40045.226000000002</v>
      </c>
      <c r="E24" s="203">
        <f>'Section 4 data'!$F$7</f>
        <v>7.34</v>
      </c>
      <c r="F24" s="232">
        <f t="shared" si="1"/>
        <v>41422.396000000001</v>
      </c>
    </row>
    <row r="25" spans="2:6" ht="15" customHeight="1" x14ac:dyDescent="0.2">
      <c r="B25" s="237" t="s">
        <v>106</v>
      </c>
      <c r="C25" s="238"/>
      <c r="D25" s="238"/>
      <c r="E25" s="238"/>
      <c r="F25" s="238"/>
    </row>
    <row r="26" spans="2:6" ht="15" customHeight="1" x14ac:dyDescent="0.2">
      <c r="B26" s="227" t="s">
        <v>359</v>
      </c>
      <c r="C26" s="43">
        <f>'Section 4 data'!$D$47</f>
        <v>89.981999999999999</v>
      </c>
      <c r="D26" s="44">
        <f>'Section 4 data'!$E$47</f>
        <v>1351.8820000000001</v>
      </c>
      <c r="E26" s="199">
        <f>'Section 4 data'!$F$47</f>
        <v>33.22</v>
      </c>
      <c r="F26" s="200">
        <f t="shared" ref="F26:F33" si="2">SUM(C26,D26)</f>
        <v>1441.864</v>
      </c>
    </row>
    <row r="27" spans="2:6" ht="15" customHeight="1" x14ac:dyDescent="0.2">
      <c r="B27" s="229" t="s">
        <v>360</v>
      </c>
      <c r="C27" s="43">
        <f>'Section 4 data'!$D$48</f>
        <v>1313.7360000000001</v>
      </c>
      <c r="D27" s="243">
        <f>'Section 4 data'!$E$48</f>
        <v>13798.044</v>
      </c>
      <c r="E27" s="199">
        <f>'Section 4 data'!$F$48</f>
        <v>17.940000000000001</v>
      </c>
      <c r="F27" s="200">
        <f t="shared" si="2"/>
        <v>15111.78</v>
      </c>
    </row>
    <row r="28" spans="2:6" ht="15" customHeight="1" x14ac:dyDescent="0.2">
      <c r="B28" s="227" t="s">
        <v>361</v>
      </c>
      <c r="C28" s="43">
        <f>'Section 4 data'!$D$49</f>
        <v>1948.51</v>
      </c>
      <c r="D28" s="44">
        <f>'Section 4 data'!$E$49</f>
        <v>17080.542000000001</v>
      </c>
      <c r="E28" s="199">
        <f>'Section 4 data'!$F$49</f>
        <v>13.280883445104916</v>
      </c>
      <c r="F28" s="200">
        <f t="shared" si="2"/>
        <v>19029.052</v>
      </c>
    </row>
    <row r="29" spans="2:6" ht="15" customHeight="1" x14ac:dyDescent="0.2">
      <c r="B29" s="227" t="s">
        <v>362</v>
      </c>
      <c r="C29" s="43">
        <f>'Section 4 data'!$D$50</f>
        <v>1207.548</v>
      </c>
      <c r="D29" s="44">
        <f>'Section 4 data'!$E$50</f>
        <v>9780.866</v>
      </c>
      <c r="E29" s="244">
        <f>'Section 4 data'!$F$50</f>
        <v>12.291532608998191</v>
      </c>
      <c r="F29" s="200">
        <f t="shared" si="2"/>
        <v>10988.414000000001</v>
      </c>
    </row>
    <row r="30" spans="2:6" ht="15" customHeight="1" x14ac:dyDescent="0.2">
      <c r="B30" s="227" t="s">
        <v>363</v>
      </c>
      <c r="C30" s="43">
        <f>'Section 4 data'!$D$51</f>
        <v>375.72899999999998</v>
      </c>
      <c r="D30" s="44">
        <f>'Section 4 data'!$E$51</f>
        <v>2534.665</v>
      </c>
      <c r="E30" s="244">
        <f>'Section 4 data'!$F$51</f>
        <v>21.22</v>
      </c>
      <c r="F30" s="200">
        <f t="shared" si="2"/>
        <v>2910.3939999999998</v>
      </c>
    </row>
    <row r="31" spans="2:6" ht="15" customHeight="1" x14ac:dyDescent="0.2">
      <c r="B31" s="227" t="s">
        <v>364</v>
      </c>
      <c r="C31" s="43">
        <f>'Section 4 data'!$D$52</f>
        <v>197.77</v>
      </c>
      <c r="D31" s="44">
        <f>'Section 4 data'!$E$52</f>
        <v>630.495</v>
      </c>
      <c r="E31" s="244">
        <f>'Section 4 data'!$F$52</f>
        <v>32.869999999999997</v>
      </c>
      <c r="F31" s="200">
        <f t="shared" si="2"/>
        <v>828.26499999999999</v>
      </c>
    </row>
    <row r="32" spans="2:6" ht="15" customHeight="1" x14ac:dyDescent="0.2">
      <c r="B32" s="227" t="s">
        <v>365</v>
      </c>
      <c r="C32" s="43">
        <f>'Section 4 data'!$D$53</f>
        <v>38.347000000000001</v>
      </c>
      <c r="D32" s="44">
        <f>'Section 4 data'!$E$53</f>
        <v>352.33199999999999</v>
      </c>
      <c r="E32" s="199">
        <f>'Section 4 data'!$F$53</f>
        <v>41.846608239697623</v>
      </c>
      <c r="F32" s="200">
        <f t="shared" si="2"/>
        <v>390.67899999999997</v>
      </c>
    </row>
    <row r="33" spans="2:6" ht="15" customHeight="1" x14ac:dyDescent="0.2">
      <c r="B33" s="233" t="s">
        <v>80</v>
      </c>
      <c r="C33" s="234">
        <f>'Section 4 data'!$D$5</f>
        <v>5171.6210000000001</v>
      </c>
      <c r="D33" s="234">
        <f>'Section 4 data'!$E$5</f>
        <v>45528.826000000001</v>
      </c>
      <c r="E33" s="207">
        <f>'Section 4 data'!$F$5</f>
        <v>6.43</v>
      </c>
      <c r="F33" s="236">
        <f t="shared" si="2"/>
        <v>50700.447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769</v>
      </c>
    </row>
    <row r="5" spans="2:6" ht="15" customHeight="1" x14ac:dyDescent="0.2">
      <c r="B5" s="845" t="s">
        <v>126</v>
      </c>
      <c r="C5" s="40" t="s">
        <v>78</v>
      </c>
      <c r="D5" s="830" t="s">
        <v>79</v>
      </c>
      <c r="E5" s="830"/>
      <c r="F5" s="226" t="s">
        <v>80</v>
      </c>
    </row>
    <row r="6" spans="2:6" ht="30" customHeight="1" x14ac:dyDescent="0.2">
      <c r="B6" s="846"/>
      <c r="C6" s="36" t="s">
        <v>271</v>
      </c>
      <c r="D6" s="36" t="s">
        <v>271</v>
      </c>
      <c r="E6" s="3" t="s">
        <v>82</v>
      </c>
      <c r="F6" s="206" t="s">
        <v>271</v>
      </c>
    </row>
    <row r="7" spans="2:6" ht="15" customHeight="1" x14ac:dyDescent="0.2">
      <c r="B7" s="237" t="s">
        <v>92</v>
      </c>
      <c r="C7" s="238"/>
      <c r="D7" s="238"/>
      <c r="E7" s="238"/>
      <c r="F7" s="238"/>
    </row>
    <row r="8" spans="2:6" ht="15" customHeight="1" x14ac:dyDescent="0.2">
      <c r="B8" s="227" t="s">
        <v>127</v>
      </c>
      <c r="C8" s="43">
        <f>'Section 4 data'!$D$58</f>
        <v>23.573</v>
      </c>
      <c r="D8" s="44">
        <f>'Section 4 data'!$E$58</f>
        <v>0</v>
      </c>
      <c r="E8" s="199">
        <f>'Section 4 data'!$F$58</f>
        <v>0</v>
      </c>
      <c r="F8" s="200">
        <f>SUM(C8,D8)</f>
        <v>23.573</v>
      </c>
    </row>
    <row r="9" spans="2:6" ht="15" customHeight="1" x14ac:dyDescent="0.2">
      <c r="B9" s="228" t="s">
        <v>128</v>
      </c>
      <c r="C9" s="43">
        <f>'Section 4 data'!$D$59</f>
        <v>639.81399999999996</v>
      </c>
      <c r="D9" s="44">
        <f>'Section 4 data'!$E$59</f>
        <v>589.62599999999998</v>
      </c>
      <c r="E9" s="199">
        <f>'Section 4 data'!$F$59</f>
        <v>46.14</v>
      </c>
      <c r="F9" s="200">
        <f t="shared" ref="F9:F17" si="0">SUM(C9,D9)</f>
        <v>1229.44</v>
      </c>
    </row>
    <row r="10" spans="2:6" ht="15" customHeight="1" x14ac:dyDescent="0.2">
      <c r="B10" s="229" t="s">
        <v>129</v>
      </c>
      <c r="C10" s="43">
        <f>'Section 4 data'!$D$60</f>
        <v>917.31100000000004</v>
      </c>
      <c r="D10" s="44">
        <f>'Section 4 data'!$E$60</f>
        <v>1092.2840000000001</v>
      </c>
      <c r="E10" s="199">
        <f>'Section 4 data'!$F$60</f>
        <v>58.73</v>
      </c>
      <c r="F10" s="200">
        <f t="shared" si="0"/>
        <v>2009.5950000000003</v>
      </c>
    </row>
    <row r="11" spans="2:6" ht="15" customHeight="1" x14ac:dyDescent="0.2">
      <c r="B11" s="227" t="s">
        <v>130</v>
      </c>
      <c r="C11" s="43">
        <f>'Section 4 data'!$D$61</f>
        <v>869.41399999999999</v>
      </c>
      <c r="D11" s="44">
        <f>'Section 4 data'!$E$61</f>
        <v>375.71</v>
      </c>
      <c r="E11" s="199">
        <f>'Section 4 data'!$F$61</f>
        <v>36.700000000000003</v>
      </c>
      <c r="F11" s="200">
        <f t="shared" si="0"/>
        <v>1245.124</v>
      </c>
    </row>
    <row r="12" spans="2:6" ht="15" customHeight="1" x14ac:dyDescent="0.2">
      <c r="B12" s="227" t="s">
        <v>131</v>
      </c>
      <c r="C12" s="43">
        <f>'Section 4 data'!$D$62</f>
        <v>830.60799999999995</v>
      </c>
      <c r="D12" s="44">
        <f>'Section 4 data'!$E$62</f>
        <v>2187.8719999999998</v>
      </c>
      <c r="E12" s="199">
        <f>'Section 4 data'!$F$62</f>
        <v>20.71</v>
      </c>
      <c r="F12" s="200">
        <f t="shared" si="0"/>
        <v>3018.4799999999996</v>
      </c>
    </row>
    <row r="13" spans="2:6" ht="15" customHeight="1" x14ac:dyDescent="0.2">
      <c r="B13" s="227" t="s">
        <v>132</v>
      </c>
      <c r="C13" s="43">
        <f>'Section 4 data'!$D$63</f>
        <v>281.375</v>
      </c>
      <c r="D13" s="44">
        <f>'Section 4 data'!$E$63</f>
        <v>926.48299999999995</v>
      </c>
      <c r="E13" s="199">
        <f>'Section 4 data'!$F$63</f>
        <v>21.12</v>
      </c>
      <c r="F13" s="200">
        <f t="shared" si="0"/>
        <v>1207.8579999999999</v>
      </c>
    </row>
    <row r="14" spans="2:6" ht="15" customHeight="1" x14ac:dyDescent="0.2">
      <c r="B14" s="227" t="s">
        <v>133</v>
      </c>
      <c r="C14" s="43">
        <f>'Section 4 data'!$D$64</f>
        <v>230.428</v>
      </c>
      <c r="D14" s="44">
        <f>'Section 4 data'!$E$64</f>
        <v>311.625</v>
      </c>
      <c r="E14" s="199">
        <f>'Section 4 data'!$F$64</f>
        <v>47.21</v>
      </c>
      <c r="F14" s="200">
        <f t="shared" si="0"/>
        <v>542.053</v>
      </c>
    </row>
    <row r="15" spans="2:6" ht="15" customHeight="1" x14ac:dyDescent="0.2">
      <c r="B15" s="227" t="s">
        <v>134</v>
      </c>
      <c r="C15" s="43">
        <f>'Section 4 data'!$D$65</f>
        <v>1.9279999999999999</v>
      </c>
      <c r="D15" s="44">
        <f>'Section 4 data'!$E$65</f>
        <v>0</v>
      </c>
      <c r="E15" s="199">
        <f>'Section 4 data'!$F$65</f>
        <v>0</v>
      </c>
      <c r="F15" s="200">
        <f t="shared" si="0"/>
        <v>1.9279999999999999</v>
      </c>
    </row>
    <row r="16" spans="2:6" ht="15" customHeight="1" x14ac:dyDescent="0.2">
      <c r="B16" s="227" t="s">
        <v>135</v>
      </c>
      <c r="C16" s="43">
        <f>'Section 4 data'!$D$66</f>
        <v>0</v>
      </c>
      <c r="D16" s="44">
        <f>'Section 4 data'!$E$66</f>
        <v>0</v>
      </c>
      <c r="E16" s="199">
        <f>'Section 4 data'!$F$66</f>
        <v>0</v>
      </c>
      <c r="F16" s="200">
        <f t="shared" si="0"/>
        <v>0</v>
      </c>
    </row>
    <row r="17" spans="2:6" ht="15" customHeight="1" x14ac:dyDescent="0.2">
      <c r="B17" s="230" t="s">
        <v>80</v>
      </c>
      <c r="C17" s="66">
        <f>'Section 4 data'!$D$6</f>
        <v>3794.451</v>
      </c>
      <c r="D17" s="66">
        <f>'Section 4 data'!$E$6</f>
        <v>5483.6</v>
      </c>
      <c r="E17" s="231">
        <f>'Section 4 data'!$F$6</f>
        <v>14.87</v>
      </c>
      <c r="F17" s="232">
        <f t="shared" si="0"/>
        <v>9278.0509999999995</v>
      </c>
    </row>
    <row r="18" spans="2:6" ht="15" customHeight="1" x14ac:dyDescent="0.2">
      <c r="B18" s="237" t="s">
        <v>105</v>
      </c>
      <c r="C18" s="238"/>
      <c r="D18" s="238"/>
      <c r="E18" s="238"/>
      <c r="F18" s="238"/>
    </row>
    <row r="19" spans="2:6" ht="15" customHeight="1" x14ac:dyDescent="0.2">
      <c r="B19" s="227" t="s">
        <v>127</v>
      </c>
      <c r="C19" s="43">
        <f>'Section 4 data'!$D$68</f>
        <v>57.970999999999997</v>
      </c>
      <c r="D19" s="44">
        <f>'Section 4 data'!$E$68</f>
        <v>4945.4539999999997</v>
      </c>
      <c r="E19" s="199">
        <f>'Section 4 data'!$F$68</f>
        <v>24.79</v>
      </c>
      <c r="F19" s="200">
        <f t="shared" ref="F19:F28" si="1">SUM(C19,D19)</f>
        <v>5003.4249999999993</v>
      </c>
    </row>
    <row r="20" spans="2:6" ht="15" customHeight="1" x14ac:dyDescent="0.2">
      <c r="B20" s="228" t="s">
        <v>128</v>
      </c>
      <c r="C20" s="43">
        <f>'Section 4 data'!$D$69</f>
        <v>530.02499999999998</v>
      </c>
      <c r="D20" s="44">
        <f>'Section 4 data'!$E$69</f>
        <v>18807.116999999998</v>
      </c>
      <c r="E20" s="199">
        <f>'Section 4 data'!$F$69</f>
        <v>12.56</v>
      </c>
      <c r="F20" s="200">
        <f t="shared" si="1"/>
        <v>19337.142</v>
      </c>
    </row>
    <row r="21" spans="2:6" ht="15" customHeight="1" x14ac:dyDescent="0.2">
      <c r="B21" s="229" t="s">
        <v>129</v>
      </c>
      <c r="C21" s="43">
        <f>'Section 4 data'!$D$70</f>
        <v>242.267</v>
      </c>
      <c r="D21" s="44">
        <f>'Section 4 data'!$E$70</f>
        <v>6267.4269999999997</v>
      </c>
      <c r="E21" s="199">
        <f>'Section 4 data'!$F$70</f>
        <v>17.059999999999999</v>
      </c>
      <c r="F21" s="200">
        <f t="shared" si="1"/>
        <v>6509.6939999999995</v>
      </c>
    </row>
    <row r="22" spans="2:6" ht="15" customHeight="1" x14ac:dyDescent="0.2">
      <c r="B22" s="227" t="s">
        <v>130</v>
      </c>
      <c r="C22" s="43">
        <f>'Section 4 data'!$D$71</f>
        <v>192.69</v>
      </c>
      <c r="D22" s="44">
        <f>'Section 4 data'!$E$71</f>
        <v>4210.1149999999998</v>
      </c>
      <c r="E22" s="199">
        <f>'Section 4 data'!$F$71</f>
        <v>18.100000000000001</v>
      </c>
      <c r="F22" s="200">
        <f t="shared" si="1"/>
        <v>4402.8049999999994</v>
      </c>
    </row>
    <row r="23" spans="2:6" ht="15" customHeight="1" x14ac:dyDescent="0.2">
      <c r="B23" s="227" t="s">
        <v>131</v>
      </c>
      <c r="C23" s="43">
        <f>'Section 4 data'!$D$72</f>
        <v>236.47200000000001</v>
      </c>
      <c r="D23" s="44">
        <f>'Section 4 data'!$E$72</f>
        <v>3816.3989999999999</v>
      </c>
      <c r="E23" s="199">
        <f>'Section 4 data'!$F$72</f>
        <v>13.56</v>
      </c>
      <c r="F23" s="200">
        <f t="shared" si="1"/>
        <v>4052.8710000000001</v>
      </c>
    </row>
    <row r="24" spans="2:6" ht="15" customHeight="1" x14ac:dyDescent="0.2">
      <c r="B24" s="227" t="s">
        <v>132</v>
      </c>
      <c r="C24" s="43">
        <f>'Section 4 data'!$D$73</f>
        <v>99.846000000000004</v>
      </c>
      <c r="D24" s="44">
        <f>'Section 4 data'!$E$73</f>
        <v>1089.4390000000001</v>
      </c>
      <c r="E24" s="199">
        <f>'Section 4 data'!$F$73</f>
        <v>22.94</v>
      </c>
      <c r="F24" s="200">
        <f t="shared" si="1"/>
        <v>1189.2850000000001</v>
      </c>
    </row>
    <row r="25" spans="2:6" ht="15" customHeight="1" x14ac:dyDescent="0.2">
      <c r="B25" s="227" t="s">
        <v>133</v>
      </c>
      <c r="C25" s="43">
        <f>'Section 4 data'!$D$74</f>
        <v>15.568</v>
      </c>
      <c r="D25" s="44">
        <f>'Section 4 data'!$E$74</f>
        <v>771.21199999999999</v>
      </c>
      <c r="E25" s="199">
        <f>'Section 4 data'!$F$74</f>
        <v>20.95</v>
      </c>
      <c r="F25" s="200">
        <f t="shared" si="1"/>
        <v>786.78</v>
      </c>
    </row>
    <row r="26" spans="2:6" ht="15" customHeight="1" x14ac:dyDescent="0.2">
      <c r="B26" s="227" t="s">
        <v>134</v>
      </c>
      <c r="C26" s="43">
        <f>'Section 4 data'!$D$75</f>
        <v>2.226</v>
      </c>
      <c r="D26" s="44">
        <f>'Section 4 data'!$E$75</f>
        <v>85.869</v>
      </c>
      <c r="E26" s="199">
        <f>'Section 4 data'!$F$75</f>
        <v>42.41</v>
      </c>
      <c r="F26" s="200">
        <f t="shared" si="1"/>
        <v>88.094999999999999</v>
      </c>
    </row>
    <row r="27" spans="2:6" ht="15" customHeight="1" x14ac:dyDescent="0.2">
      <c r="B27" s="227" t="s">
        <v>135</v>
      </c>
      <c r="C27" s="43">
        <f>'Section 4 data'!$D$76</f>
        <v>0.105</v>
      </c>
      <c r="D27" s="44">
        <f>'Section 4 data'!$E$76</f>
        <v>52.195</v>
      </c>
      <c r="E27" s="199">
        <f>'Section 4 data'!$F$76</f>
        <v>53.68</v>
      </c>
      <c r="F27" s="200">
        <f t="shared" si="1"/>
        <v>52.3</v>
      </c>
    </row>
    <row r="28" spans="2:6" ht="15" customHeight="1" x14ac:dyDescent="0.2">
      <c r="B28" s="230" t="s">
        <v>80</v>
      </c>
      <c r="C28" s="66">
        <f>'Section 4 data'!$D$7</f>
        <v>1377.17</v>
      </c>
      <c r="D28" s="66">
        <f>'Section 4 data'!$E$7</f>
        <v>40045.226000000002</v>
      </c>
      <c r="E28" s="231">
        <f>'Section 4 data'!$F$7</f>
        <v>7.34</v>
      </c>
      <c r="F28" s="232">
        <f t="shared" si="1"/>
        <v>41422.396000000001</v>
      </c>
    </row>
    <row r="29" spans="2:6" ht="15" customHeight="1" x14ac:dyDescent="0.2">
      <c r="B29" s="237" t="s">
        <v>106</v>
      </c>
      <c r="C29" s="238"/>
      <c r="D29" s="238"/>
      <c r="E29" s="238"/>
      <c r="F29" s="238"/>
    </row>
    <row r="30" spans="2:6" ht="15" customHeight="1" x14ac:dyDescent="0.2">
      <c r="B30" s="227" t="s">
        <v>127</v>
      </c>
      <c r="C30" s="43">
        <f>'Section 4 data'!$D$78</f>
        <v>81.543000000000006</v>
      </c>
      <c r="D30" s="44">
        <f>'Section 4 data'!$E$78</f>
        <v>4945.4539999999997</v>
      </c>
      <c r="E30" s="199">
        <f>'Section 4 data'!$F$78</f>
        <v>24.79</v>
      </c>
      <c r="F30" s="200">
        <f t="shared" ref="F30:F39" si="2">SUM(C30,D30)</f>
        <v>5026.9969999999994</v>
      </c>
    </row>
    <row r="31" spans="2:6" ht="15" customHeight="1" x14ac:dyDescent="0.2">
      <c r="B31" s="228" t="s">
        <v>128</v>
      </c>
      <c r="C31" s="43">
        <f>'Section 4 data'!$D$79</f>
        <v>1169.8389999999999</v>
      </c>
      <c r="D31" s="44">
        <f>'Section 4 data'!$E$79</f>
        <v>19396.742999999999</v>
      </c>
      <c r="E31" s="199">
        <f>'Section 4 data'!$F$79</f>
        <v>12.17</v>
      </c>
      <c r="F31" s="200">
        <f t="shared" si="2"/>
        <v>20566.581999999999</v>
      </c>
    </row>
    <row r="32" spans="2:6" ht="15" customHeight="1" x14ac:dyDescent="0.2">
      <c r="B32" s="229" t="s">
        <v>129</v>
      </c>
      <c r="C32" s="43">
        <f>'Section 4 data'!$D$80</f>
        <v>1159.578</v>
      </c>
      <c r="D32" s="44">
        <f>'Section 4 data'!$E$80</f>
        <v>7359.7110000000002</v>
      </c>
      <c r="E32" s="199">
        <f>'Section 4 data'!$F$80</f>
        <v>16.829999999999998</v>
      </c>
      <c r="F32" s="200">
        <f t="shared" si="2"/>
        <v>8519.2890000000007</v>
      </c>
    </row>
    <row r="33" spans="2:6" ht="15" customHeight="1" x14ac:dyDescent="0.2">
      <c r="B33" s="227" t="s">
        <v>130</v>
      </c>
      <c r="C33" s="43">
        <f>'Section 4 data'!$D$81</f>
        <v>1062.104</v>
      </c>
      <c r="D33" s="44">
        <f>'Section 4 data'!$E$81</f>
        <v>4585.8249999999998</v>
      </c>
      <c r="E33" s="199">
        <f>'Section 4 data'!$F$81</f>
        <v>16.739999999999998</v>
      </c>
      <c r="F33" s="200">
        <f t="shared" si="2"/>
        <v>5647.9290000000001</v>
      </c>
    </row>
    <row r="34" spans="2:6" ht="15" customHeight="1" x14ac:dyDescent="0.2">
      <c r="B34" s="227" t="s">
        <v>131</v>
      </c>
      <c r="C34" s="43">
        <f>'Section 4 data'!$D$82</f>
        <v>1067.08</v>
      </c>
      <c r="D34" s="44">
        <f>'Section 4 data'!$E$82</f>
        <v>6004.2709999999997</v>
      </c>
      <c r="E34" s="199">
        <f>'Section 4 data'!$F$82</f>
        <v>11.17</v>
      </c>
      <c r="F34" s="200">
        <f t="shared" si="2"/>
        <v>7071.3509999999997</v>
      </c>
    </row>
    <row r="35" spans="2:6" ht="15" customHeight="1" x14ac:dyDescent="0.2">
      <c r="B35" s="227" t="s">
        <v>132</v>
      </c>
      <c r="C35" s="43">
        <f>'Section 4 data'!$D$83</f>
        <v>381.221</v>
      </c>
      <c r="D35" s="44">
        <f>'Section 4 data'!$E$83</f>
        <v>2015.922</v>
      </c>
      <c r="E35" s="199">
        <f>'Section 4 data'!$F$83</f>
        <v>15.07</v>
      </c>
      <c r="F35" s="200">
        <f t="shared" si="2"/>
        <v>2397.143</v>
      </c>
    </row>
    <row r="36" spans="2:6" ht="15" customHeight="1" x14ac:dyDescent="0.2">
      <c r="B36" s="227" t="s">
        <v>133</v>
      </c>
      <c r="C36" s="43">
        <f>'Section 4 data'!$D$84</f>
        <v>245.99600000000001</v>
      </c>
      <c r="D36" s="44">
        <f>'Section 4 data'!$E$84</f>
        <v>1082.836</v>
      </c>
      <c r="E36" s="199">
        <f>'Section 4 data'!$F$84</f>
        <v>19.64</v>
      </c>
      <c r="F36" s="200">
        <f t="shared" si="2"/>
        <v>1328.8320000000001</v>
      </c>
    </row>
    <row r="37" spans="2:6" ht="15" customHeight="1" x14ac:dyDescent="0.2">
      <c r="B37" s="227" t="s">
        <v>134</v>
      </c>
      <c r="C37" s="43">
        <f>'Section 4 data'!$D$85</f>
        <v>4.1539999999999999</v>
      </c>
      <c r="D37" s="44">
        <f>'Section 4 data'!$E$85</f>
        <v>85.869</v>
      </c>
      <c r="E37" s="199">
        <f>'Section 4 data'!$F$85</f>
        <v>42.41</v>
      </c>
      <c r="F37" s="200">
        <f t="shared" si="2"/>
        <v>90.022999999999996</v>
      </c>
    </row>
    <row r="38" spans="2:6" ht="15" customHeight="1" x14ac:dyDescent="0.2">
      <c r="B38" s="227" t="s">
        <v>135</v>
      </c>
      <c r="C38" s="43">
        <f>'Section 4 data'!$D$86</f>
        <v>0.105</v>
      </c>
      <c r="D38" s="44">
        <f>'Section 4 data'!$E$86</f>
        <v>52.195</v>
      </c>
      <c r="E38" s="199">
        <f>'Section 4 data'!$F$86</f>
        <v>53.68</v>
      </c>
      <c r="F38" s="200">
        <f t="shared" si="2"/>
        <v>52.3</v>
      </c>
    </row>
    <row r="39" spans="2:6" ht="15" customHeight="1" x14ac:dyDescent="0.2">
      <c r="B39" s="233" t="s">
        <v>80</v>
      </c>
      <c r="C39" s="234">
        <f>'Section 4 data'!$D$5</f>
        <v>5171.6210000000001</v>
      </c>
      <c r="D39" s="234">
        <f>'Section 4 data'!$E$5</f>
        <v>45528.826000000001</v>
      </c>
      <c r="E39" s="235">
        <f>'Section 4 data'!$F$5</f>
        <v>6.43</v>
      </c>
      <c r="F39" s="236">
        <f t="shared" si="2"/>
        <v>50700.447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Index!$E$37</f>
        <v>Biomass stocks in live woodland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438</v>
      </c>
    </row>
    <row r="5" spans="2:6" ht="15" customHeight="1" x14ac:dyDescent="0.2">
      <c r="B5" s="847" t="s">
        <v>77</v>
      </c>
      <c r="C5" s="169" t="s">
        <v>78</v>
      </c>
      <c r="D5" s="843" t="s">
        <v>79</v>
      </c>
      <c r="E5" s="843"/>
      <c r="F5" s="210" t="s">
        <v>80</v>
      </c>
    </row>
    <row r="6" spans="2:6" ht="30" customHeight="1" x14ac:dyDescent="0.2">
      <c r="B6" s="848"/>
      <c r="C6" s="175" t="s">
        <v>153</v>
      </c>
      <c r="D6" s="175" t="s">
        <v>153</v>
      </c>
      <c r="E6" s="211" t="s">
        <v>82</v>
      </c>
      <c r="F6" s="212" t="s">
        <v>153</v>
      </c>
    </row>
    <row r="7" spans="2:6" ht="15" customHeight="1" x14ac:dyDescent="0.2">
      <c r="B7" s="197" t="s">
        <v>83</v>
      </c>
      <c r="C7" s="198"/>
      <c r="D7" s="198"/>
      <c r="E7" s="4"/>
      <c r="F7" s="198"/>
    </row>
    <row r="8" spans="2:6" ht="15" customHeight="1" x14ac:dyDescent="0.2">
      <c r="B8" s="159" t="s">
        <v>84</v>
      </c>
      <c r="C8" s="654">
        <f>'Section 5 data'!$D$8</f>
        <v>40.301000000000002</v>
      </c>
      <c r="D8" s="655">
        <f>'Section 5 data'!$E$8</f>
        <v>0</v>
      </c>
      <c r="E8" s="208">
        <f>'Section 5 data'!$F$8</f>
        <v>0</v>
      </c>
      <c r="F8" s="653">
        <f>SUM(C8,D8)</f>
        <v>40.301000000000002</v>
      </c>
    </row>
    <row r="9" spans="2:6" ht="15" customHeight="1" x14ac:dyDescent="0.2">
      <c r="B9" s="159" t="s">
        <v>85</v>
      </c>
      <c r="C9" s="654">
        <f>'Section 5 data'!$D$9</f>
        <v>176.761</v>
      </c>
      <c r="D9" s="655">
        <f>'Section 5 data'!$E$9</f>
        <v>896.02800000000002</v>
      </c>
      <c r="E9" s="208">
        <f>'Section 5 data'!$F$9</f>
        <v>20.83</v>
      </c>
      <c r="F9" s="653">
        <f t="shared" ref="F9:F16" si="0">SUM(C9,D9)</f>
        <v>1072.789</v>
      </c>
    </row>
    <row r="10" spans="2:6" ht="15" customHeight="1" x14ac:dyDescent="0.2">
      <c r="B10" s="159" t="s">
        <v>86</v>
      </c>
      <c r="C10" s="654">
        <f>'Section 5 data'!$D$10</f>
        <v>377.95100000000002</v>
      </c>
      <c r="D10" s="655">
        <f>'Section 5 data'!$E$10</f>
        <v>234.81100000000001</v>
      </c>
      <c r="E10" s="208">
        <f>'Section 5 data'!$F$10</f>
        <v>32.85</v>
      </c>
      <c r="F10" s="653">
        <f t="shared" si="0"/>
        <v>612.76200000000006</v>
      </c>
    </row>
    <row r="11" spans="2:6" ht="15" customHeight="1" x14ac:dyDescent="0.2">
      <c r="B11" s="159" t="s">
        <v>87</v>
      </c>
      <c r="C11" s="654">
        <f>'Section 5 data'!$D$11</f>
        <v>1.129</v>
      </c>
      <c r="D11" s="655">
        <f>'Section 5 data'!$E$11</f>
        <v>27.184999999999999</v>
      </c>
      <c r="E11" s="208">
        <f>'Section 5 data'!$F$11</f>
        <v>47.25</v>
      </c>
      <c r="F11" s="653">
        <f t="shared" si="0"/>
        <v>28.314</v>
      </c>
    </row>
    <row r="12" spans="2:6" ht="15" customHeight="1" x14ac:dyDescent="0.2">
      <c r="B12" s="159" t="s">
        <v>88</v>
      </c>
      <c r="C12" s="654">
        <f>'Section 5 data'!$D$12</f>
        <v>23.408999999999999</v>
      </c>
      <c r="D12" s="655">
        <f>'Section 5 data'!$E$12</f>
        <v>256.55900000000003</v>
      </c>
      <c r="E12" s="208">
        <f>'Section 5 data'!$F$12</f>
        <v>36.06</v>
      </c>
      <c r="F12" s="653">
        <f t="shared" si="0"/>
        <v>279.96800000000002</v>
      </c>
    </row>
    <row r="13" spans="2:6" ht="15" customHeight="1" x14ac:dyDescent="0.2">
      <c r="B13" s="159" t="s">
        <v>89</v>
      </c>
      <c r="C13" s="654">
        <f>'Section 5 data'!$D$13</f>
        <v>0.16800000000000001</v>
      </c>
      <c r="D13" s="655">
        <f>'Section 5 data'!$E$13</f>
        <v>6.49</v>
      </c>
      <c r="E13" s="208">
        <f>'Section 5 data'!$F$13</f>
        <v>76.760000000000005</v>
      </c>
      <c r="F13" s="653">
        <f t="shared" si="0"/>
        <v>6.6580000000000004</v>
      </c>
    </row>
    <row r="14" spans="2:6" ht="15" customHeight="1" x14ac:dyDescent="0.2">
      <c r="B14" s="159" t="s">
        <v>90</v>
      </c>
      <c r="C14" s="654">
        <f>'Section 5 data'!$D$14</f>
        <v>52.256</v>
      </c>
      <c r="D14" s="655">
        <f>'Section 5 data'!$E$14</f>
        <v>0</v>
      </c>
      <c r="E14" s="208">
        <f>'Section 5 data'!$F$14</f>
        <v>0</v>
      </c>
      <c r="F14" s="653">
        <f t="shared" si="0"/>
        <v>52.256</v>
      </c>
    </row>
    <row r="15" spans="2:6" ht="15" customHeight="1" x14ac:dyDescent="0.2">
      <c r="B15" s="159" t="s">
        <v>91</v>
      </c>
      <c r="C15" s="654">
        <f>'Section 5 data'!$D$15</f>
        <v>8.5250000000000004</v>
      </c>
      <c r="D15" s="655">
        <f>'Section 5 data'!$E$15</f>
        <v>99.504999999999995</v>
      </c>
      <c r="E15" s="208">
        <f>'Section 5 data'!$F$15</f>
        <v>50.94</v>
      </c>
      <c r="F15" s="653">
        <f t="shared" si="0"/>
        <v>108.03</v>
      </c>
    </row>
    <row r="16" spans="2:6" ht="15" customHeight="1" x14ac:dyDescent="0.2">
      <c r="B16" s="157" t="s">
        <v>92</v>
      </c>
      <c r="C16" s="209">
        <f>'Section 5 data'!$D$6</f>
        <v>680.49900000000002</v>
      </c>
      <c r="D16" s="656">
        <f>'Section 5 data'!$E$6</f>
        <v>1520.578</v>
      </c>
      <c r="E16" s="704">
        <f>'Section 5 data'!$F$6</f>
        <v>12.99</v>
      </c>
      <c r="F16" s="657">
        <f t="shared" si="0"/>
        <v>2201.0770000000002</v>
      </c>
    </row>
    <row r="17" spans="2:6" ht="15" customHeight="1" x14ac:dyDescent="0.2">
      <c r="B17" s="197" t="s">
        <v>93</v>
      </c>
      <c r="C17" s="658"/>
      <c r="D17" s="658"/>
      <c r="E17" s="705"/>
      <c r="F17" s="658"/>
    </row>
    <row r="18" spans="2:6" ht="15" customHeight="1" x14ac:dyDescent="0.2">
      <c r="B18" s="159" t="s">
        <v>94</v>
      </c>
      <c r="C18" s="654">
        <f>'Section 5 data'!$D$16</f>
        <v>17.974</v>
      </c>
      <c r="D18" s="655">
        <f>'Section 5 data'!$E$16</f>
        <v>1447.954</v>
      </c>
      <c r="E18" s="208">
        <f>'Section 5 data'!$F$16</f>
        <v>19.489999999999998</v>
      </c>
      <c r="F18" s="653">
        <f t="shared" ref="F18:F29" si="1">SUM(C18,D18)</f>
        <v>1465.9279999999999</v>
      </c>
    </row>
    <row r="19" spans="2:6" ht="15" customHeight="1" x14ac:dyDescent="0.2">
      <c r="B19" s="159" t="s">
        <v>95</v>
      </c>
      <c r="C19" s="654">
        <f>'Section 5 data'!$D$17</f>
        <v>43.508000000000003</v>
      </c>
      <c r="D19" s="655">
        <f>'Section 5 data'!$E$17</f>
        <v>282.28399999999999</v>
      </c>
      <c r="E19" s="208">
        <f>'Section 5 data'!$F$17</f>
        <v>51.7</v>
      </c>
      <c r="F19" s="653">
        <f t="shared" si="1"/>
        <v>325.79199999999997</v>
      </c>
    </row>
    <row r="20" spans="2:6" ht="15" customHeight="1" x14ac:dyDescent="0.2">
      <c r="B20" s="159" t="s">
        <v>96</v>
      </c>
      <c r="C20" s="654">
        <f>'Section 5 data'!$D$18</f>
        <v>19.829000000000001</v>
      </c>
      <c r="D20" s="655">
        <f>'Section 5 data'!$E$18</f>
        <v>744.726</v>
      </c>
      <c r="E20" s="208">
        <f>'Section 5 data'!$F$18</f>
        <v>19.39</v>
      </c>
      <c r="F20" s="653">
        <f t="shared" si="1"/>
        <v>764.55499999999995</v>
      </c>
    </row>
    <row r="21" spans="2:6" ht="15" customHeight="1" x14ac:dyDescent="0.2">
      <c r="B21" s="159" t="s">
        <v>97</v>
      </c>
      <c r="C21" s="654">
        <f>'Section 5 data'!$D$19</f>
        <v>11.920999999999999</v>
      </c>
      <c r="D21" s="655">
        <f>'Section 5 data'!$E$19</f>
        <v>1048.0540000000001</v>
      </c>
      <c r="E21" s="208">
        <f>'Section 5 data'!$F$19</f>
        <v>21.48</v>
      </c>
      <c r="F21" s="653">
        <f t="shared" si="1"/>
        <v>1059.9750000000001</v>
      </c>
    </row>
    <row r="22" spans="2:6" ht="15" customHeight="1" x14ac:dyDescent="0.2">
      <c r="B22" s="159" t="s">
        <v>98</v>
      </c>
      <c r="C22" s="654">
        <f>'Section 5 data'!$D$20</f>
        <v>28.733000000000001</v>
      </c>
      <c r="D22" s="655">
        <f>'Section 5 data'!$E$20</f>
        <v>486.86700000000002</v>
      </c>
      <c r="E22" s="208">
        <f>'Section 5 data'!$F$20</f>
        <v>17.12</v>
      </c>
      <c r="F22" s="653">
        <f t="shared" si="1"/>
        <v>515.6</v>
      </c>
    </row>
    <row r="23" spans="2:6" ht="15" customHeight="1" x14ac:dyDescent="0.2">
      <c r="B23" s="159" t="s">
        <v>99</v>
      </c>
      <c r="C23" s="654">
        <f>'Section 5 data'!$D$21</f>
        <v>7.8289999999999997</v>
      </c>
      <c r="D23" s="655">
        <f>'Section 5 data'!$E$21</f>
        <v>247.47800000000001</v>
      </c>
      <c r="E23" s="208">
        <f>'Section 5 data'!$F$21</f>
        <v>42.24</v>
      </c>
      <c r="F23" s="653">
        <f t="shared" si="1"/>
        <v>255.30700000000002</v>
      </c>
    </row>
    <row r="24" spans="2:6" ht="15" customHeight="1" x14ac:dyDescent="0.2">
      <c r="B24" s="159" t="s">
        <v>100</v>
      </c>
      <c r="C24" s="654">
        <f>'Section 5 data'!$D$22</f>
        <v>3.0000000000000001E-3</v>
      </c>
      <c r="D24" s="655">
        <f>'Section 5 data'!$E$22</f>
        <v>63.423000000000002</v>
      </c>
      <c r="E24" s="208">
        <f>'Section 5 data'!$F$22</f>
        <v>32.229999999999997</v>
      </c>
      <c r="F24" s="653">
        <f t="shared" si="1"/>
        <v>63.426000000000002</v>
      </c>
    </row>
    <row r="25" spans="2:6" ht="15" customHeight="1" x14ac:dyDescent="0.2">
      <c r="B25" s="159" t="s">
        <v>101</v>
      </c>
      <c r="C25" s="654">
        <f>'Section 5 data'!$D$23</f>
        <v>0</v>
      </c>
      <c r="D25" s="655">
        <f>'Section 5 data'!$E$23</f>
        <v>125.828</v>
      </c>
      <c r="E25" s="208">
        <f>'Section 5 data'!$F$23</f>
        <v>24.05</v>
      </c>
      <c r="F25" s="653">
        <f t="shared" si="1"/>
        <v>125.828</v>
      </c>
    </row>
    <row r="26" spans="2:6" ht="15" customHeight="1" x14ac:dyDescent="0.2">
      <c r="B26" s="159" t="s">
        <v>102</v>
      </c>
      <c r="C26" s="654">
        <f>'Section 5 data'!$D$24</f>
        <v>0.80600000000000005</v>
      </c>
      <c r="D26" s="655">
        <f>'Section 5 data'!$E$24</f>
        <v>64.245999999999995</v>
      </c>
      <c r="E26" s="208">
        <f>'Section 5 data'!$F$24</f>
        <v>35.64</v>
      </c>
      <c r="F26" s="653">
        <f t="shared" si="1"/>
        <v>65.051999999999992</v>
      </c>
    </row>
    <row r="27" spans="2:6" ht="15" customHeight="1" x14ac:dyDescent="0.2">
      <c r="B27" s="159" t="s">
        <v>103</v>
      </c>
      <c r="C27" s="654">
        <f>'Section 5 data'!$D$25</f>
        <v>3.5000000000000003E-2</v>
      </c>
      <c r="D27" s="655">
        <f>'Section 5 data'!$E$25</f>
        <v>176.17</v>
      </c>
      <c r="E27" s="208">
        <f>'Section 5 data'!$F$25</f>
        <v>32.25</v>
      </c>
      <c r="F27" s="653">
        <f t="shared" si="1"/>
        <v>176.20499999999998</v>
      </c>
    </row>
    <row r="28" spans="2:6" ht="15" customHeight="1" x14ac:dyDescent="0.2">
      <c r="B28" s="159" t="s">
        <v>104</v>
      </c>
      <c r="C28" s="654">
        <f>'Section 5 data'!$D$26</f>
        <v>72.304000000000002</v>
      </c>
      <c r="D28" s="655">
        <f>'Section 5 data'!$E$26</f>
        <v>362.13200000000001</v>
      </c>
      <c r="E28" s="208">
        <f>'Section 5 data'!$F$26</f>
        <v>18.93</v>
      </c>
      <c r="F28" s="653">
        <f t="shared" si="1"/>
        <v>434.43600000000004</v>
      </c>
    </row>
    <row r="29" spans="2:6" ht="15" customHeight="1" x14ac:dyDescent="0.2">
      <c r="B29" s="157" t="s">
        <v>105</v>
      </c>
      <c r="C29" s="209">
        <f>'Section 5 data'!$D$7</f>
        <v>202.94200000000001</v>
      </c>
      <c r="D29" s="656">
        <f>'Section 5 data'!$E$7</f>
        <v>5049.1610000000001</v>
      </c>
      <c r="E29" s="704">
        <f>'Section 5 data'!$F$7</f>
        <v>8.49</v>
      </c>
      <c r="F29" s="657">
        <f t="shared" si="1"/>
        <v>5252.1030000000001</v>
      </c>
    </row>
    <row r="30" spans="2:6" ht="15" customHeight="1" x14ac:dyDescent="0.2">
      <c r="B30" s="197" t="s">
        <v>106</v>
      </c>
      <c r="C30" s="659"/>
      <c r="D30" s="659"/>
      <c r="E30" s="5"/>
      <c r="F30" s="659"/>
    </row>
    <row r="31" spans="2:6" ht="15" customHeight="1" x14ac:dyDescent="0.2">
      <c r="B31" s="192" t="s">
        <v>106</v>
      </c>
      <c r="C31" s="660">
        <f>'Section 5 data'!$D$5</f>
        <v>883.44100000000003</v>
      </c>
      <c r="D31" s="661">
        <f>'Section 5 data'!$E$5</f>
        <v>6569.7380000000003</v>
      </c>
      <c r="E31" s="706">
        <f>'Section 5 data'!$F$5</f>
        <v>6.66</v>
      </c>
      <c r="F31" s="662">
        <f>SUM(C31,D31)</f>
        <v>7453.1790000000001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2"/>
      <c r="B2" s="296"/>
      <c r="C2" s="297"/>
      <c r="D2" s="278"/>
      <c r="E2" s="279"/>
      <c r="F2" s="273"/>
      <c r="H2" s="296"/>
      <c r="I2" s="297"/>
      <c r="J2" s="279"/>
      <c r="K2" s="279"/>
      <c r="L2" s="279"/>
      <c r="M2" s="279"/>
      <c r="N2" s="273"/>
      <c r="P2" s="296"/>
      <c r="Q2" s="297"/>
      <c r="R2" s="278"/>
      <c r="S2" s="279"/>
    </row>
    <row r="3" spans="1:19" x14ac:dyDescent="0.2">
      <c r="A3" s="272"/>
      <c r="B3" s="778" t="s">
        <v>689</v>
      </c>
      <c r="C3" s="779"/>
      <c r="D3" s="779"/>
      <c r="E3" s="779"/>
      <c r="F3" s="779"/>
      <c r="G3" s="779"/>
      <c r="H3" s="779"/>
    </row>
    <row r="4" spans="1:19" x14ac:dyDescent="0.2">
      <c r="A4" s="149"/>
      <c r="B4" s="280"/>
      <c r="C4" s="280" t="s">
        <v>610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487</v>
      </c>
      <c r="I4" s="149"/>
      <c r="J4" s="149"/>
    </row>
    <row r="5" spans="1:19" s="23" customFormat="1" x14ac:dyDescent="0.2">
      <c r="A5" s="427"/>
      <c r="B5" s="435"/>
      <c r="C5" s="425" t="s">
        <v>106</v>
      </c>
      <c r="D5" s="426">
        <v>441.72</v>
      </c>
      <c r="E5" s="428">
        <v>3284.8690000000001</v>
      </c>
      <c r="F5" s="433">
        <v>6.66</v>
      </c>
      <c r="G5" s="440">
        <f>E5*F5/100</f>
        <v>218.77227540000001</v>
      </c>
      <c r="H5" s="441">
        <f>SUM(D5,E5)</f>
        <v>3726.5889999999999</v>
      </c>
      <c r="I5" s="427"/>
      <c r="J5" s="427"/>
    </row>
    <row r="6" spans="1:19" s="24" customFormat="1" x14ac:dyDescent="0.2">
      <c r="A6" s="429"/>
      <c r="B6" s="436"/>
      <c r="C6" s="425" t="s">
        <v>92</v>
      </c>
      <c r="D6" s="426">
        <v>340.25</v>
      </c>
      <c r="E6" s="428">
        <v>760.28899999999999</v>
      </c>
      <c r="F6" s="433">
        <v>12.99</v>
      </c>
      <c r="G6" s="440">
        <f t="shared" ref="G6:G26" si="0">E6*F6/100</f>
        <v>98.761541099999988</v>
      </c>
      <c r="H6" s="441">
        <f>SUM(D6,E6)</f>
        <v>1100.539</v>
      </c>
      <c r="I6" s="429"/>
      <c r="J6" s="429"/>
    </row>
    <row r="7" spans="1:19" s="24" customFormat="1" x14ac:dyDescent="0.2">
      <c r="A7" s="429"/>
      <c r="B7" s="436"/>
      <c r="C7" s="425" t="s">
        <v>105</v>
      </c>
      <c r="D7" s="426">
        <v>101.471</v>
      </c>
      <c r="E7" s="428">
        <v>2524.58</v>
      </c>
      <c r="F7" s="433">
        <v>8.49</v>
      </c>
      <c r="G7" s="440">
        <f>E7*F7/100</f>
        <v>214.33684199999999</v>
      </c>
      <c r="H7" s="441">
        <f>SUM(D7,E7)</f>
        <v>2626.0509999999999</v>
      </c>
      <c r="I7" s="429"/>
      <c r="J7" s="429"/>
    </row>
    <row r="8" spans="1:19" s="24" customFormat="1" x14ac:dyDescent="0.2">
      <c r="A8" s="429"/>
      <c r="B8" s="436"/>
      <c r="C8" s="425" t="s">
        <v>84</v>
      </c>
      <c r="D8" s="426">
        <v>20.151</v>
      </c>
      <c r="E8" s="430">
        <v>0</v>
      </c>
      <c r="F8" s="433">
        <v>0</v>
      </c>
      <c r="G8" s="440">
        <f t="shared" si="0"/>
        <v>0</v>
      </c>
      <c r="H8" s="441">
        <f>SUM(D8,E8)</f>
        <v>20.151</v>
      </c>
      <c r="I8" s="429"/>
      <c r="J8" s="429"/>
    </row>
    <row r="9" spans="1:19" s="24" customFormat="1" x14ac:dyDescent="0.2">
      <c r="A9" s="429"/>
      <c r="B9" s="436"/>
      <c r="C9" s="425" t="s">
        <v>85</v>
      </c>
      <c r="D9" s="426">
        <v>88.38</v>
      </c>
      <c r="E9" s="430">
        <v>448.01400000000001</v>
      </c>
      <c r="F9" s="433">
        <v>20.83</v>
      </c>
      <c r="G9" s="440">
        <f t="shared" si="0"/>
        <v>93.321316199999998</v>
      </c>
      <c r="H9" s="441">
        <f t="shared" ref="H9:H26" si="1">SUM(D9,E9)</f>
        <v>536.39400000000001</v>
      </c>
      <c r="I9" s="429"/>
      <c r="J9" s="429"/>
    </row>
    <row r="10" spans="1:19" s="24" customFormat="1" x14ac:dyDescent="0.2">
      <c r="A10" s="429"/>
      <c r="B10" s="436"/>
      <c r="C10" s="425" t="s">
        <v>86</v>
      </c>
      <c r="D10" s="426">
        <v>188.97499999999999</v>
      </c>
      <c r="E10" s="430">
        <v>117.40600000000001</v>
      </c>
      <c r="F10" s="433">
        <v>32.85</v>
      </c>
      <c r="G10" s="440">
        <f t="shared" si="0"/>
        <v>38.567871000000004</v>
      </c>
      <c r="H10" s="441">
        <f t="shared" si="1"/>
        <v>306.38099999999997</v>
      </c>
      <c r="I10" s="429"/>
      <c r="J10" s="429"/>
    </row>
    <row r="11" spans="1:19" s="24" customFormat="1" x14ac:dyDescent="0.2">
      <c r="A11" s="429"/>
      <c r="B11" s="436"/>
      <c r="C11" s="425" t="s">
        <v>87</v>
      </c>
      <c r="D11" s="426">
        <v>0.56499999999999995</v>
      </c>
      <c r="E11" s="430">
        <v>13.592000000000001</v>
      </c>
      <c r="F11" s="433">
        <v>47.25</v>
      </c>
      <c r="G11" s="440">
        <f t="shared" si="0"/>
        <v>6.4222199999999994</v>
      </c>
      <c r="H11" s="441">
        <f t="shared" si="1"/>
        <v>14.157</v>
      </c>
      <c r="I11" s="429"/>
      <c r="J11" s="429"/>
    </row>
    <row r="12" spans="1:19" s="24" customFormat="1" x14ac:dyDescent="0.2">
      <c r="A12" s="429"/>
      <c r="B12" s="436"/>
      <c r="C12" s="425" t="s">
        <v>88</v>
      </c>
      <c r="D12" s="426">
        <v>11.704000000000001</v>
      </c>
      <c r="E12" s="430">
        <v>128.28</v>
      </c>
      <c r="F12" s="433">
        <v>36.06</v>
      </c>
      <c r="G12" s="440">
        <f t="shared" si="0"/>
        <v>46.257768000000006</v>
      </c>
      <c r="H12" s="441">
        <f t="shared" si="1"/>
        <v>139.98400000000001</v>
      </c>
      <c r="I12" s="429"/>
      <c r="J12" s="429"/>
    </row>
    <row r="13" spans="1:19" s="24" customFormat="1" x14ac:dyDescent="0.2">
      <c r="A13" s="429"/>
      <c r="B13" s="436"/>
      <c r="C13" s="425" t="s">
        <v>89</v>
      </c>
      <c r="D13" s="426">
        <v>8.4000000000000005E-2</v>
      </c>
      <c r="E13" s="430">
        <v>3.2450000000000001</v>
      </c>
      <c r="F13" s="433">
        <v>76.760000000000005</v>
      </c>
      <c r="G13" s="440">
        <f t="shared" si="0"/>
        <v>2.4908620000000004</v>
      </c>
      <c r="H13" s="441">
        <f t="shared" si="1"/>
        <v>3.3290000000000002</v>
      </c>
      <c r="I13" s="429"/>
      <c r="J13" s="429"/>
    </row>
    <row r="14" spans="1:19" s="24" customFormat="1" x14ac:dyDescent="0.2">
      <c r="A14" s="429"/>
      <c r="B14" s="436"/>
      <c r="C14" s="425" t="s">
        <v>90</v>
      </c>
      <c r="D14" s="426">
        <v>26.128</v>
      </c>
      <c r="E14" s="430">
        <v>0</v>
      </c>
      <c r="F14" s="433">
        <v>0</v>
      </c>
      <c r="G14" s="440">
        <f t="shared" si="0"/>
        <v>0</v>
      </c>
      <c r="H14" s="441">
        <f t="shared" si="1"/>
        <v>26.128</v>
      </c>
      <c r="I14" s="429"/>
      <c r="J14" s="429"/>
    </row>
    <row r="15" spans="1:19" s="24" customFormat="1" x14ac:dyDescent="0.2">
      <c r="A15" s="429"/>
      <c r="B15" s="436"/>
      <c r="C15" s="425" t="s">
        <v>91</v>
      </c>
      <c r="D15" s="426">
        <v>4.2629999999999999</v>
      </c>
      <c r="E15" s="430">
        <v>49.752000000000002</v>
      </c>
      <c r="F15" s="433">
        <v>50.94</v>
      </c>
      <c r="G15" s="440">
        <f t="shared" si="0"/>
        <v>25.3436688</v>
      </c>
      <c r="H15" s="441">
        <f t="shared" si="1"/>
        <v>54.015000000000001</v>
      </c>
      <c r="I15" s="429"/>
      <c r="J15" s="429"/>
    </row>
    <row r="16" spans="1:19" s="24" customFormat="1" x14ac:dyDescent="0.2">
      <c r="A16" s="429"/>
      <c r="B16" s="436"/>
      <c r="C16" s="425" t="s">
        <v>94</v>
      </c>
      <c r="D16" s="426">
        <v>8.9870000000000001</v>
      </c>
      <c r="E16" s="430">
        <v>723.97699999999998</v>
      </c>
      <c r="F16" s="433">
        <v>19.489999999999998</v>
      </c>
      <c r="G16" s="440">
        <f t="shared" si="0"/>
        <v>141.10311729999998</v>
      </c>
      <c r="H16" s="441">
        <f t="shared" si="1"/>
        <v>732.96399999999994</v>
      </c>
      <c r="I16" s="429"/>
      <c r="J16" s="429"/>
    </row>
    <row r="17" spans="1:10" s="24" customFormat="1" x14ac:dyDescent="0.2">
      <c r="A17" s="429"/>
      <c r="B17" s="436"/>
      <c r="C17" s="425" t="s">
        <v>95</v>
      </c>
      <c r="D17" s="426">
        <v>21.754000000000001</v>
      </c>
      <c r="E17" s="430">
        <v>141.142</v>
      </c>
      <c r="F17" s="433">
        <v>51.7</v>
      </c>
      <c r="G17" s="440">
        <f t="shared" si="0"/>
        <v>72.970414000000005</v>
      </c>
      <c r="H17" s="441">
        <f t="shared" si="1"/>
        <v>162.89599999999999</v>
      </c>
      <c r="I17" s="429"/>
      <c r="J17" s="429"/>
    </row>
    <row r="18" spans="1:10" s="24" customFormat="1" x14ac:dyDescent="0.2">
      <c r="A18" s="429"/>
      <c r="B18" s="436"/>
      <c r="C18" s="425" t="s">
        <v>96</v>
      </c>
      <c r="D18" s="426">
        <v>9.9139999999999997</v>
      </c>
      <c r="E18" s="430">
        <v>372.363</v>
      </c>
      <c r="F18" s="433">
        <v>19.39</v>
      </c>
      <c r="G18" s="440">
        <f t="shared" si="0"/>
        <v>72.201185700000011</v>
      </c>
      <c r="H18" s="441">
        <f t="shared" si="1"/>
        <v>382.27699999999999</v>
      </c>
      <c r="I18" s="429"/>
      <c r="J18" s="429"/>
    </row>
    <row r="19" spans="1:10" s="24" customFormat="1" x14ac:dyDescent="0.2">
      <c r="A19" s="429"/>
      <c r="B19" s="436"/>
      <c r="C19" s="425" t="s">
        <v>97</v>
      </c>
      <c r="D19" s="426">
        <v>5.96</v>
      </c>
      <c r="E19" s="430">
        <v>524.02700000000004</v>
      </c>
      <c r="F19" s="433">
        <v>21.48</v>
      </c>
      <c r="G19" s="440">
        <f t="shared" si="0"/>
        <v>112.56099960000002</v>
      </c>
      <c r="H19" s="441">
        <f t="shared" si="1"/>
        <v>529.98700000000008</v>
      </c>
      <c r="I19" s="429"/>
      <c r="J19" s="429"/>
    </row>
    <row r="20" spans="1:10" s="24" customFormat="1" x14ac:dyDescent="0.2">
      <c r="A20" s="429"/>
      <c r="B20" s="436"/>
      <c r="C20" s="425" t="s">
        <v>98</v>
      </c>
      <c r="D20" s="426">
        <v>14.366</v>
      </c>
      <c r="E20" s="430">
        <v>243.434</v>
      </c>
      <c r="F20" s="433">
        <v>17.12</v>
      </c>
      <c r="G20" s="440">
        <f t="shared" si="0"/>
        <v>41.675900800000001</v>
      </c>
      <c r="H20" s="441">
        <f t="shared" si="1"/>
        <v>257.8</v>
      </c>
      <c r="I20" s="429"/>
      <c r="J20" s="429"/>
    </row>
    <row r="21" spans="1:10" s="24" customFormat="1" x14ac:dyDescent="0.2">
      <c r="A21" s="429"/>
      <c r="B21" s="436"/>
      <c r="C21" s="425" t="s">
        <v>99</v>
      </c>
      <c r="D21" s="426">
        <v>3.9140000000000001</v>
      </c>
      <c r="E21" s="430">
        <v>123.739</v>
      </c>
      <c r="F21" s="433">
        <v>42.24</v>
      </c>
      <c r="G21" s="440">
        <f t="shared" si="0"/>
        <v>52.267353600000007</v>
      </c>
      <c r="H21" s="441">
        <f t="shared" si="1"/>
        <v>127.65300000000001</v>
      </c>
      <c r="I21" s="429"/>
      <c r="J21" s="429"/>
    </row>
    <row r="22" spans="1:10" s="24" customFormat="1" x14ac:dyDescent="0.2">
      <c r="A22" s="429"/>
      <c r="B22" s="436"/>
      <c r="C22" s="425" t="s">
        <v>100</v>
      </c>
      <c r="D22" s="426">
        <v>2E-3</v>
      </c>
      <c r="E22" s="430">
        <v>31.710999999999999</v>
      </c>
      <c r="F22" s="433">
        <v>32.229999999999997</v>
      </c>
      <c r="G22" s="440">
        <f t="shared" si="0"/>
        <v>10.220455299999999</v>
      </c>
      <c r="H22" s="441">
        <f t="shared" si="1"/>
        <v>31.712999999999997</v>
      </c>
      <c r="I22" s="429"/>
      <c r="J22" s="429"/>
    </row>
    <row r="23" spans="1:10" s="24" customFormat="1" x14ac:dyDescent="0.2">
      <c r="A23" s="429"/>
      <c r="B23" s="436"/>
      <c r="C23" s="425" t="s">
        <v>101</v>
      </c>
      <c r="D23" s="426">
        <v>0</v>
      </c>
      <c r="E23" s="430">
        <v>62.914000000000001</v>
      </c>
      <c r="F23" s="433">
        <v>24.05</v>
      </c>
      <c r="G23" s="440">
        <f t="shared" si="0"/>
        <v>15.130817000000002</v>
      </c>
      <c r="H23" s="441">
        <f t="shared" si="1"/>
        <v>62.914000000000001</v>
      </c>
      <c r="I23" s="429"/>
      <c r="J23" s="429"/>
    </row>
    <row r="24" spans="1:10" s="24" customFormat="1" x14ac:dyDescent="0.2">
      <c r="A24" s="429"/>
      <c r="B24" s="436"/>
      <c r="C24" s="425" t="s">
        <v>102</v>
      </c>
      <c r="D24" s="426">
        <v>0.40300000000000002</v>
      </c>
      <c r="E24" s="430">
        <v>32.122999999999998</v>
      </c>
      <c r="F24" s="433">
        <v>35.64</v>
      </c>
      <c r="G24" s="440">
        <f t="shared" si="0"/>
        <v>11.448637199999999</v>
      </c>
      <c r="H24" s="441">
        <f t="shared" si="1"/>
        <v>32.525999999999996</v>
      </c>
      <c r="I24" s="429"/>
      <c r="J24" s="429"/>
    </row>
    <row r="25" spans="1:10" s="24" customFormat="1" x14ac:dyDescent="0.2">
      <c r="A25" s="429"/>
      <c r="B25" s="436"/>
      <c r="C25" s="425" t="s">
        <v>103</v>
      </c>
      <c r="D25" s="426">
        <v>1.7999999999999999E-2</v>
      </c>
      <c r="E25" s="430">
        <v>88.084999999999994</v>
      </c>
      <c r="F25" s="433">
        <v>32.25</v>
      </c>
      <c r="G25" s="440">
        <f t="shared" si="0"/>
        <v>28.407412499999996</v>
      </c>
      <c r="H25" s="441">
        <f t="shared" si="1"/>
        <v>88.102999999999994</v>
      </c>
      <c r="I25" s="429"/>
      <c r="J25" s="429"/>
    </row>
    <row r="26" spans="1:10" s="24" customFormat="1" ht="13.5" thickBot="1" x14ac:dyDescent="0.25">
      <c r="A26" s="429"/>
      <c r="B26" s="291"/>
      <c r="C26" s="431" t="s">
        <v>104</v>
      </c>
      <c r="D26" s="434">
        <v>36.152000000000001</v>
      </c>
      <c r="E26" s="434">
        <v>181.066</v>
      </c>
      <c r="F26" s="432">
        <v>18.93</v>
      </c>
      <c r="G26" s="330">
        <f t="shared" si="0"/>
        <v>34.275793800000002</v>
      </c>
      <c r="H26" s="338">
        <f t="shared" si="1"/>
        <v>217.21800000000002</v>
      </c>
      <c r="I26" s="429"/>
      <c r="J26" s="429"/>
    </row>
    <row r="27" spans="1:10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0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0" s="24" customFormat="1" x14ac:dyDescent="0.2">
      <c r="B29" s="778" t="s">
        <v>689</v>
      </c>
      <c r="C29" s="779"/>
      <c r="D29" s="779"/>
      <c r="E29" s="779"/>
      <c r="F29" s="779"/>
      <c r="G29" s="779"/>
      <c r="H29" s="779"/>
    </row>
    <row r="30" spans="1:10" s="24" customFormat="1" x14ac:dyDescent="0.2">
      <c r="B30" s="280"/>
      <c r="C30" s="280" t="s">
        <v>686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487</v>
      </c>
    </row>
    <row r="31" spans="1:10" s="23" customFormat="1" x14ac:dyDescent="0.2">
      <c r="B31" s="435" t="s">
        <v>92</v>
      </c>
      <c r="C31" s="425" t="s">
        <v>119</v>
      </c>
      <c r="D31" s="426"/>
      <c r="E31" s="428"/>
      <c r="F31" s="433"/>
      <c r="G31" s="440">
        <f>E31*F31/100</f>
        <v>0</v>
      </c>
      <c r="H31" s="441">
        <f>SUM(D31,E31)</f>
        <v>0</v>
      </c>
    </row>
    <row r="32" spans="1:10" s="23" customFormat="1" x14ac:dyDescent="0.2">
      <c r="B32" s="435"/>
      <c r="C32" s="425" t="s">
        <v>120</v>
      </c>
      <c r="D32" s="426"/>
      <c r="E32" s="428"/>
      <c r="F32" s="433"/>
      <c r="G32" s="440">
        <f t="shared" ref="G32:G37" si="2">E32*F32/100</f>
        <v>0</v>
      </c>
      <c r="H32" s="441">
        <f t="shared" ref="H32:H37" si="3">SUM(D32,E32)</f>
        <v>0</v>
      </c>
    </row>
    <row r="33" spans="2:8" s="23" customFormat="1" x14ac:dyDescent="0.2">
      <c r="B33" s="435"/>
      <c r="C33" s="425" t="s">
        <v>121</v>
      </c>
      <c r="D33" s="426"/>
      <c r="E33" s="428"/>
      <c r="F33" s="433"/>
      <c r="G33" s="440">
        <f t="shared" si="2"/>
        <v>0</v>
      </c>
      <c r="H33" s="441">
        <f t="shared" si="3"/>
        <v>0</v>
      </c>
    </row>
    <row r="34" spans="2:8" s="23" customFormat="1" x14ac:dyDescent="0.2">
      <c r="B34" s="435"/>
      <c r="C34" s="425" t="s">
        <v>122</v>
      </c>
      <c r="D34" s="426"/>
      <c r="E34" s="428"/>
      <c r="F34" s="433"/>
      <c r="G34" s="440">
        <f t="shared" si="2"/>
        <v>0</v>
      </c>
      <c r="H34" s="441">
        <f t="shared" si="3"/>
        <v>0</v>
      </c>
    </row>
    <row r="35" spans="2:8" s="23" customFormat="1" x14ac:dyDescent="0.2">
      <c r="B35" s="435"/>
      <c r="C35" s="425" t="s">
        <v>123</v>
      </c>
      <c r="D35" s="426"/>
      <c r="E35" s="428"/>
      <c r="F35" s="433"/>
      <c r="G35" s="440">
        <f t="shared" si="2"/>
        <v>0</v>
      </c>
      <c r="H35" s="441">
        <f t="shared" si="3"/>
        <v>0</v>
      </c>
    </row>
    <row r="36" spans="2:8" s="23" customFormat="1" x14ac:dyDescent="0.2">
      <c r="B36" s="435"/>
      <c r="C36" s="425" t="s">
        <v>124</v>
      </c>
      <c r="D36" s="426"/>
      <c r="E36" s="428"/>
      <c r="F36" s="433"/>
      <c r="G36" s="440">
        <f t="shared" si="2"/>
        <v>0</v>
      </c>
      <c r="H36" s="441">
        <f t="shared" si="3"/>
        <v>0</v>
      </c>
    </row>
    <row r="37" spans="2:8" s="23" customFormat="1" x14ac:dyDescent="0.2">
      <c r="B37" s="435"/>
      <c r="C37" s="425" t="s">
        <v>125</v>
      </c>
      <c r="D37" s="426"/>
      <c r="E37" s="428"/>
      <c r="F37" s="433"/>
      <c r="G37" s="440">
        <f t="shared" si="2"/>
        <v>0</v>
      </c>
      <c r="H37" s="441">
        <f t="shared" si="3"/>
        <v>0</v>
      </c>
    </row>
    <row r="38" spans="2:8" s="23" customFormat="1" x14ac:dyDescent="0.2">
      <c r="B38" s="435"/>
      <c r="C38" s="425"/>
      <c r="D38" s="426"/>
      <c r="E38" s="428"/>
      <c r="F38" s="433"/>
      <c r="G38" s="442"/>
      <c r="H38" s="443"/>
    </row>
    <row r="39" spans="2:8" s="23" customFormat="1" x14ac:dyDescent="0.2">
      <c r="B39" s="435" t="s">
        <v>105</v>
      </c>
      <c r="C39" s="425" t="s">
        <v>119</v>
      </c>
      <c r="D39" s="426"/>
      <c r="E39" s="428"/>
      <c r="F39" s="433"/>
      <c r="G39" s="440">
        <f>E39*F39/100</f>
        <v>0</v>
      </c>
      <c r="H39" s="441">
        <f>SUM(D39,E39)</f>
        <v>0</v>
      </c>
    </row>
    <row r="40" spans="2:8" s="23" customFormat="1" x14ac:dyDescent="0.2">
      <c r="B40" s="435"/>
      <c r="C40" s="425" t="s">
        <v>120</v>
      </c>
      <c r="D40" s="426"/>
      <c r="E40" s="428"/>
      <c r="F40" s="433"/>
      <c r="G40" s="440">
        <f t="shared" ref="G40:G45" si="4">E40*F40/100</f>
        <v>0</v>
      </c>
      <c r="H40" s="441">
        <f t="shared" ref="H40:H45" si="5">SUM(D40,E40)</f>
        <v>0</v>
      </c>
    </row>
    <row r="41" spans="2:8" s="23" customFormat="1" x14ac:dyDescent="0.2">
      <c r="B41" s="435"/>
      <c r="C41" s="425" t="s">
        <v>121</v>
      </c>
      <c r="D41" s="426"/>
      <c r="E41" s="428"/>
      <c r="F41" s="433"/>
      <c r="G41" s="440">
        <f t="shared" si="4"/>
        <v>0</v>
      </c>
      <c r="H41" s="441">
        <f t="shared" si="5"/>
        <v>0</v>
      </c>
    </row>
    <row r="42" spans="2:8" s="23" customFormat="1" x14ac:dyDescent="0.2">
      <c r="B42" s="435"/>
      <c r="C42" s="425" t="s">
        <v>122</v>
      </c>
      <c r="D42" s="426"/>
      <c r="E42" s="428"/>
      <c r="F42" s="433"/>
      <c r="G42" s="440">
        <f t="shared" si="4"/>
        <v>0</v>
      </c>
      <c r="H42" s="441">
        <f t="shared" si="5"/>
        <v>0</v>
      </c>
    </row>
    <row r="43" spans="2:8" s="23" customFormat="1" x14ac:dyDescent="0.2">
      <c r="B43" s="435"/>
      <c r="C43" s="425" t="s">
        <v>123</v>
      </c>
      <c r="D43" s="426"/>
      <c r="E43" s="428"/>
      <c r="F43" s="433"/>
      <c r="G43" s="440">
        <f t="shared" si="4"/>
        <v>0</v>
      </c>
      <c r="H43" s="441">
        <f t="shared" si="5"/>
        <v>0</v>
      </c>
    </row>
    <row r="44" spans="2:8" s="23" customFormat="1" x14ac:dyDescent="0.2">
      <c r="B44" s="435"/>
      <c r="C44" s="425" t="s">
        <v>124</v>
      </c>
      <c r="D44" s="426"/>
      <c r="E44" s="428"/>
      <c r="F44" s="433"/>
      <c r="G44" s="440">
        <f t="shared" si="4"/>
        <v>0</v>
      </c>
      <c r="H44" s="441">
        <f t="shared" si="5"/>
        <v>0</v>
      </c>
    </row>
    <row r="45" spans="2:8" s="23" customFormat="1" x14ac:dyDescent="0.2">
      <c r="B45" s="435"/>
      <c r="C45" s="425" t="s">
        <v>125</v>
      </c>
      <c r="D45" s="426"/>
      <c r="E45" s="428"/>
      <c r="F45" s="433"/>
      <c r="G45" s="440">
        <f t="shared" si="4"/>
        <v>0</v>
      </c>
      <c r="H45" s="441">
        <f t="shared" si="5"/>
        <v>0</v>
      </c>
    </row>
    <row r="46" spans="2:8" s="23" customFormat="1" x14ac:dyDescent="0.2">
      <c r="B46" s="435"/>
      <c r="C46" s="425"/>
      <c r="D46" s="426"/>
      <c r="E46" s="428"/>
      <c r="F46" s="433"/>
      <c r="G46" s="442"/>
      <c r="H46" s="443"/>
    </row>
    <row r="47" spans="2:8" s="23" customFormat="1" x14ac:dyDescent="0.2">
      <c r="B47" s="435" t="s">
        <v>106</v>
      </c>
      <c r="C47" s="425" t="s">
        <v>119</v>
      </c>
      <c r="D47" s="426"/>
      <c r="E47" s="428"/>
      <c r="F47" s="433"/>
      <c r="G47" s="440">
        <f>E47*F47/100</f>
        <v>0</v>
      </c>
      <c r="H47" s="441">
        <f>SUM(D47,E47)</f>
        <v>0</v>
      </c>
    </row>
    <row r="48" spans="2:8" s="23" customFormat="1" x14ac:dyDescent="0.2">
      <c r="B48" s="435"/>
      <c r="C48" s="425" t="s">
        <v>120</v>
      </c>
      <c r="D48" s="426"/>
      <c r="E48" s="428"/>
      <c r="F48" s="433"/>
      <c r="G48" s="440">
        <f t="shared" ref="G48:G53" si="6">E48*F48/100</f>
        <v>0</v>
      </c>
      <c r="H48" s="441">
        <f t="shared" ref="H48:H53" si="7">SUM(D48,E48)</f>
        <v>0</v>
      </c>
    </row>
    <row r="49" spans="2:8" s="23" customFormat="1" x14ac:dyDescent="0.2">
      <c r="B49" s="435"/>
      <c r="C49" s="425" t="s">
        <v>121</v>
      </c>
      <c r="D49" s="426"/>
      <c r="E49" s="428"/>
      <c r="F49" s="433"/>
      <c r="G49" s="440">
        <f t="shared" si="6"/>
        <v>0</v>
      </c>
      <c r="H49" s="441">
        <f t="shared" si="7"/>
        <v>0</v>
      </c>
    </row>
    <row r="50" spans="2:8" s="23" customFormat="1" x14ac:dyDescent="0.2">
      <c r="B50" s="435"/>
      <c r="C50" s="425" t="s">
        <v>122</v>
      </c>
      <c r="D50" s="426"/>
      <c r="E50" s="428"/>
      <c r="F50" s="433"/>
      <c r="G50" s="440">
        <f t="shared" si="6"/>
        <v>0</v>
      </c>
      <c r="H50" s="441">
        <f t="shared" si="7"/>
        <v>0</v>
      </c>
    </row>
    <row r="51" spans="2:8" s="23" customFormat="1" x14ac:dyDescent="0.2">
      <c r="B51" s="435"/>
      <c r="C51" s="425" t="s">
        <v>123</v>
      </c>
      <c r="D51" s="426"/>
      <c r="E51" s="428"/>
      <c r="F51" s="433"/>
      <c r="G51" s="440">
        <f t="shared" si="6"/>
        <v>0</v>
      </c>
      <c r="H51" s="441">
        <f t="shared" si="7"/>
        <v>0</v>
      </c>
    </row>
    <row r="52" spans="2:8" s="23" customFormat="1" x14ac:dyDescent="0.2">
      <c r="B52" s="435"/>
      <c r="C52" s="425" t="s">
        <v>124</v>
      </c>
      <c r="D52" s="426"/>
      <c r="E52" s="428"/>
      <c r="F52" s="433"/>
      <c r="G52" s="440">
        <f t="shared" si="6"/>
        <v>0</v>
      </c>
      <c r="H52" s="441">
        <f t="shared" si="7"/>
        <v>0</v>
      </c>
    </row>
    <row r="53" spans="2:8" s="23" customFormat="1" ht="13.5" thickBot="1" x14ac:dyDescent="0.25">
      <c r="B53" s="291"/>
      <c r="C53" s="431" t="s">
        <v>125</v>
      </c>
      <c r="D53" s="434"/>
      <c r="E53" s="434"/>
      <c r="F53" s="432"/>
      <c r="G53" s="330">
        <f t="shared" si="6"/>
        <v>0</v>
      </c>
      <c r="H53" s="338">
        <f t="shared" si="7"/>
        <v>0</v>
      </c>
    </row>
    <row r="54" spans="2:8" s="23" customFormat="1" x14ac:dyDescent="0.2">
      <c r="C54" s="24"/>
      <c r="D54" s="270"/>
      <c r="E54" s="270"/>
      <c r="F54" s="24"/>
      <c r="G54" s="24"/>
    </row>
    <row r="55" spans="2:8" s="23" customFormat="1" x14ac:dyDescent="0.2"/>
    <row r="56" spans="2:8" s="23" customFormat="1" x14ac:dyDescent="0.2">
      <c r="B56" s="778" t="s">
        <v>689</v>
      </c>
      <c r="C56" s="779"/>
      <c r="D56" s="779"/>
      <c r="E56" s="779"/>
      <c r="F56" s="779"/>
      <c r="G56" s="779"/>
      <c r="H56" s="779"/>
    </row>
    <row r="57" spans="2:8" s="23" customFormat="1" ht="25.5" x14ac:dyDescent="0.2">
      <c r="B57" s="280"/>
      <c r="C57" s="527" t="s">
        <v>687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487</v>
      </c>
    </row>
    <row r="58" spans="2:8" s="23" customFormat="1" x14ac:dyDescent="0.2">
      <c r="B58" s="435" t="s">
        <v>92</v>
      </c>
      <c r="C58" s="425" t="s">
        <v>127</v>
      </c>
      <c r="D58" s="426"/>
      <c r="E58" s="428"/>
      <c r="F58" s="433"/>
      <c r="G58" s="440">
        <f>E58*F58/100</f>
        <v>0</v>
      </c>
      <c r="H58" s="441">
        <f t="shared" ref="H58:H86" si="8">SUM(D58,E58)</f>
        <v>0</v>
      </c>
    </row>
    <row r="59" spans="2:8" s="23" customFormat="1" x14ac:dyDescent="0.2">
      <c r="B59" s="435"/>
      <c r="C59" s="425" t="s">
        <v>128</v>
      </c>
      <c r="D59" s="426"/>
      <c r="E59" s="428"/>
      <c r="F59" s="433"/>
      <c r="G59" s="440">
        <f t="shared" ref="G59:G66" si="9">E59*F59/100</f>
        <v>0</v>
      </c>
      <c r="H59" s="441">
        <f t="shared" si="8"/>
        <v>0</v>
      </c>
    </row>
    <row r="60" spans="2:8" s="23" customFormat="1" x14ac:dyDescent="0.2">
      <c r="B60" s="435"/>
      <c r="C60" s="425" t="s">
        <v>129</v>
      </c>
      <c r="D60" s="426"/>
      <c r="E60" s="428"/>
      <c r="F60" s="433"/>
      <c r="G60" s="440">
        <f t="shared" si="9"/>
        <v>0</v>
      </c>
      <c r="H60" s="441">
        <f t="shared" si="8"/>
        <v>0</v>
      </c>
    </row>
    <row r="61" spans="2:8" s="23" customFormat="1" x14ac:dyDescent="0.2">
      <c r="B61" s="435"/>
      <c r="C61" s="425" t="s">
        <v>130</v>
      </c>
      <c r="D61" s="426"/>
      <c r="E61" s="428"/>
      <c r="F61" s="433"/>
      <c r="G61" s="440">
        <f t="shared" si="9"/>
        <v>0</v>
      </c>
      <c r="H61" s="441">
        <f t="shared" si="8"/>
        <v>0</v>
      </c>
    </row>
    <row r="62" spans="2:8" s="23" customFormat="1" x14ac:dyDescent="0.2">
      <c r="B62" s="435"/>
      <c r="C62" s="425" t="s">
        <v>131</v>
      </c>
      <c r="D62" s="426"/>
      <c r="E62" s="428"/>
      <c r="F62" s="433"/>
      <c r="G62" s="440">
        <f t="shared" si="9"/>
        <v>0</v>
      </c>
      <c r="H62" s="441">
        <f t="shared" si="8"/>
        <v>0</v>
      </c>
    </row>
    <row r="63" spans="2:8" s="23" customFormat="1" x14ac:dyDescent="0.2">
      <c r="B63" s="435"/>
      <c r="C63" s="425" t="s">
        <v>132</v>
      </c>
      <c r="D63" s="426"/>
      <c r="E63" s="428"/>
      <c r="F63" s="433"/>
      <c r="G63" s="440">
        <f t="shared" si="9"/>
        <v>0</v>
      </c>
      <c r="H63" s="441">
        <f t="shared" si="8"/>
        <v>0</v>
      </c>
    </row>
    <row r="64" spans="2:8" s="23" customFormat="1" x14ac:dyDescent="0.2">
      <c r="B64" s="435"/>
      <c r="C64" s="425" t="s">
        <v>133</v>
      </c>
      <c r="D64" s="426"/>
      <c r="E64" s="428"/>
      <c r="F64" s="433"/>
      <c r="G64" s="440">
        <f t="shared" si="9"/>
        <v>0</v>
      </c>
      <c r="H64" s="441">
        <f t="shared" si="8"/>
        <v>0</v>
      </c>
    </row>
    <row r="65" spans="2:8" s="23" customFormat="1" x14ac:dyDescent="0.2">
      <c r="B65" s="435"/>
      <c r="C65" s="425" t="s">
        <v>134</v>
      </c>
      <c r="D65" s="426"/>
      <c r="E65" s="428"/>
      <c r="F65" s="433"/>
      <c r="G65" s="440">
        <f t="shared" si="9"/>
        <v>0</v>
      </c>
      <c r="H65" s="441">
        <f t="shared" si="8"/>
        <v>0</v>
      </c>
    </row>
    <row r="66" spans="2:8" s="23" customFormat="1" x14ac:dyDescent="0.2">
      <c r="B66" s="435"/>
      <c r="C66" s="425" t="s">
        <v>135</v>
      </c>
      <c r="D66" s="426"/>
      <c r="E66" s="428"/>
      <c r="F66" s="433"/>
      <c r="G66" s="440">
        <f t="shared" si="9"/>
        <v>0</v>
      </c>
      <c r="H66" s="441">
        <f t="shared" si="8"/>
        <v>0</v>
      </c>
    </row>
    <row r="67" spans="2:8" s="23" customFormat="1" x14ac:dyDescent="0.2">
      <c r="B67" s="435"/>
      <c r="C67" s="425"/>
      <c r="D67" s="426"/>
      <c r="E67" s="428"/>
      <c r="F67" s="433"/>
      <c r="G67" s="428"/>
      <c r="H67" s="437"/>
    </row>
    <row r="68" spans="2:8" s="23" customFormat="1" x14ac:dyDescent="0.2">
      <c r="B68" s="435" t="s">
        <v>105</v>
      </c>
      <c r="C68" s="425" t="s">
        <v>127</v>
      </c>
      <c r="D68" s="426"/>
      <c r="E68" s="428"/>
      <c r="F68" s="433"/>
      <c r="G68" s="440">
        <f t="shared" ref="G68:G76" si="10">E68*F68/100</f>
        <v>0</v>
      </c>
      <c r="H68" s="441">
        <f t="shared" si="8"/>
        <v>0</v>
      </c>
    </row>
    <row r="69" spans="2:8" s="23" customFormat="1" x14ac:dyDescent="0.2">
      <c r="B69" s="435"/>
      <c r="C69" s="425" t="s">
        <v>128</v>
      </c>
      <c r="D69" s="426"/>
      <c r="E69" s="428"/>
      <c r="F69" s="433"/>
      <c r="G69" s="440">
        <f t="shared" si="10"/>
        <v>0</v>
      </c>
      <c r="H69" s="441">
        <f t="shared" si="8"/>
        <v>0</v>
      </c>
    </row>
    <row r="70" spans="2:8" s="23" customFormat="1" x14ac:dyDescent="0.2">
      <c r="B70" s="435"/>
      <c r="C70" s="425" t="s">
        <v>129</v>
      </c>
      <c r="D70" s="426"/>
      <c r="E70" s="428"/>
      <c r="F70" s="433"/>
      <c r="G70" s="440">
        <f t="shared" si="10"/>
        <v>0</v>
      </c>
      <c r="H70" s="441">
        <f t="shared" si="8"/>
        <v>0</v>
      </c>
    </row>
    <row r="71" spans="2:8" s="23" customFormat="1" x14ac:dyDescent="0.2">
      <c r="B71" s="435"/>
      <c r="C71" s="425" t="s">
        <v>130</v>
      </c>
      <c r="D71" s="426"/>
      <c r="E71" s="428"/>
      <c r="F71" s="433"/>
      <c r="G71" s="440">
        <f t="shared" si="10"/>
        <v>0</v>
      </c>
      <c r="H71" s="441">
        <f t="shared" si="8"/>
        <v>0</v>
      </c>
    </row>
    <row r="72" spans="2:8" s="23" customFormat="1" x14ac:dyDescent="0.2">
      <c r="B72" s="435"/>
      <c r="C72" s="425" t="s">
        <v>131</v>
      </c>
      <c r="D72" s="426"/>
      <c r="E72" s="428"/>
      <c r="F72" s="433"/>
      <c r="G72" s="440">
        <f t="shared" si="10"/>
        <v>0</v>
      </c>
      <c r="H72" s="441">
        <f t="shared" si="8"/>
        <v>0</v>
      </c>
    </row>
    <row r="73" spans="2:8" s="23" customFormat="1" x14ac:dyDescent="0.2">
      <c r="B73" s="435"/>
      <c r="C73" s="425" t="s">
        <v>132</v>
      </c>
      <c r="D73" s="426"/>
      <c r="E73" s="428"/>
      <c r="F73" s="433"/>
      <c r="G73" s="440">
        <f t="shared" si="10"/>
        <v>0</v>
      </c>
      <c r="H73" s="441">
        <f t="shared" si="8"/>
        <v>0</v>
      </c>
    </row>
    <row r="74" spans="2:8" s="23" customFormat="1" x14ac:dyDescent="0.2">
      <c r="B74" s="435"/>
      <c r="C74" s="425" t="s">
        <v>133</v>
      </c>
      <c r="D74" s="426"/>
      <c r="E74" s="428"/>
      <c r="F74" s="433"/>
      <c r="G74" s="440">
        <f t="shared" si="10"/>
        <v>0</v>
      </c>
      <c r="H74" s="441">
        <f t="shared" si="8"/>
        <v>0</v>
      </c>
    </row>
    <row r="75" spans="2:8" s="23" customFormat="1" x14ac:dyDescent="0.2">
      <c r="B75" s="435"/>
      <c r="C75" s="425" t="s">
        <v>134</v>
      </c>
      <c r="D75" s="426"/>
      <c r="E75" s="428"/>
      <c r="F75" s="433"/>
      <c r="G75" s="440">
        <f t="shared" si="10"/>
        <v>0</v>
      </c>
      <c r="H75" s="441">
        <f t="shared" si="8"/>
        <v>0</v>
      </c>
    </row>
    <row r="76" spans="2:8" s="23" customFormat="1" x14ac:dyDescent="0.2">
      <c r="B76" s="435"/>
      <c r="C76" s="425" t="s">
        <v>135</v>
      </c>
      <c r="D76" s="426"/>
      <c r="E76" s="428"/>
      <c r="F76" s="433"/>
      <c r="G76" s="440">
        <f t="shared" si="10"/>
        <v>0</v>
      </c>
      <c r="H76" s="441">
        <f t="shared" si="8"/>
        <v>0</v>
      </c>
    </row>
    <row r="77" spans="2:8" s="23" customFormat="1" x14ac:dyDescent="0.2">
      <c r="B77" s="435"/>
      <c r="C77" s="425"/>
      <c r="D77" s="426"/>
      <c r="E77" s="428"/>
      <c r="F77" s="433"/>
      <c r="G77" s="428"/>
      <c r="H77" s="437"/>
    </row>
    <row r="78" spans="2:8" s="23" customFormat="1" x14ac:dyDescent="0.2">
      <c r="B78" s="435" t="s">
        <v>106</v>
      </c>
      <c r="C78" s="425" t="s">
        <v>127</v>
      </c>
      <c r="D78" s="426"/>
      <c r="E78" s="428"/>
      <c r="F78" s="433"/>
      <c r="G78" s="440">
        <f t="shared" ref="G78:G86" si="11">E78*F78/100</f>
        <v>0</v>
      </c>
      <c r="H78" s="441">
        <f t="shared" si="8"/>
        <v>0</v>
      </c>
    </row>
    <row r="79" spans="2:8" s="23" customFormat="1" x14ac:dyDescent="0.2">
      <c r="B79" s="435"/>
      <c r="C79" s="425" t="s">
        <v>128</v>
      </c>
      <c r="D79" s="426"/>
      <c r="E79" s="428"/>
      <c r="F79" s="433"/>
      <c r="G79" s="440">
        <f t="shared" si="11"/>
        <v>0</v>
      </c>
      <c r="H79" s="441">
        <f t="shared" si="8"/>
        <v>0</v>
      </c>
    </row>
    <row r="80" spans="2:8" s="23" customFormat="1" x14ac:dyDescent="0.2">
      <c r="B80" s="435"/>
      <c r="C80" s="425" t="s">
        <v>129</v>
      </c>
      <c r="D80" s="426"/>
      <c r="E80" s="428"/>
      <c r="F80" s="433"/>
      <c r="G80" s="440">
        <f t="shared" si="11"/>
        <v>0</v>
      </c>
      <c r="H80" s="441">
        <f t="shared" si="8"/>
        <v>0</v>
      </c>
    </row>
    <row r="81" spans="2:8" s="23" customFormat="1" x14ac:dyDescent="0.2">
      <c r="B81" s="435"/>
      <c r="C81" s="425" t="s">
        <v>130</v>
      </c>
      <c r="D81" s="426"/>
      <c r="E81" s="428"/>
      <c r="F81" s="433"/>
      <c r="G81" s="440">
        <f t="shared" si="11"/>
        <v>0</v>
      </c>
      <c r="H81" s="441">
        <f t="shared" si="8"/>
        <v>0</v>
      </c>
    </row>
    <row r="82" spans="2:8" s="23" customFormat="1" x14ac:dyDescent="0.2">
      <c r="B82" s="435"/>
      <c r="C82" s="425" t="s">
        <v>131</v>
      </c>
      <c r="D82" s="426"/>
      <c r="E82" s="428"/>
      <c r="F82" s="433"/>
      <c r="G82" s="440">
        <f t="shared" si="11"/>
        <v>0</v>
      </c>
      <c r="H82" s="441">
        <f t="shared" si="8"/>
        <v>0</v>
      </c>
    </row>
    <row r="83" spans="2:8" s="23" customFormat="1" x14ac:dyDescent="0.2">
      <c r="B83" s="435"/>
      <c r="C83" s="425" t="s">
        <v>132</v>
      </c>
      <c r="D83" s="426"/>
      <c r="E83" s="428"/>
      <c r="F83" s="433"/>
      <c r="G83" s="440">
        <f t="shared" si="11"/>
        <v>0</v>
      </c>
      <c r="H83" s="441">
        <f t="shared" si="8"/>
        <v>0</v>
      </c>
    </row>
    <row r="84" spans="2:8" s="23" customFormat="1" x14ac:dyDescent="0.2">
      <c r="B84" s="435"/>
      <c r="C84" s="425" t="s">
        <v>133</v>
      </c>
      <c r="D84" s="426"/>
      <c r="E84" s="428"/>
      <c r="F84" s="433"/>
      <c r="G84" s="440">
        <f t="shared" si="11"/>
        <v>0</v>
      </c>
      <c r="H84" s="441">
        <f t="shared" si="8"/>
        <v>0</v>
      </c>
    </row>
    <row r="85" spans="2:8" s="23" customFormat="1" x14ac:dyDescent="0.2">
      <c r="B85" s="435"/>
      <c r="C85" s="425" t="s">
        <v>134</v>
      </c>
      <c r="D85" s="426"/>
      <c r="E85" s="428"/>
      <c r="F85" s="433"/>
      <c r="G85" s="440">
        <f t="shared" si="11"/>
        <v>0</v>
      </c>
      <c r="H85" s="441">
        <f t="shared" si="8"/>
        <v>0</v>
      </c>
    </row>
    <row r="86" spans="2:8" ht="13.5" thickBot="1" x14ac:dyDescent="0.25">
      <c r="B86" s="291"/>
      <c r="C86" s="431" t="s">
        <v>135</v>
      </c>
      <c r="D86" s="434"/>
      <c r="E86" s="434"/>
      <c r="F86" s="432"/>
      <c r="G86" s="330">
        <f t="shared" si="11"/>
        <v>0</v>
      </c>
      <c r="H86" s="338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439</v>
      </c>
    </row>
    <row r="5" spans="2:6" ht="15" customHeight="1" x14ac:dyDescent="0.2">
      <c r="B5" s="847" t="s">
        <v>77</v>
      </c>
      <c r="C5" s="169" t="s">
        <v>78</v>
      </c>
      <c r="D5" s="843" t="s">
        <v>79</v>
      </c>
      <c r="E5" s="843"/>
      <c r="F5" s="210" t="s">
        <v>80</v>
      </c>
    </row>
    <row r="6" spans="2:6" ht="30" customHeight="1" x14ac:dyDescent="0.2">
      <c r="B6" s="848"/>
      <c r="C6" s="175" t="s">
        <v>156</v>
      </c>
      <c r="D6" s="175" t="s">
        <v>157</v>
      </c>
      <c r="E6" s="211" t="s">
        <v>82</v>
      </c>
      <c r="F6" s="212" t="s">
        <v>157</v>
      </c>
    </row>
    <row r="7" spans="2:6" ht="15" customHeight="1" x14ac:dyDescent="0.2">
      <c r="B7" s="197" t="s">
        <v>83</v>
      </c>
      <c r="C7" s="198"/>
      <c r="D7" s="198"/>
      <c r="E7" s="4"/>
      <c r="F7" s="198"/>
    </row>
    <row r="8" spans="2:6" ht="15" customHeight="1" x14ac:dyDescent="0.2">
      <c r="B8" s="159" t="s">
        <v>84</v>
      </c>
      <c r="C8" s="654">
        <f>'Section 6 data'!$D$8</f>
        <v>20.151</v>
      </c>
      <c r="D8" s="655">
        <f>'Section 6 data'!$E$8</f>
        <v>0</v>
      </c>
      <c r="E8" s="208">
        <f>'Section 6 data'!$F$8</f>
        <v>0</v>
      </c>
      <c r="F8" s="653">
        <f>SUM(C8,D8)</f>
        <v>20.151</v>
      </c>
    </row>
    <row r="9" spans="2:6" ht="15" customHeight="1" x14ac:dyDescent="0.2">
      <c r="B9" s="159" t="s">
        <v>85</v>
      </c>
      <c r="C9" s="654">
        <f>'Section 6 data'!$D$9</f>
        <v>88.38</v>
      </c>
      <c r="D9" s="655">
        <f>'Section 6 data'!$E$9</f>
        <v>448.01400000000001</v>
      </c>
      <c r="E9" s="208">
        <f>'Section 6 data'!$F$9</f>
        <v>20.83</v>
      </c>
      <c r="F9" s="653">
        <f t="shared" ref="F9:F16" si="0">SUM(C9,D9)</f>
        <v>536.39400000000001</v>
      </c>
    </row>
    <row r="10" spans="2:6" ht="15" customHeight="1" x14ac:dyDescent="0.2">
      <c r="B10" s="159" t="s">
        <v>86</v>
      </c>
      <c r="C10" s="654">
        <f>'Section 6 data'!$D$10</f>
        <v>188.97499999999999</v>
      </c>
      <c r="D10" s="655">
        <f>'Section 6 data'!$E$10</f>
        <v>117.40600000000001</v>
      </c>
      <c r="E10" s="208">
        <f>'Section 6 data'!$F$10</f>
        <v>32.85</v>
      </c>
      <c r="F10" s="653">
        <f t="shared" si="0"/>
        <v>306.38099999999997</v>
      </c>
    </row>
    <row r="11" spans="2:6" ht="15" customHeight="1" x14ac:dyDescent="0.2">
      <c r="B11" s="159" t="s">
        <v>87</v>
      </c>
      <c r="C11" s="654">
        <f>'Section 6 data'!$D$11</f>
        <v>0.56499999999999995</v>
      </c>
      <c r="D11" s="655">
        <f>'Section 6 data'!$E$11</f>
        <v>13.592000000000001</v>
      </c>
      <c r="E11" s="208">
        <f>'Section 6 data'!$F$11</f>
        <v>47.25</v>
      </c>
      <c r="F11" s="653">
        <f t="shared" si="0"/>
        <v>14.157</v>
      </c>
    </row>
    <row r="12" spans="2:6" ht="15" customHeight="1" x14ac:dyDescent="0.2">
      <c r="B12" s="159" t="s">
        <v>88</v>
      </c>
      <c r="C12" s="654">
        <f>'Section 6 data'!$D$12</f>
        <v>11.704000000000001</v>
      </c>
      <c r="D12" s="655">
        <f>'Section 6 data'!$E$12</f>
        <v>128.28</v>
      </c>
      <c r="E12" s="208">
        <f>'Section 6 data'!$F$12</f>
        <v>36.06</v>
      </c>
      <c r="F12" s="653">
        <f t="shared" si="0"/>
        <v>139.98400000000001</v>
      </c>
    </row>
    <row r="13" spans="2:6" ht="15" customHeight="1" x14ac:dyDescent="0.2">
      <c r="B13" s="159" t="s">
        <v>89</v>
      </c>
      <c r="C13" s="654">
        <f>'Section 6 data'!$D$13</f>
        <v>8.4000000000000005E-2</v>
      </c>
      <c r="D13" s="655">
        <f>'Section 6 data'!$E$13</f>
        <v>3.2450000000000001</v>
      </c>
      <c r="E13" s="208">
        <f>'Section 6 data'!$F$13</f>
        <v>76.760000000000005</v>
      </c>
      <c r="F13" s="653">
        <f t="shared" si="0"/>
        <v>3.3290000000000002</v>
      </c>
    </row>
    <row r="14" spans="2:6" ht="15" customHeight="1" x14ac:dyDescent="0.2">
      <c r="B14" s="159" t="s">
        <v>90</v>
      </c>
      <c r="C14" s="654">
        <f>'Section 6 data'!$D$14</f>
        <v>26.128</v>
      </c>
      <c r="D14" s="655">
        <f>'Section 6 data'!$E$14</f>
        <v>0</v>
      </c>
      <c r="E14" s="208">
        <f>'Section 6 data'!$F$14</f>
        <v>0</v>
      </c>
      <c r="F14" s="653">
        <f t="shared" si="0"/>
        <v>26.128</v>
      </c>
    </row>
    <row r="15" spans="2:6" ht="15" customHeight="1" x14ac:dyDescent="0.2">
      <c r="B15" s="159" t="s">
        <v>91</v>
      </c>
      <c r="C15" s="654">
        <f>'Section 6 data'!$D$15</f>
        <v>4.2629999999999999</v>
      </c>
      <c r="D15" s="655">
        <f>'Section 6 data'!$E$15</f>
        <v>49.752000000000002</v>
      </c>
      <c r="E15" s="208">
        <f>'Section 6 data'!$F$15</f>
        <v>50.94</v>
      </c>
      <c r="F15" s="653">
        <f t="shared" si="0"/>
        <v>54.015000000000001</v>
      </c>
    </row>
    <row r="16" spans="2:6" ht="15" customHeight="1" x14ac:dyDescent="0.2">
      <c r="B16" s="157" t="s">
        <v>92</v>
      </c>
      <c r="C16" s="209">
        <f>'Section 6 data'!$D$6</f>
        <v>340.25</v>
      </c>
      <c r="D16" s="656">
        <f>'Section 6 data'!$E$6</f>
        <v>760.28899999999999</v>
      </c>
      <c r="E16" s="704">
        <f>'Section 6 data'!$F$6</f>
        <v>12.99</v>
      </c>
      <c r="F16" s="657">
        <f t="shared" si="0"/>
        <v>1100.539</v>
      </c>
    </row>
    <row r="17" spans="2:6" ht="15" customHeight="1" x14ac:dyDescent="0.2">
      <c r="B17" s="197" t="s">
        <v>93</v>
      </c>
      <c r="C17" s="658"/>
      <c r="D17" s="658"/>
      <c r="E17" s="705"/>
      <c r="F17" s="658"/>
    </row>
    <row r="18" spans="2:6" ht="15" customHeight="1" x14ac:dyDescent="0.2">
      <c r="B18" s="159" t="s">
        <v>94</v>
      </c>
      <c r="C18" s="654">
        <f>'Section 6 data'!$D$16</f>
        <v>8.9870000000000001</v>
      </c>
      <c r="D18" s="655">
        <f>'Section 6 data'!$E$16</f>
        <v>723.97699999999998</v>
      </c>
      <c r="E18" s="208">
        <f>'Section 6 data'!$F$16</f>
        <v>19.489999999999998</v>
      </c>
      <c r="F18" s="653">
        <f t="shared" ref="F18:F29" si="1">SUM(C18,D18)</f>
        <v>732.96399999999994</v>
      </c>
    </row>
    <row r="19" spans="2:6" ht="15" customHeight="1" x14ac:dyDescent="0.2">
      <c r="B19" s="159" t="s">
        <v>95</v>
      </c>
      <c r="C19" s="654">
        <f>'Section 6 data'!$D$17</f>
        <v>21.754000000000001</v>
      </c>
      <c r="D19" s="655">
        <f>'Section 6 data'!$E$17</f>
        <v>141.142</v>
      </c>
      <c r="E19" s="208">
        <f>'Section 6 data'!$F$17</f>
        <v>51.7</v>
      </c>
      <c r="F19" s="653">
        <f t="shared" si="1"/>
        <v>162.89599999999999</v>
      </c>
    </row>
    <row r="20" spans="2:6" ht="15" customHeight="1" x14ac:dyDescent="0.2">
      <c r="B20" s="159" t="s">
        <v>96</v>
      </c>
      <c r="C20" s="654">
        <f>'Section 6 data'!$D$18</f>
        <v>9.9139999999999997</v>
      </c>
      <c r="D20" s="655">
        <f>'Section 6 data'!$E$18</f>
        <v>372.363</v>
      </c>
      <c r="E20" s="208">
        <f>'Section 6 data'!$F$18</f>
        <v>19.39</v>
      </c>
      <c r="F20" s="653">
        <f t="shared" si="1"/>
        <v>382.27699999999999</v>
      </c>
    </row>
    <row r="21" spans="2:6" ht="15" customHeight="1" x14ac:dyDescent="0.2">
      <c r="B21" s="159" t="s">
        <v>97</v>
      </c>
      <c r="C21" s="654">
        <f>'Section 6 data'!$D$19</f>
        <v>5.96</v>
      </c>
      <c r="D21" s="655">
        <f>'Section 6 data'!$E$19</f>
        <v>524.02700000000004</v>
      </c>
      <c r="E21" s="208">
        <f>'Section 6 data'!$F$19</f>
        <v>21.48</v>
      </c>
      <c r="F21" s="653">
        <f t="shared" si="1"/>
        <v>529.98700000000008</v>
      </c>
    </row>
    <row r="22" spans="2:6" ht="15" customHeight="1" x14ac:dyDescent="0.2">
      <c r="B22" s="159" t="s">
        <v>98</v>
      </c>
      <c r="C22" s="654">
        <f>'Section 6 data'!$D$20</f>
        <v>14.366</v>
      </c>
      <c r="D22" s="655">
        <f>'Section 6 data'!$E$20</f>
        <v>243.434</v>
      </c>
      <c r="E22" s="208">
        <f>'Section 6 data'!$F$20</f>
        <v>17.12</v>
      </c>
      <c r="F22" s="653">
        <f t="shared" si="1"/>
        <v>257.8</v>
      </c>
    </row>
    <row r="23" spans="2:6" ht="15" customHeight="1" x14ac:dyDescent="0.2">
      <c r="B23" s="159" t="s">
        <v>99</v>
      </c>
      <c r="C23" s="654">
        <f>'Section 6 data'!$D$21</f>
        <v>3.9140000000000001</v>
      </c>
      <c r="D23" s="655">
        <f>'Section 6 data'!$E$21</f>
        <v>123.739</v>
      </c>
      <c r="E23" s="208">
        <f>'Section 6 data'!$F$21</f>
        <v>42.24</v>
      </c>
      <c r="F23" s="653">
        <f t="shared" si="1"/>
        <v>127.65300000000001</v>
      </c>
    </row>
    <row r="24" spans="2:6" ht="15" customHeight="1" x14ac:dyDescent="0.2">
      <c r="B24" s="159" t="s">
        <v>100</v>
      </c>
      <c r="C24" s="654">
        <f>'Section 6 data'!$D$22</f>
        <v>2E-3</v>
      </c>
      <c r="D24" s="655">
        <f>'Section 6 data'!$E$22</f>
        <v>31.710999999999999</v>
      </c>
      <c r="E24" s="208">
        <f>'Section 6 data'!$F$22</f>
        <v>32.229999999999997</v>
      </c>
      <c r="F24" s="653">
        <f t="shared" si="1"/>
        <v>31.712999999999997</v>
      </c>
    </row>
    <row r="25" spans="2:6" ht="15" customHeight="1" x14ac:dyDescent="0.2">
      <c r="B25" s="159" t="s">
        <v>101</v>
      </c>
      <c r="C25" s="654">
        <f>'Section 6 data'!$D$23</f>
        <v>0</v>
      </c>
      <c r="D25" s="655">
        <f>'Section 6 data'!$E$23</f>
        <v>62.914000000000001</v>
      </c>
      <c r="E25" s="208">
        <f>'Section 6 data'!$F$23</f>
        <v>24.05</v>
      </c>
      <c r="F25" s="653">
        <f t="shared" si="1"/>
        <v>62.914000000000001</v>
      </c>
    </row>
    <row r="26" spans="2:6" ht="15" customHeight="1" x14ac:dyDescent="0.2">
      <c r="B26" s="159" t="s">
        <v>102</v>
      </c>
      <c r="C26" s="654">
        <f>'Section 6 data'!$D$24</f>
        <v>0.40300000000000002</v>
      </c>
      <c r="D26" s="655">
        <f>'Section 6 data'!$E$24</f>
        <v>32.122999999999998</v>
      </c>
      <c r="E26" s="208">
        <f>'Section 6 data'!$F$24</f>
        <v>35.64</v>
      </c>
      <c r="F26" s="653">
        <f t="shared" si="1"/>
        <v>32.525999999999996</v>
      </c>
    </row>
    <row r="27" spans="2:6" ht="15" customHeight="1" x14ac:dyDescent="0.2">
      <c r="B27" s="159" t="s">
        <v>103</v>
      </c>
      <c r="C27" s="654">
        <f>'Section 6 data'!$D$25</f>
        <v>1.7999999999999999E-2</v>
      </c>
      <c r="D27" s="655">
        <f>'Section 6 data'!$E$25</f>
        <v>88.084999999999994</v>
      </c>
      <c r="E27" s="208">
        <f>'Section 6 data'!$F$25</f>
        <v>32.25</v>
      </c>
      <c r="F27" s="653">
        <f t="shared" si="1"/>
        <v>88.102999999999994</v>
      </c>
    </row>
    <row r="28" spans="2:6" ht="15" customHeight="1" x14ac:dyDescent="0.2">
      <c r="B28" s="159" t="s">
        <v>104</v>
      </c>
      <c r="C28" s="654">
        <f>'Section 6 data'!$D$26</f>
        <v>36.152000000000001</v>
      </c>
      <c r="D28" s="655">
        <f>'Section 6 data'!$E$26</f>
        <v>181.066</v>
      </c>
      <c r="E28" s="208">
        <f>'Section 6 data'!$F$26</f>
        <v>18.93</v>
      </c>
      <c r="F28" s="653">
        <f t="shared" si="1"/>
        <v>217.21800000000002</v>
      </c>
    </row>
    <row r="29" spans="2:6" ht="15" customHeight="1" x14ac:dyDescent="0.2">
      <c r="B29" s="157" t="s">
        <v>105</v>
      </c>
      <c r="C29" s="209">
        <f>'Section 6 data'!$D$7</f>
        <v>101.471</v>
      </c>
      <c r="D29" s="656">
        <f>'Section 6 data'!$E$7</f>
        <v>2524.58</v>
      </c>
      <c r="E29" s="704">
        <f>'Section 6 data'!$F$7</f>
        <v>8.49</v>
      </c>
      <c r="F29" s="657">
        <f t="shared" si="1"/>
        <v>2626.0509999999999</v>
      </c>
    </row>
    <row r="30" spans="2:6" ht="15" customHeight="1" x14ac:dyDescent="0.2">
      <c r="B30" s="197" t="s">
        <v>106</v>
      </c>
      <c r="C30" s="659"/>
      <c r="D30" s="659"/>
      <c r="E30" s="5"/>
      <c r="F30" s="659"/>
    </row>
    <row r="31" spans="2:6" ht="15" customHeight="1" x14ac:dyDescent="0.2">
      <c r="B31" s="192" t="s">
        <v>106</v>
      </c>
      <c r="C31" s="660">
        <f>'Section 6 data'!$D$5</f>
        <v>441.72</v>
      </c>
      <c r="D31" s="661">
        <f>'Section 6 data'!$E$5</f>
        <v>3284.8690000000001</v>
      </c>
      <c r="E31" s="706">
        <f>'Section 6 data'!$F$5</f>
        <v>6.66</v>
      </c>
      <c r="F31" s="662">
        <f>SUM(C31,D31)</f>
        <v>3726.5889999999999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440</v>
      </c>
    </row>
    <row r="5" spans="2:6" ht="60" customHeight="1" x14ac:dyDescent="0.2">
      <c r="B5" s="708" t="s">
        <v>160</v>
      </c>
      <c r="C5" s="709" t="s">
        <v>160</v>
      </c>
      <c r="D5" s="709" t="s">
        <v>161</v>
      </c>
      <c r="E5" s="709" t="s">
        <v>162</v>
      </c>
      <c r="F5" s="710" t="s">
        <v>163</v>
      </c>
    </row>
    <row r="6" spans="2:6" ht="15" customHeight="1" x14ac:dyDescent="0.2">
      <c r="B6" s="770" t="str">
        <f>Index!$B$4</f>
        <v>East Midlands</v>
      </c>
      <c r="C6" s="771">
        <f>VLOOKUP(Index!$B$4,'Square data'!$C$4:$G$18,2,FALSE)</f>
        <v>150</v>
      </c>
      <c r="D6" s="771">
        <f>VLOOKUP(Index!$B$4,'Square data'!$C$4:$G$18,3,FALSE)</f>
        <v>146</v>
      </c>
      <c r="E6" s="771">
        <f>VLOOKUP(Index!$B$4,'Square data'!$C$4:$G$18,4,FALSE)</f>
        <v>68</v>
      </c>
      <c r="F6" s="772">
        <f>VLOOKUP(Index!$B$4,'Square data'!$C$4:$G$18,5,FALSE)</f>
        <v>141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441</v>
      </c>
    </row>
    <row r="5" spans="2:4" ht="15" customHeight="1" x14ac:dyDescent="0.2">
      <c r="B5" s="841" t="s">
        <v>77</v>
      </c>
      <c r="C5" s="169" t="s">
        <v>78</v>
      </c>
      <c r="D5" s="245" t="s">
        <v>79</v>
      </c>
    </row>
    <row r="6" spans="2:4" ht="15" customHeight="1" x14ac:dyDescent="0.2">
      <c r="B6" s="842"/>
      <c r="C6" s="849" t="s">
        <v>770</v>
      </c>
      <c r="D6" s="850"/>
    </row>
    <row r="7" spans="2:4" ht="15" customHeight="1" x14ac:dyDescent="0.2">
      <c r="B7" s="214" t="s">
        <v>83</v>
      </c>
      <c r="C7" s="215"/>
      <c r="D7" s="215"/>
    </row>
    <row r="8" spans="2:4" ht="15" customHeight="1" x14ac:dyDescent="0.2">
      <c r="B8" s="216" t="s">
        <v>84</v>
      </c>
      <c r="C8" s="57">
        <f>'Yield class data'!$D$8</f>
        <v>12.63</v>
      </c>
      <c r="D8" s="303">
        <f>'Yield class data'!$E$8</f>
        <v>0</v>
      </c>
    </row>
    <row r="9" spans="2:4" ht="15" customHeight="1" x14ac:dyDescent="0.2">
      <c r="B9" s="216" t="s">
        <v>85</v>
      </c>
      <c r="C9" s="57">
        <f>'Yield class data'!$D$9</f>
        <v>11.43</v>
      </c>
      <c r="D9" s="303">
        <f>'Yield class data'!$E$9</f>
        <v>10.29</v>
      </c>
    </row>
    <row r="10" spans="2:4" ht="15" customHeight="1" x14ac:dyDescent="0.2">
      <c r="B10" s="216" t="s">
        <v>86</v>
      </c>
      <c r="C10" s="57">
        <f>'Yield class data'!$D$10</f>
        <v>14.26</v>
      </c>
      <c r="D10" s="303">
        <f>'Yield class data'!$E$10</f>
        <v>10.86</v>
      </c>
    </row>
    <row r="11" spans="2:4" ht="15" customHeight="1" x14ac:dyDescent="0.2">
      <c r="B11" s="216" t="s">
        <v>87</v>
      </c>
      <c r="C11" s="57">
        <f>'Yield class data'!$D$11</f>
        <v>11.55</v>
      </c>
      <c r="D11" s="303">
        <f>'Yield class data'!$E$11</f>
        <v>11.53</v>
      </c>
    </row>
    <row r="12" spans="2:4" ht="15" customHeight="1" x14ac:dyDescent="0.2">
      <c r="B12" s="216" t="s">
        <v>88</v>
      </c>
      <c r="C12" s="57">
        <f>'Yield class data'!$D$12</f>
        <v>9.43</v>
      </c>
      <c r="D12" s="303">
        <f>'Yield class data'!$E$12</f>
        <v>9.3800000000000008</v>
      </c>
    </row>
    <row r="13" spans="2:4" ht="15" customHeight="1" x14ac:dyDescent="0.2">
      <c r="B13" s="216" t="s">
        <v>89</v>
      </c>
      <c r="C13" s="57">
        <f>'Yield class data'!$D$13</f>
        <v>13.39</v>
      </c>
      <c r="D13" s="303">
        <f>'Yield class data'!$E$13</f>
        <v>8</v>
      </c>
    </row>
    <row r="14" spans="2:4" ht="15" customHeight="1" x14ac:dyDescent="0.2">
      <c r="B14" s="216" t="s">
        <v>90</v>
      </c>
      <c r="C14" s="57">
        <f>'Yield class data'!$D$14</f>
        <v>8.18</v>
      </c>
      <c r="D14" s="303">
        <f>'Yield class data'!$E$14</f>
        <v>0</v>
      </c>
    </row>
    <row r="15" spans="2:4" ht="15" customHeight="1" x14ac:dyDescent="0.2">
      <c r="B15" s="216" t="s">
        <v>91</v>
      </c>
      <c r="C15" s="57">
        <f>'Yield class data'!$D$15</f>
        <v>11.7</v>
      </c>
      <c r="D15" s="303">
        <f>'Yield class data'!$E$15</f>
        <v>8.9700000000000006</v>
      </c>
    </row>
    <row r="16" spans="2:4" ht="15" customHeight="1" x14ac:dyDescent="0.2">
      <c r="B16" s="220" t="s">
        <v>92</v>
      </c>
      <c r="C16" s="305">
        <f>'Yield class data'!$D$6</f>
        <v>12.77</v>
      </c>
      <c r="D16" s="304">
        <f>'Yield class data'!$E$6</f>
        <v>10.18</v>
      </c>
    </row>
    <row r="17" spans="2:4" ht="15" customHeight="1" x14ac:dyDescent="0.2">
      <c r="B17" s="214" t="s">
        <v>93</v>
      </c>
      <c r="C17" s="215"/>
      <c r="D17" s="215"/>
    </row>
    <row r="18" spans="2:4" ht="15" customHeight="1" x14ac:dyDescent="0.2">
      <c r="B18" s="216" t="s">
        <v>94</v>
      </c>
      <c r="C18" s="57">
        <f>'Yield class data'!$D$16</f>
        <v>4.67</v>
      </c>
      <c r="D18" s="303">
        <f>'Yield class data'!$E$16</f>
        <v>5.35</v>
      </c>
    </row>
    <row r="19" spans="2:4" ht="15" customHeight="1" x14ac:dyDescent="0.2">
      <c r="B19" s="216" t="s">
        <v>95</v>
      </c>
      <c r="C19" s="57">
        <f>'Yield class data'!$D$17</f>
        <v>7.18</v>
      </c>
      <c r="D19" s="303">
        <f>'Yield class data'!$E$17</f>
        <v>7.03</v>
      </c>
    </row>
    <row r="20" spans="2:4" ht="15" customHeight="1" x14ac:dyDescent="0.2">
      <c r="B20" s="216" t="s">
        <v>96</v>
      </c>
      <c r="C20" s="57">
        <f>'Yield class data'!$D$18</f>
        <v>6.28</v>
      </c>
      <c r="D20" s="303">
        <f>'Yield class data'!$E$18</f>
        <v>6.96</v>
      </c>
    </row>
    <row r="21" spans="2:4" ht="15" customHeight="1" x14ac:dyDescent="0.2">
      <c r="B21" s="216" t="s">
        <v>97</v>
      </c>
      <c r="C21" s="57">
        <f>'Yield class data'!$D$19</f>
        <v>6.79</v>
      </c>
      <c r="D21" s="303">
        <f>'Yield class data'!$E$19</f>
        <v>7.38</v>
      </c>
    </row>
    <row r="22" spans="2:4" ht="15" customHeight="1" x14ac:dyDescent="0.2">
      <c r="B22" s="216" t="s">
        <v>98</v>
      </c>
      <c r="C22" s="57">
        <f>'Yield class data'!$D$20</f>
        <v>4.58</v>
      </c>
      <c r="D22" s="303">
        <f>'Yield class data'!$E$20</f>
        <v>5.8</v>
      </c>
    </row>
    <row r="23" spans="2:4" ht="15" customHeight="1" x14ac:dyDescent="0.2">
      <c r="B23" s="216" t="s">
        <v>99</v>
      </c>
      <c r="C23" s="57">
        <f>'Yield class data'!$D$21</f>
        <v>6.33</v>
      </c>
      <c r="D23" s="303">
        <f>'Yield class data'!$E$21</f>
        <v>7.86</v>
      </c>
    </row>
    <row r="24" spans="2:4" ht="15" customHeight="1" x14ac:dyDescent="0.2">
      <c r="B24" s="216" t="s">
        <v>100</v>
      </c>
      <c r="C24" s="57">
        <f>'Yield class data'!$D$22</f>
        <v>3.84</v>
      </c>
      <c r="D24" s="303">
        <f>'Yield class data'!$E$22</f>
        <v>2.36</v>
      </c>
    </row>
    <row r="25" spans="2:4" ht="15" customHeight="1" x14ac:dyDescent="0.2">
      <c r="B25" s="216" t="s">
        <v>101</v>
      </c>
      <c r="C25" s="57">
        <f>'Yield class data'!$D$23</f>
        <v>0</v>
      </c>
      <c r="D25" s="303">
        <f>'Yield class data'!$E$23</f>
        <v>3.54</v>
      </c>
    </row>
    <row r="26" spans="2:4" ht="15" customHeight="1" x14ac:dyDescent="0.2">
      <c r="B26" s="216" t="s">
        <v>102</v>
      </c>
      <c r="C26" s="57">
        <f>'Yield class data'!$D$24</f>
        <v>4.01</v>
      </c>
      <c r="D26" s="303">
        <f>'Yield class data'!$E$24</f>
        <v>4.3</v>
      </c>
    </row>
    <row r="27" spans="2:4" ht="15" customHeight="1" x14ac:dyDescent="0.2">
      <c r="B27" s="216" t="s">
        <v>103</v>
      </c>
      <c r="C27" s="57">
        <f>'Yield class data'!$D$25</f>
        <v>4.0199999999999996</v>
      </c>
      <c r="D27" s="303">
        <f>'Yield class data'!$E$25</f>
        <v>6.28</v>
      </c>
    </row>
    <row r="28" spans="2:4" ht="15" customHeight="1" x14ac:dyDescent="0.2">
      <c r="B28" s="216" t="s">
        <v>104</v>
      </c>
      <c r="C28" s="57">
        <f>'Yield class data'!$D$26</f>
        <v>4.5199999999999996</v>
      </c>
      <c r="D28" s="303">
        <f>'Yield class data'!$E$26</f>
        <v>5.17</v>
      </c>
    </row>
    <row r="29" spans="2:4" ht="15" customHeight="1" x14ac:dyDescent="0.2">
      <c r="B29" s="220" t="s">
        <v>105</v>
      </c>
      <c r="C29" s="305">
        <f>'Yield class data'!$D$7</f>
        <v>5.21</v>
      </c>
      <c r="D29" s="304">
        <f>'Yield class data'!$E$7</f>
        <v>5.73</v>
      </c>
    </row>
    <row r="30" spans="2:4" ht="15" customHeight="1" x14ac:dyDescent="0.2">
      <c r="B30" s="214" t="s">
        <v>106</v>
      </c>
      <c r="C30" s="215"/>
      <c r="D30" s="215"/>
    </row>
    <row r="31" spans="2:4" ht="15" customHeight="1" x14ac:dyDescent="0.2">
      <c r="B31" s="220" t="s">
        <v>106</v>
      </c>
      <c r="C31" s="305">
        <f>'Yield class data'!$D$5</f>
        <v>10.52</v>
      </c>
      <c r="D31" s="304">
        <f>'Yield class data'!$E$5</f>
        <v>6.6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442</v>
      </c>
    </row>
    <row r="5" spans="2:5" ht="15" customHeight="1" x14ac:dyDescent="0.2">
      <c r="B5" s="847"/>
      <c r="C5" s="169" t="s">
        <v>78</v>
      </c>
      <c r="D5" s="843" t="s">
        <v>79</v>
      </c>
      <c r="E5" s="852"/>
    </row>
    <row r="6" spans="2:5" ht="30" customHeight="1" x14ac:dyDescent="0.2">
      <c r="B6" s="851"/>
      <c r="C6" s="168" t="s">
        <v>325</v>
      </c>
      <c r="D6" s="168" t="s">
        <v>325</v>
      </c>
      <c r="E6" s="170" t="s">
        <v>185</v>
      </c>
    </row>
    <row r="7" spans="2:5" ht="15" customHeight="1" x14ac:dyDescent="0.2">
      <c r="B7" s="181" t="str">
        <f>Index!$B$4</f>
        <v>East Midlands</v>
      </c>
      <c r="C7" s="182"/>
      <c r="D7" s="182"/>
      <c r="E7" s="183"/>
    </row>
    <row r="8" spans="2:5" ht="15" customHeight="1" x14ac:dyDescent="0.2">
      <c r="B8" s="171" t="s">
        <v>92</v>
      </c>
      <c r="C8" s="676">
        <f>'Section 8 data'!$D$6</f>
        <v>34.185000000000002</v>
      </c>
      <c r="D8" s="676">
        <f>'Section 8 data'!$E$6</f>
        <v>746.00912357929394</v>
      </c>
      <c r="E8" s="702">
        <f>'Section 8 data'!$F$6</f>
        <v>34.261397462141701</v>
      </c>
    </row>
    <row r="9" spans="2:5" ht="15" customHeight="1" x14ac:dyDescent="0.2">
      <c r="B9" s="171" t="s">
        <v>105</v>
      </c>
      <c r="C9" s="676">
        <f>'Section 8 data'!$D$7</f>
        <v>4.9450000000000003</v>
      </c>
      <c r="D9" s="676">
        <f>'Section 8 data'!$E$7</f>
        <v>3434.7703462908903</v>
      </c>
      <c r="E9" s="702">
        <f>'Section 8 data'!$F$7</f>
        <v>15.4346230006976</v>
      </c>
    </row>
    <row r="10" spans="2:5" ht="15" customHeight="1" x14ac:dyDescent="0.2">
      <c r="B10" s="173" t="s">
        <v>106</v>
      </c>
      <c r="C10" s="661">
        <f>'Section 8 data'!$D$5</f>
        <v>39.130000000000003</v>
      </c>
      <c r="D10" s="661">
        <f>'Section 8 data'!$E$5</f>
        <v>4180.77946987018</v>
      </c>
      <c r="E10" s="703">
        <f>'Section 8 data'!$F$5</f>
        <v>13.833859504847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443</v>
      </c>
    </row>
    <row r="5" spans="2:5" ht="15" customHeight="1" x14ac:dyDescent="0.2">
      <c r="B5" s="847"/>
      <c r="C5" s="317" t="s">
        <v>78</v>
      </c>
      <c r="D5" s="843" t="s">
        <v>79</v>
      </c>
      <c r="E5" s="852"/>
    </row>
    <row r="6" spans="2:5" ht="30" customHeight="1" x14ac:dyDescent="0.2">
      <c r="B6" s="851"/>
      <c r="C6" s="174" t="s">
        <v>81</v>
      </c>
      <c r="D6" s="175" t="s">
        <v>81</v>
      </c>
      <c r="E6" s="176" t="s">
        <v>185</v>
      </c>
    </row>
    <row r="7" spans="2:5" ht="15" customHeight="1" x14ac:dyDescent="0.2">
      <c r="B7" s="181" t="str">
        <f>Index!$B$4</f>
        <v>East Midlands</v>
      </c>
      <c r="C7" s="184"/>
      <c r="D7" s="184"/>
      <c r="E7" s="185"/>
    </row>
    <row r="8" spans="2:5" ht="15" customHeight="1" x14ac:dyDescent="0.2">
      <c r="B8" s="171" t="s">
        <v>92</v>
      </c>
      <c r="C8" s="177">
        <f>'Section 8 data'!$D$32</f>
        <v>0.11799999999999999</v>
      </c>
      <c r="D8" s="178">
        <f>'Section 8 data'!$E$32</f>
        <v>1.5525882923050498</v>
      </c>
      <c r="E8" s="172">
        <f>'Section 8 data'!$F$32</f>
        <v>30.7921304309661</v>
      </c>
    </row>
    <row r="9" spans="2:5" ht="15" customHeight="1" x14ac:dyDescent="0.2">
      <c r="B9" s="171" t="s">
        <v>105</v>
      </c>
      <c r="C9" s="177">
        <f>'Section 8 data'!$D$33</f>
        <v>3.9E-2</v>
      </c>
      <c r="D9" s="178">
        <f>'Section 8 data'!$E$33</f>
        <v>9.7169234153175701</v>
      </c>
      <c r="E9" s="172">
        <f>'Section 8 data'!$F$33</f>
        <v>10.389260553094299</v>
      </c>
    </row>
    <row r="10" spans="2:5" ht="15" customHeight="1" x14ac:dyDescent="0.2">
      <c r="B10" s="173" t="s">
        <v>106</v>
      </c>
      <c r="C10" s="179">
        <f>'Section 8 data'!$D$31</f>
        <v>0.157</v>
      </c>
      <c r="D10" s="180">
        <f>'Section 8 data'!$E$31</f>
        <v>11.2695117076226</v>
      </c>
      <c r="E10" s="186">
        <f>'Section 8 data'!$F$31</f>
        <v>9.6930177338276593</v>
      </c>
    </row>
  </sheetData>
  <mergeCells count="2">
    <mergeCell ref="B5:B6"/>
    <mergeCell ref="D5:E5"/>
  </mergeCells>
  <conditionalFormatting sqref="D8:E10">
    <cfRule type="expression" dxfId="321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497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54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1" t="str">
        <f>Index!$B$4</f>
        <v>East Midlands</v>
      </c>
      <c r="C7" s="167"/>
      <c r="D7" s="167"/>
      <c r="E7" s="167"/>
      <c r="F7" s="167"/>
    </row>
    <row r="8" spans="2:6" ht="15" customHeight="1" x14ac:dyDescent="0.2">
      <c r="B8" s="42" t="s">
        <v>331</v>
      </c>
      <c r="C8" s="43">
        <f>'Section 9 chart data'!D35</f>
        <v>47.417000000000002</v>
      </c>
      <c r="D8" s="44">
        <f>'Section 9 chart data'!J35</f>
        <v>80.561999999999998</v>
      </c>
      <c r="E8" s="147">
        <f>'Section 9 chart data'!K35</f>
        <v>17.87</v>
      </c>
      <c r="F8" s="45">
        <f t="shared" ref="F8:F13" si="0">SUM(C8,D8)</f>
        <v>127.979</v>
      </c>
    </row>
    <row r="9" spans="2:6" ht="15" customHeight="1" x14ac:dyDescent="0.2">
      <c r="B9" s="42" t="s">
        <v>222</v>
      </c>
      <c r="C9" s="43">
        <f>'Section 9 chart data'!D36</f>
        <v>51.014000000000003</v>
      </c>
      <c r="D9" s="44">
        <f>'Section 9 chart data'!J36</f>
        <v>104.88500000000001</v>
      </c>
      <c r="E9" s="147">
        <f>'Section 9 chart data'!K36</f>
        <v>22.05</v>
      </c>
      <c r="F9" s="45">
        <f t="shared" si="0"/>
        <v>155.899</v>
      </c>
    </row>
    <row r="10" spans="2:6" ht="15" customHeight="1" x14ac:dyDescent="0.2">
      <c r="B10" s="42" t="s">
        <v>225</v>
      </c>
      <c r="C10" s="43">
        <f>'Section 9 chart data'!D37</f>
        <v>45.317</v>
      </c>
      <c r="D10" s="44">
        <f>'Section 9 chart data'!J37</f>
        <v>134.94200000000001</v>
      </c>
      <c r="E10" s="147">
        <f>'Section 9 chart data'!K37</f>
        <v>29.77</v>
      </c>
      <c r="F10" s="45">
        <f t="shared" si="0"/>
        <v>180.25900000000001</v>
      </c>
    </row>
    <row r="11" spans="2:6" ht="15" customHeight="1" x14ac:dyDescent="0.2">
      <c r="B11" s="42" t="s">
        <v>226</v>
      </c>
      <c r="C11" s="43">
        <f>'Section 9 chart data'!D38</f>
        <v>38.831000000000003</v>
      </c>
      <c r="D11" s="44">
        <f>'Section 9 chart data'!J38</f>
        <v>136.261</v>
      </c>
      <c r="E11" s="147">
        <f>'Section 9 chart data'!K38</f>
        <v>22.44</v>
      </c>
      <c r="F11" s="45">
        <f t="shared" si="0"/>
        <v>175.09199999999998</v>
      </c>
    </row>
    <row r="12" spans="2:6" ht="15" customHeight="1" x14ac:dyDescent="0.2">
      <c r="B12" s="42" t="s">
        <v>227</v>
      </c>
      <c r="C12" s="43">
        <f>'Section 9 chart data'!D39</f>
        <v>47.055999999999997</v>
      </c>
      <c r="D12" s="44">
        <f>'Section 9 chart data'!J39</f>
        <v>63.215000000000003</v>
      </c>
      <c r="E12" s="147">
        <f>'Section 9 chart data'!K39</f>
        <v>20.62</v>
      </c>
      <c r="F12" s="45">
        <f t="shared" si="0"/>
        <v>110.271</v>
      </c>
    </row>
    <row r="13" spans="2:6" ht="15" customHeight="1" x14ac:dyDescent="0.2">
      <c r="B13" s="46" t="s">
        <v>228</v>
      </c>
      <c r="C13" s="47">
        <f>'Section 9 chart data'!D40</f>
        <v>33.167999999999999</v>
      </c>
      <c r="D13" s="48">
        <f>'Section 9 chart data'!J40</f>
        <v>80.111000000000004</v>
      </c>
      <c r="E13" s="148">
        <f>'Section 9 chart data'!K40</f>
        <v>39.979999999999997</v>
      </c>
      <c r="F13" s="49">
        <f t="shared" si="0"/>
        <v>113.279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495</v>
      </c>
    </row>
    <row r="5" spans="2:20" ht="15" customHeight="1" x14ac:dyDescent="0.2">
      <c r="B5" s="855" t="s">
        <v>77</v>
      </c>
      <c r="C5" s="858" t="s">
        <v>331</v>
      </c>
      <c r="D5" s="858"/>
      <c r="E5" s="858"/>
      <c r="F5" s="858" t="s">
        <v>222</v>
      </c>
      <c r="G5" s="858"/>
      <c r="H5" s="858"/>
      <c r="I5" s="858" t="s">
        <v>225</v>
      </c>
      <c r="J5" s="858"/>
      <c r="K5" s="858"/>
      <c r="L5" s="858" t="s">
        <v>226</v>
      </c>
      <c r="M5" s="858"/>
      <c r="N5" s="858"/>
      <c r="O5" s="858" t="s">
        <v>227</v>
      </c>
      <c r="P5" s="858"/>
      <c r="Q5" s="858"/>
      <c r="R5" s="858" t="s">
        <v>228</v>
      </c>
      <c r="S5" s="858"/>
      <c r="T5" s="785"/>
    </row>
    <row r="6" spans="2:20" ht="15" customHeight="1" x14ac:dyDescent="0.2">
      <c r="B6" s="856"/>
      <c r="C6" s="129" t="s">
        <v>78</v>
      </c>
      <c r="D6" s="859" t="s">
        <v>79</v>
      </c>
      <c r="E6" s="859"/>
      <c r="F6" s="129" t="s">
        <v>78</v>
      </c>
      <c r="G6" s="859" t="s">
        <v>79</v>
      </c>
      <c r="H6" s="859"/>
      <c r="I6" s="129" t="s">
        <v>78</v>
      </c>
      <c r="J6" s="859" t="s">
        <v>79</v>
      </c>
      <c r="K6" s="859"/>
      <c r="L6" s="129" t="s">
        <v>78</v>
      </c>
      <c r="M6" s="859" t="s">
        <v>79</v>
      </c>
      <c r="N6" s="859"/>
      <c r="O6" s="129" t="s">
        <v>78</v>
      </c>
      <c r="P6" s="859" t="s">
        <v>79</v>
      </c>
      <c r="Q6" s="859"/>
      <c r="R6" s="129" t="s">
        <v>78</v>
      </c>
      <c r="S6" s="859" t="s">
        <v>79</v>
      </c>
      <c r="T6" s="788"/>
    </row>
    <row r="7" spans="2:20" ht="30" customHeight="1" x14ac:dyDescent="0.2">
      <c r="B7" s="856"/>
      <c r="C7" s="857" t="s">
        <v>325</v>
      </c>
      <c r="D7" s="857"/>
      <c r="E7" s="150" t="s">
        <v>82</v>
      </c>
      <c r="F7" s="857" t="s">
        <v>325</v>
      </c>
      <c r="G7" s="857"/>
      <c r="H7" s="150" t="s">
        <v>82</v>
      </c>
      <c r="I7" s="857" t="s">
        <v>325</v>
      </c>
      <c r="J7" s="857"/>
      <c r="K7" s="150" t="s">
        <v>82</v>
      </c>
      <c r="L7" s="857" t="s">
        <v>325</v>
      </c>
      <c r="M7" s="857"/>
      <c r="N7" s="150" t="s">
        <v>82</v>
      </c>
      <c r="O7" s="857" t="s">
        <v>325</v>
      </c>
      <c r="P7" s="857"/>
      <c r="Q7" s="150" t="s">
        <v>82</v>
      </c>
      <c r="R7" s="857" t="s">
        <v>325</v>
      </c>
      <c r="S7" s="857"/>
      <c r="T7" s="151" t="s">
        <v>82</v>
      </c>
    </row>
    <row r="8" spans="2:20" ht="15" customHeight="1" x14ac:dyDescent="0.2">
      <c r="B8" s="181" t="str">
        <f>Index!$B$4</f>
        <v>East Midlands</v>
      </c>
      <c r="C8" s="714"/>
      <c r="D8" s="714"/>
      <c r="E8" s="153"/>
      <c r="F8" s="714"/>
      <c r="G8" s="714"/>
      <c r="H8" s="153"/>
      <c r="I8" s="714"/>
      <c r="J8" s="714"/>
      <c r="K8" s="153"/>
      <c r="L8" s="714"/>
      <c r="M8" s="714"/>
      <c r="N8" s="153"/>
      <c r="O8" s="714"/>
      <c r="P8" s="714"/>
      <c r="Q8" s="153"/>
      <c r="R8" s="714"/>
      <c r="S8" s="714"/>
      <c r="T8" s="153"/>
    </row>
    <row r="9" spans="2:20" ht="15" customHeight="1" x14ac:dyDescent="0.2">
      <c r="B9" s="157" t="s">
        <v>92</v>
      </c>
      <c r="C9" s="711">
        <f>'Section 9 chart data'!$C$46</f>
        <v>47.417000000000002</v>
      </c>
      <c r="D9" s="711">
        <f>'Section 9 chart data'!$C$63</f>
        <v>80.561999999999998</v>
      </c>
      <c r="E9" s="155">
        <f>'Section 9 chart data'!$D$63</f>
        <v>17.87</v>
      </c>
      <c r="F9" s="711">
        <f>'Section 9 chart data'!$D$46</f>
        <v>51.014000000000003</v>
      </c>
      <c r="G9" s="711">
        <f>'Section 9 chart data'!$E$63</f>
        <v>104.88500000000001</v>
      </c>
      <c r="H9" s="155">
        <f>'Section 9 chart data'!$F$63</f>
        <v>22.05</v>
      </c>
      <c r="I9" s="711">
        <f>'Section 9 chart data'!$E$46</f>
        <v>45.317</v>
      </c>
      <c r="J9" s="711">
        <f>'Section 9 chart data'!$G$63</f>
        <v>134.94200000000001</v>
      </c>
      <c r="K9" s="155">
        <f>'Section 9 chart data'!$H$63</f>
        <v>29.77</v>
      </c>
      <c r="L9" s="711">
        <f>'Section 9 chart data'!$F$46</f>
        <v>38.831000000000003</v>
      </c>
      <c r="M9" s="711">
        <f>'Section 9 chart data'!$I$63</f>
        <v>136.261</v>
      </c>
      <c r="N9" s="155">
        <f>'Section 9 chart data'!$J$63</f>
        <v>22.44</v>
      </c>
      <c r="O9" s="711">
        <f>'Section 9 chart data'!$G$46</f>
        <v>47.055999999999997</v>
      </c>
      <c r="P9" s="711">
        <f>'Section 9 chart data'!$K$63</f>
        <v>63.215000000000003</v>
      </c>
      <c r="Q9" s="155">
        <f>'Section 9 chart data'!$L$63</f>
        <v>20.62</v>
      </c>
      <c r="R9" s="711">
        <f>'Section 9 chart data'!$H$46</f>
        <v>33.167999999999999</v>
      </c>
      <c r="S9" s="711">
        <f>'Section 9 chart data'!$M$63</f>
        <v>80.111000000000004</v>
      </c>
      <c r="T9" s="158">
        <f>'Section 9 chart data'!$N$63</f>
        <v>39.979999999999997</v>
      </c>
    </row>
    <row r="10" spans="2:20" ht="15" customHeight="1" x14ac:dyDescent="0.2">
      <c r="B10" s="159" t="s">
        <v>84</v>
      </c>
      <c r="C10" s="712">
        <f>'Section 9 chart data'!$C$47</f>
        <v>1.165</v>
      </c>
      <c r="D10" s="712">
        <f>'Section 9 chart data'!$C$64</f>
        <v>0</v>
      </c>
      <c r="E10" s="154">
        <f>'Section 9 chart data'!$D$64</f>
        <v>0</v>
      </c>
      <c r="F10" s="712">
        <f>'Section 9 chart data'!$D$47</f>
        <v>1.171</v>
      </c>
      <c r="G10" s="712">
        <f>'Section 9 chart data'!$E$64</f>
        <v>0</v>
      </c>
      <c r="H10" s="154">
        <f>'Section 9 chart data'!$F$64</f>
        <v>0</v>
      </c>
      <c r="I10" s="712">
        <f>'Section 9 chart data'!$E$47</f>
        <v>0.68600000000000005</v>
      </c>
      <c r="J10" s="712">
        <f>'Section 9 chart data'!$G$64</f>
        <v>0</v>
      </c>
      <c r="K10" s="154">
        <f>'Section 9 chart data'!$H$64</f>
        <v>0</v>
      </c>
      <c r="L10" s="712">
        <f>'Section 9 chart data'!$F$47</f>
        <v>0.72699999999999998</v>
      </c>
      <c r="M10" s="712">
        <f>'Section 9 chart data'!$I$64</f>
        <v>0</v>
      </c>
      <c r="N10" s="154">
        <f>'Section 9 chart data'!$J$64</f>
        <v>0</v>
      </c>
      <c r="O10" s="712">
        <f>'Section 9 chart data'!$G$47</f>
        <v>1.375</v>
      </c>
      <c r="P10" s="712">
        <f>'Section 9 chart data'!$K$64</f>
        <v>0.78500000000000003</v>
      </c>
      <c r="Q10" s="154">
        <f>'Section 9 chart data'!$L$64</f>
        <v>80.790000000000006</v>
      </c>
      <c r="R10" s="712">
        <f>'Section 9 chart data'!$H$47</f>
        <v>2.9089999999999998</v>
      </c>
      <c r="S10" s="712">
        <f>'Section 9 chart data'!$M$64</f>
        <v>1.1319999999999999</v>
      </c>
      <c r="T10" s="160">
        <f>'Section 9 chart data'!$N$64</f>
        <v>57.11</v>
      </c>
    </row>
    <row r="11" spans="2:20" ht="15" customHeight="1" x14ac:dyDescent="0.2">
      <c r="B11" s="159" t="s">
        <v>85</v>
      </c>
      <c r="C11" s="712">
        <f>'Section 9 chart data'!$C$48</f>
        <v>11.574999999999999</v>
      </c>
      <c r="D11" s="712">
        <f>'Section 9 chart data'!$C$65</f>
        <v>46.762999999999998</v>
      </c>
      <c r="E11" s="154">
        <f>'Section 9 chart data'!$D$65</f>
        <v>24.24</v>
      </c>
      <c r="F11" s="712">
        <f>'Section 9 chart data'!$D$48</f>
        <v>13.817</v>
      </c>
      <c r="G11" s="712">
        <f>'Section 9 chart data'!$E$65</f>
        <v>35.777999999999999</v>
      </c>
      <c r="H11" s="154">
        <f>'Section 9 chart data'!$F$65</f>
        <v>28.03</v>
      </c>
      <c r="I11" s="712">
        <f>'Section 9 chart data'!$E$48</f>
        <v>10.552</v>
      </c>
      <c r="J11" s="712">
        <f>'Section 9 chart data'!$G$65</f>
        <v>88.225999999999999</v>
      </c>
      <c r="K11" s="154">
        <f>'Section 9 chart data'!$H$65</f>
        <v>44.04</v>
      </c>
      <c r="L11" s="712">
        <f>'Section 9 chart data'!$F$48</f>
        <v>7.8760000000000003</v>
      </c>
      <c r="M11" s="712">
        <f>'Section 9 chart data'!$I$65</f>
        <v>81.543000000000006</v>
      </c>
      <c r="N11" s="154">
        <f>'Section 9 chart data'!$J$65</f>
        <v>30.21</v>
      </c>
      <c r="O11" s="712">
        <f>'Section 9 chart data'!$G$48</f>
        <v>7.96</v>
      </c>
      <c r="P11" s="712">
        <f>'Section 9 chart data'!$K$65</f>
        <v>34.07</v>
      </c>
      <c r="Q11" s="154">
        <f>'Section 9 chart data'!$L$65</f>
        <v>31.23</v>
      </c>
      <c r="R11" s="712">
        <f>'Section 9 chart data'!$H$48</f>
        <v>5.3319999999999999</v>
      </c>
      <c r="S11" s="712">
        <f>'Section 9 chart data'!$M$65</f>
        <v>62.128</v>
      </c>
      <c r="T11" s="160">
        <f>'Section 9 chart data'!$N$65</f>
        <v>51.92</v>
      </c>
    </row>
    <row r="12" spans="2:20" ht="15" customHeight="1" x14ac:dyDescent="0.2">
      <c r="B12" s="159" t="s">
        <v>86</v>
      </c>
      <c r="C12" s="712">
        <f>'Section 9 chart data'!$C$49</f>
        <v>30.173999999999999</v>
      </c>
      <c r="D12" s="712">
        <f>'Section 9 chart data'!$C$66</f>
        <v>12.795999999999999</v>
      </c>
      <c r="E12" s="154">
        <f>'Section 9 chart data'!$D$66</f>
        <v>42.1</v>
      </c>
      <c r="F12" s="712">
        <f>'Section 9 chart data'!$D$49</f>
        <v>31.276</v>
      </c>
      <c r="G12" s="712">
        <f>'Section 9 chart data'!$E$66</f>
        <v>28.663</v>
      </c>
      <c r="H12" s="154">
        <f>'Section 9 chart data'!$F$66</f>
        <v>45.59</v>
      </c>
      <c r="I12" s="712">
        <f>'Section 9 chart data'!$E$49</f>
        <v>30.510999999999999</v>
      </c>
      <c r="J12" s="712">
        <f>'Section 9 chart data'!$G$66</f>
        <v>22.146999999999998</v>
      </c>
      <c r="K12" s="154">
        <f>'Section 9 chart data'!$H$66</f>
        <v>65.760000000000005</v>
      </c>
      <c r="L12" s="712">
        <f>'Section 9 chart data'!$F$49</f>
        <v>26.352</v>
      </c>
      <c r="M12" s="712">
        <f>'Section 9 chart data'!$I$66</f>
        <v>29.221</v>
      </c>
      <c r="N12" s="154">
        <f>'Section 9 chart data'!$J$66</f>
        <v>71.31</v>
      </c>
      <c r="O12" s="712">
        <f>'Section 9 chart data'!$G$49</f>
        <v>34.734000000000002</v>
      </c>
      <c r="P12" s="712">
        <f>'Section 9 chart data'!$K$66</f>
        <v>4.9240000000000004</v>
      </c>
      <c r="Q12" s="154">
        <f>'Section 9 chart data'!$L$66</f>
        <v>56.81</v>
      </c>
      <c r="R12" s="712">
        <f>'Section 9 chart data'!$H$49</f>
        <v>21.471</v>
      </c>
      <c r="S12" s="712">
        <f>'Section 9 chart data'!$M$66</f>
        <v>4.7939999999999996</v>
      </c>
      <c r="T12" s="160">
        <f>'Section 9 chart data'!$N$66</f>
        <v>58.63</v>
      </c>
    </row>
    <row r="13" spans="2:20" ht="15" customHeight="1" x14ac:dyDescent="0.2">
      <c r="B13" s="159" t="s">
        <v>87</v>
      </c>
      <c r="C13" s="712">
        <f>'Section 9 chart data'!$C$50</f>
        <v>4.2000000000000003E-2</v>
      </c>
      <c r="D13" s="712">
        <f>'Section 9 chart data'!$C$67</f>
        <v>1.8560000000000001</v>
      </c>
      <c r="E13" s="154">
        <f>'Section 9 chart data'!$D$67</f>
        <v>45.03</v>
      </c>
      <c r="F13" s="712">
        <f>'Section 9 chart data'!$D$50</f>
        <v>4.2999999999999997E-2</v>
      </c>
      <c r="G13" s="712">
        <f>'Section 9 chart data'!$E$67</f>
        <v>1.4850000000000001</v>
      </c>
      <c r="H13" s="154">
        <f>'Section 9 chart data'!$F$67</f>
        <v>44.26</v>
      </c>
      <c r="I13" s="712">
        <f>'Section 9 chart data'!$E$50</f>
        <v>0.17299999999999999</v>
      </c>
      <c r="J13" s="712">
        <f>'Section 9 chart data'!$G$67</f>
        <v>1.454</v>
      </c>
      <c r="K13" s="154">
        <f>'Section 9 chart data'!$H$67</f>
        <v>44.36</v>
      </c>
      <c r="L13" s="712">
        <f>'Section 9 chart data'!$F$50</f>
        <v>0.23</v>
      </c>
      <c r="M13" s="712">
        <f>'Section 9 chart data'!$I$67</f>
        <v>4.8920000000000003</v>
      </c>
      <c r="N13" s="154">
        <f>'Section 9 chart data'!$J$67</f>
        <v>75.959999999999994</v>
      </c>
      <c r="O13" s="712">
        <f>'Section 9 chart data'!$G$50</f>
        <v>3.3000000000000002E-2</v>
      </c>
      <c r="P13" s="712">
        <f>'Section 9 chart data'!$K$67</f>
        <v>5.3650000000000002</v>
      </c>
      <c r="Q13" s="154">
        <f>'Section 9 chart data'!$L$67</f>
        <v>83.6</v>
      </c>
      <c r="R13" s="712">
        <f>'Section 9 chart data'!$H$50</f>
        <v>0.28899999999999998</v>
      </c>
      <c r="S13" s="712">
        <f>'Section 9 chart data'!$M$67</f>
        <v>1.097</v>
      </c>
      <c r="T13" s="160">
        <f>'Section 9 chart data'!$N$67</f>
        <v>43.92</v>
      </c>
    </row>
    <row r="14" spans="2:20" ht="15" customHeight="1" x14ac:dyDescent="0.2">
      <c r="B14" s="159" t="s">
        <v>88</v>
      </c>
      <c r="C14" s="712">
        <f>'Section 9 chart data'!$C$51</f>
        <v>1.242</v>
      </c>
      <c r="D14" s="712">
        <f>'Section 9 chart data'!$C$68</f>
        <v>14.765000000000001</v>
      </c>
      <c r="E14" s="154">
        <f>'Section 9 chart data'!$D$68</f>
        <v>34.880000000000003</v>
      </c>
      <c r="F14" s="712">
        <f>'Section 9 chart data'!$D$51</f>
        <v>1.2729999999999999</v>
      </c>
      <c r="G14" s="712">
        <f>'Section 9 chart data'!$E$68</f>
        <v>20.581</v>
      </c>
      <c r="H14" s="154">
        <f>'Section 9 chart data'!$F$68</f>
        <v>35.590000000000003</v>
      </c>
      <c r="I14" s="712">
        <f>'Section 9 chart data'!$E$51</f>
        <v>1.2070000000000001</v>
      </c>
      <c r="J14" s="712">
        <f>'Section 9 chart data'!$G$68</f>
        <v>12.728999999999999</v>
      </c>
      <c r="K14" s="154">
        <f>'Section 9 chart data'!$H$68</f>
        <v>35.36</v>
      </c>
      <c r="L14" s="712">
        <f>'Section 9 chart data'!$F$51</f>
        <v>1.6830000000000001</v>
      </c>
      <c r="M14" s="712">
        <f>'Section 9 chart data'!$I$68</f>
        <v>11.928000000000001</v>
      </c>
      <c r="N14" s="154">
        <f>'Section 9 chart data'!$J$68</f>
        <v>36.57</v>
      </c>
      <c r="O14" s="712">
        <f>'Section 9 chart data'!$G$51</f>
        <v>1.379</v>
      </c>
      <c r="P14" s="712">
        <f>'Section 9 chart data'!$K$68</f>
        <v>16.841000000000001</v>
      </c>
      <c r="Q14" s="154">
        <f>'Section 9 chart data'!$L$68</f>
        <v>33.270000000000003</v>
      </c>
      <c r="R14" s="712">
        <f>'Section 9 chart data'!$H$51</f>
        <v>1.171</v>
      </c>
      <c r="S14" s="712">
        <f>'Section 9 chart data'!$M$68</f>
        <v>8.9789999999999992</v>
      </c>
      <c r="T14" s="160">
        <f>'Section 9 chart data'!$N$68</f>
        <v>39.340000000000003</v>
      </c>
    </row>
    <row r="15" spans="2:20" ht="15" customHeight="1" x14ac:dyDescent="0.2">
      <c r="B15" s="159" t="s">
        <v>89</v>
      </c>
      <c r="C15" s="712">
        <f>'Section 9 chart data'!$C$52</f>
        <v>0.01</v>
      </c>
      <c r="D15" s="712">
        <f>'Section 9 chart data'!$C$69</f>
        <v>0</v>
      </c>
      <c r="E15" s="154">
        <f>'Section 9 chart data'!$D$69</f>
        <v>0</v>
      </c>
      <c r="F15" s="712">
        <f>'Section 9 chart data'!$D$52</f>
        <v>2.1000000000000001E-2</v>
      </c>
      <c r="G15" s="712">
        <f>'Section 9 chart data'!$E$69</f>
        <v>0.156</v>
      </c>
      <c r="H15" s="154">
        <f>'Section 9 chart data'!$F$69</f>
        <v>76.760000000000005</v>
      </c>
      <c r="I15" s="712">
        <f>'Section 9 chart data'!$E$52</f>
        <v>2.3E-2</v>
      </c>
      <c r="J15" s="712">
        <f>'Section 9 chart data'!$G$69</f>
        <v>0.13300000000000001</v>
      </c>
      <c r="K15" s="154">
        <f>'Section 9 chart data'!$H$69</f>
        <v>76.760000000000005</v>
      </c>
      <c r="L15" s="712">
        <f>'Section 9 chart data'!$F$52</f>
        <v>0.153</v>
      </c>
      <c r="M15" s="712">
        <f>'Section 9 chart data'!$I$69</f>
        <v>2.2690000000000001</v>
      </c>
      <c r="N15" s="154">
        <f>'Section 9 chart data'!$J$69</f>
        <v>76.760000000000005</v>
      </c>
      <c r="O15" s="712">
        <f>'Section 9 chart data'!$G$52</f>
        <v>0.34599999999999997</v>
      </c>
      <c r="P15" s="712">
        <f>'Section 9 chart data'!$K$69</f>
        <v>0.314</v>
      </c>
      <c r="Q15" s="154">
        <f>'Section 9 chart data'!$L$69</f>
        <v>80.790000000000006</v>
      </c>
      <c r="R15" s="712">
        <f>'Section 9 chart data'!$H$52</f>
        <v>0.54400000000000004</v>
      </c>
      <c r="S15" s="712">
        <f>'Section 9 chart data'!$M$69</f>
        <v>0.59099999999999997</v>
      </c>
      <c r="T15" s="160">
        <f>'Section 9 chart data'!$N$69</f>
        <v>44.92</v>
      </c>
    </row>
    <row r="16" spans="2:20" ht="15" customHeight="1" x14ac:dyDescent="0.2">
      <c r="B16" s="159" t="s">
        <v>90</v>
      </c>
      <c r="C16" s="712">
        <f>'Section 9 chart data'!$C$53</f>
        <v>2.7370000000000001</v>
      </c>
      <c r="D16" s="712">
        <f>'Section 9 chart data'!$C$70</f>
        <v>0</v>
      </c>
      <c r="E16" s="154">
        <f>'Section 9 chart data'!$D$70</f>
        <v>0</v>
      </c>
      <c r="F16" s="712">
        <f>'Section 9 chart data'!$D$53</f>
        <v>3.113</v>
      </c>
      <c r="G16" s="712">
        <f>'Section 9 chart data'!$E$70</f>
        <v>0</v>
      </c>
      <c r="H16" s="154">
        <f>'Section 9 chart data'!$F$70</f>
        <v>0</v>
      </c>
      <c r="I16" s="712">
        <f>'Section 9 chart data'!$E$53</f>
        <v>1.9710000000000001</v>
      </c>
      <c r="J16" s="712">
        <f>'Section 9 chart data'!$G$70</f>
        <v>0</v>
      </c>
      <c r="K16" s="154">
        <f>'Section 9 chart data'!$H$70</f>
        <v>0</v>
      </c>
      <c r="L16" s="712">
        <f>'Section 9 chart data'!$F$53</f>
        <v>1.5469999999999999</v>
      </c>
      <c r="M16" s="712">
        <f>'Section 9 chart data'!$I$70</f>
        <v>0</v>
      </c>
      <c r="N16" s="154">
        <f>'Section 9 chart data'!$J$70</f>
        <v>0</v>
      </c>
      <c r="O16" s="712">
        <f>'Section 9 chart data'!$G$53</f>
        <v>0.99299999999999999</v>
      </c>
      <c r="P16" s="712">
        <f>'Section 9 chart data'!$K$70</f>
        <v>0</v>
      </c>
      <c r="Q16" s="154">
        <f>'Section 9 chart data'!$L$70</f>
        <v>0</v>
      </c>
      <c r="R16" s="712">
        <f>'Section 9 chart data'!$H$53</f>
        <v>0.79700000000000004</v>
      </c>
      <c r="S16" s="712">
        <f>'Section 9 chart data'!$M$70</f>
        <v>7.0000000000000001E-3</v>
      </c>
      <c r="T16" s="160">
        <f>'Section 9 chart data'!$N$70</f>
        <v>80.790000000000006</v>
      </c>
    </row>
    <row r="17" spans="2:20" ht="15" customHeight="1" x14ac:dyDescent="0.2">
      <c r="B17" s="161" t="s">
        <v>91</v>
      </c>
      <c r="C17" s="713">
        <f>'Section 9 chart data'!$C$54</f>
        <v>0.47299999999999998</v>
      </c>
      <c r="D17" s="713">
        <f>'Section 9 chart data'!$C$71</f>
        <v>4.3819999999999997</v>
      </c>
      <c r="E17" s="156">
        <f>'Section 9 chart data'!$D$71</f>
        <v>60.61</v>
      </c>
      <c r="F17" s="713">
        <f>'Section 9 chart data'!$D$54</f>
        <v>0.30099999999999999</v>
      </c>
      <c r="G17" s="713">
        <f>'Section 9 chart data'!$E$71</f>
        <v>18.222000000000001</v>
      </c>
      <c r="H17" s="156">
        <f>'Section 9 chart data'!$F$71</f>
        <v>67.17</v>
      </c>
      <c r="I17" s="713">
        <f>'Section 9 chart data'!$E$54</f>
        <v>0.19500000000000001</v>
      </c>
      <c r="J17" s="713">
        <f>'Section 9 chart data'!$G$71</f>
        <v>10.253</v>
      </c>
      <c r="K17" s="156">
        <f>'Section 9 chart data'!$H$71</f>
        <v>80.92</v>
      </c>
      <c r="L17" s="713">
        <f>'Section 9 chart data'!$F$54</f>
        <v>0.26300000000000001</v>
      </c>
      <c r="M17" s="713">
        <f>'Section 9 chart data'!$I$71</f>
        <v>6.407</v>
      </c>
      <c r="N17" s="156">
        <f>'Section 9 chart data'!$J$71</f>
        <v>85.45</v>
      </c>
      <c r="O17" s="713">
        <f>'Section 9 chart data'!$G$54</f>
        <v>0.23599999999999999</v>
      </c>
      <c r="P17" s="713">
        <f>'Section 9 chart data'!$K$71</f>
        <v>0.91600000000000004</v>
      </c>
      <c r="Q17" s="156">
        <f>'Section 9 chart data'!$L$71</f>
        <v>90.94</v>
      </c>
      <c r="R17" s="713">
        <f>'Section 9 chart data'!$H$54</f>
        <v>0.65500000000000003</v>
      </c>
      <c r="S17" s="713">
        <f>'Section 9 chart data'!$M$71</f>
        <v>1.3839999999999999</v>
      </c>
      <c r="T17" s="162">
        <f>'Section 9 chart data'!$N$71</f>
        <v>52.79</v>
      </c>
    </row>
    <row r="20" spans="2:20" ht="15" customHeight="1" x14ac:dyDescent="0.2">
      <c r="B20" s="855" t="s">
        <v>77</v>
      </c>
      <c r="C20" s="858" t="s">
        <v>331</v>
      </c>
      <c r="D20" s="858"/>
      <c r="E20" s="858"/>
      <c r="F20" s="858" t="s">
        <v>222</v>
      </c>
      <c r="G20" s="858"/>
      <c r="H20" s="785"/>
    </row>
    <row r="21" spans="2:20" ht="15" customHeight="1" x14ac:dyDescent="0.2">
      <c r="B21" s="856"/>
      <c r="C21" s="271" t="s">
        <v>78</v>
      </c>
      <c r="D21" s="859" t="s">
        <v>79</v>
      </c>
      <c r="E21" s="859"/>
      <c r="F21" s="271" t="s">
        <v>78</v>
      </c>
      <c r="G21" s="859" t="s">
        <v>79</v>
      </c>
      <c r="H21" s="788"/>
    </row>
    <row r="22" spans="2:20" ht="30" customHeight="1" x14ac:dyDescent="0.2">
      <c r="B22" s="856"/>
      <c r="C22" s="857" t="s">
        <v>325</v>
      </c>
      <c r="D22" s="857"/>
      <c r="E22" s="150" t="s">
        <v>82</v>
      </c>
      <c r="F22" s="857" t="s">
        <v>325</v>
      </c>
      <c r="G22" s="857"/>
      <c r="H22" s="151" t="s">
        <v>82</v>
      </c>
    </row>
    <row r="23" spans="2:20" ht="15" customHeight="1" x14ac:dyDescent="0.2">
      <c r="B23" s="181" t="str">
        <f>Index!$B$4</f>
        <v>East Midlands</v>
      </c>
      <c r="C23" s="714"/>
      <c r="D23" s="714"/>
      <c r="E23" s="153"/>
      <c r="F23" s="714"/>
      <c r="G23" s="714"/>
      <c r="H23" s="153"/>
    </row>
    <row r="24" spans="2:20" ht="15" customHeight="1" x14ac:dyDescent="0.2">
      <c r="B24" s="157" t="s">
        <v>92</v>
      </c>
      <c r="C24" s="711">
        <f>$C$9</f>
        <v>47.417000000000002</v>
      </c>
      <c r="D24" s="711">
        <f>$D$9</f>
        <v>80.561999999999998</v>
      </c>
      <c r="E24" s="155">
        <f>$E$9</f>
        <v>17.87</v>
      </c>
      <c r="F24" s="711">
        <f>$F$9</f>
        <v>51.014000000000003</v>
      </c>
      <c r="G24" s="711">
        <f>$G$9</f>
        <v>104.88500000000001</v>
      </c>
      <c r="H24" s="158">
        <f>$H$9</f>
        <v>22.05</v>
      </c>
    </row>
    <row r="25" spans="2:20" ht="15" customHeight="1" x14ac:dyDescent="0.2">
      <c r="B25" s="159" t="s">
        <v>84</v>
      </c>
      <c r="C25" s="712">
        <f>$C$10</f>
        <v>1.165</v>
      </c>
      <c r="D25" s="712">
        <f>$D$10</f>
        <v>0</v>
      </c>
      <c r="E25" s="154">
        <f>$E$10</f>
        <v>0</v>
      </c>
      <c r="F25" s="712">
        <f>$F$10</f>
        <v>1.171</v>
      </c>
      <c r="G25" s="712">
        <f>$G$10</f>
        <v>0</v>
      </c>
      <c r="H25" s="160">
        <f>$H$10</f>
        <v>0</v>
      </c>
    </row>
    <row r="26" spans="2:20" ht="15" customHeight="1" x14ac:dyDescent="0.2">
      <c r="B26" s="159" t="s">
        <v>85</v>
      </c>
      <c r="C26" s="712">
        <f>$C$11</f>
        <v>11.574999999999999</v>
      </c>
      <c r="D26" s="712">
        <f>$D$11</f>
        <v>46.762999999999998</v>
      </c>
      <c r="E26" s="154">
        <f>$E$11</f>
        <v>24.24</v>
      </c>
      <c r="F26" s="712">
        <f>$F$11</f>
        <v>13.817</v>
      </c>
      <c r="G26" s="712">
        <f>$G$11</f>
        <v>35.777999999999999</v>
      </c>
      <c r="H26" s="160">
        <f>$H$11</f>
        <v>28.03</v>
      </c>
    </row>
    <row r="27" spans="2:20" ht="15" customHeight="1" x14ac:dyDescent="0.2">
      <c r="B27" s="159" t="s">
        <v>86</v>
      </c>
      <c r="C27" s="712">
        <f>$C$12</f>
        <v>30.173999999999999</v>
      </c>
      <c r="D27" s="712">
        <f>$D$12</f>
        <v>12.795999999999999</v>
      </c>
      <c r="E27" s="154">
        <f>$E$12</f>
        <v>42.1</v>
      </c>
      <c r="F27" s="712">
        <f>$F$12</f>
        <v>31.276</v>
      </c>
      <c r="G27" s="712">
        <f>$G$12</f>
        <v>28.663</v>
      </c>
      <c r="H27" s="160">
        <f>$H$12</f>
        <v>45.59</v>
      </c>
    </row>
    <row r="28" spans="2:20" ht="15" customHeight="1" x14ac:dyDescent="0.2">
      <c r="B28" s="159" t="s">
        <v>87</v>
      </c>
      <c r="C28" s="712">
        <f>$C$13</f>
        <v>4.2000000000000003E-2</v>
      </c>
      <c r="D28" s="712">
        <f>$D$13</f>
        <v>1.8560000000000001</v>
      </c>
      <c r="E28" s="154">
        <f>$E$13</f>
        <v>45.03</v>
      </c>
      <c r="F28" s="712">
        <f>$F$13</f>
        <v>4.2999999999999997E-2</v>
      </c>
      <c r="G28" s="712">
        <f>$G$13</f>
        <v>1.4850000000000001</v>
      </c>
      <c r="H28" s="160">
        <f>$H$13</f>
        <v>44.26</v>
      </c>
    </row>
    <row r="29" spans="2:20" ht="15" customHeight="1" x14ac:dyDescent="0.2">
      <c r="B29" s="159" t="s">
        <v>88</v>
      </c>
      <c r="C29" s="712">
        <f>$C$14</f>
        <v>1.242</v>
      </c>
      <c r="D29" s="712">
        <f>$D$14</f>
        <v>14.765000000000001</v>
      </c>
      <c r="E29" s="154">
        <f>$E$14</f>
        <v>34.880000000000003</v>
      </c>
      <c r="F29" s="712">
        <f>$F$14</f>
        <v>1.2729999999999999</v>
      </c>
      <c r="G29" s="712">
        <f>$G$14</f>
        <v>20.581</v>
      </c>
      <c r="H29" s="160">
        <f>$H$14</f>
        <v>35.590000000000003</v>
      </c>
    </row>
    <row r="30" spans="2:20" ht="15" customHeight="1" x14ac:dyDescent="0.2">
      <c r="B30" s="159" t="s">
        <v>89</v>
      </c>
      <c r="C30" s="712">
        <f>$C$15</f>
        <v>0.01</v>
      </c>
      <c r="D30" s="712">
        <f>$D$15</f>
        <v>0</v>
      </c>
      <c r="E30" s="154">
        <f>$E$15</f>
        <v>0</v>
      </c>
      <c r="F30" s="712">
        <f>$F$15</f>
        <v>2.1000000000000001E-2</v>
      </c>
      <c r="G30" s="712">
        <f>$G$15</f>
        <v>0.156</v>
      </c>
      <c r="H30" s="160">
        <f>$H$15</f>
        <v>76.760000000000005</v>
      </c>
    </row>
    <row r="31" spans="2:20" ht="15" customHeight="1" x14ac:dyDescent="0.2">
      <c r="B31" s="159" t="s">
        <v>90</v>
      </c>
      <c r="C31" s="712">
        <f>$C$16</f>
        <v>2.7370000000000001</v>
      </c>
      <c r="D31" s="712">
        <f>$D$16</f>
        <v>0</v>
      </c>
      <c r="E31" s="154">
        <f>$E$16</f>
        <v>0</v>
      </c>
      <c r="F31" s="712">
        <f>$F$16</f>
        <v>3.113</v>
      </c>
      <c r="G31" s="712">
        <f>$G$16</f>
        <v>0</v>
      </c>
      <c r="H31" s="160">
        <f>$H$16</f>
        <v>0</v>
      </c>
    </row>
    <row r="32" spans="2:20" ht="15" customHeight="1" x14ac:dyDescent="0.2">
      <c r="B32" s="161" t="s">
        <v>91</v>
      </c>
      <c r="C32" s="713">
        <f>$C$17</f>
        <v>0.47299999999999998</v>
      </c>
      <c r="D32" s="713">
        <f>$D$17</f>
        <v>4.3819999999999997</v>
      </c>
      <c r="E32" s="156">
        <f>$E$17</f>
        <v>60.61</v>
      </c>
      <c r="F32" s="713">
        <f>$F$17</f>
        <v>0.30099999999999999</v>
      </c>
      <c r="G32" s="713">
        <f>$G$17</f>
        <v>18.222000000000001</v>
      </c>
      <c r="H32" s="162">
        <f>$H$17</f>
        <v>67.17</v>
      </c>
    </row>
    <row r="35" spans="2:8" ht="15" customHeight="1" x14ac:dyDescent="0.2">
      <c r="B35" s="855" t="s">
        <v>77</v>
      </c>
      <c r="C35" s="858" t="s">
        <v>225</v>
      </c>
      <c r="D35" s="858"/>
      <c r="E35" s="858"/>
      <c r="F35" s="858" t="s">
        <v>226</v>
      </c>
      <c r="G35" s="858"/>
      <c r="H35" s="785"/>
    </row>
    <row r="36" spans="2:8" ht="15" customHeight="1" x14ac:dyDescent="0.2">
      <c r="B36" s="856"/>
      <c r="C36" s="271" t="s">
        <v>78</v>
      </c>
      <c r="D36" s="859" t="s">
        <v>79</v>
      </c>
      <c r="E36" s="859"/>
      <c r="F36" s="271" t="s">
        <v>78</v>
      </c>
      <c r="G36" s="859" t="s">
        <v>79</v>
      </c>
      <c r="H36" s="788"/>
    </row>
    <row r="37" spans="2:8" ht="30" customHeight="1" x14ac:dyDescent="0.2">
      <c r="B37" s="856"/>
      <c r="C37" s="857" t="s">
        <v>325</v>
      </c>
      <c r="D37" s="857"/>
      <c r="E37" s="150" t="s">
        <v>82</v>
      </c>
      <c r="F37" s="857" t="s">
        <v>325</v>
      </c>
      <c r="G37" s="857"/>
      <c r="H37" s="151" t="s">
        <v>82</v>
      </c>
    </row>
    <row r="38" spans="2:8" ht="15" customHeight="1" x14ac:dyDescent="0.2">
      <c r="B38" s="181" t="str">
        <f>Index!$B$4</f>
        <v>East Midlands</v>
      </c>
      <c r="C38" s="714"/>
      <c r="D38" s="714"/>
      <c r="E38" s="153"/>
      <c r="F38" s="714"/>
      <c r="G38" s="714"/>
      <c r="H38" s="153"/>
    </row>
    <row r="39" spans="2:8" ht="15" customHeight="1" x14ac:dyDescent="0.2">
      <c r="B39" s="157" t="s">
        <v>92</v>
      </c>
      <c r="C39" s="711">
        <f>$I$9</f>
        <v>45.317</v>
      </c>
      <c r="D39" s="711">
        <f>$J$9</f>
        <v>134.94200000000001</v>
      </c>
      <c r="E39" s="155">
        <f>$K$9</f>
        <v>29.77</v>
      </c>
      <c r="F39" s="711">
        <f>$L$9</f>
        <v>38.831000000000003</v>
      </c>
      <c r="G39" s="711">
        <f>$M$9</f>
        <v>136.261</v>
      </c>
      <c r="H39" s="158">
        <f>$N$9</f>
        <v>22.44</v>
      </c>
    </row>
    <row r="40" spans="2:8" ht="15" customHeight="1" x14ac:dyDescent="0.2">
      <c r="B40" s="159" t="s">
        <v>84</v>
      </c>
      <c r="C40" s="712">
        <f>$I$10</f>
        <v>0.68600000000000005</v>
      </c>
      <c r="D40" s="712">
        <f>$J$10</f>
        <v>0</v>
      </c>
      <c r="E40" s="154">
        <f>$K$10</f>
        <v>0</v>
      </c>
      <c r="F40" s="712">
        <f>$L$10</f>
        <v>0.72699999999999998</v>
      </c>
      <c r="G40" s="712">
        <f>$M$10</f>
        <v>0</v>
      </c>
      <c r="H40" s="160">
        <f>$N$10</f>
        <v>0</v>
      </c>
    </row>
    <row r="41" spans="2:8" ht="15" customHeight="1" x14ac:dyDescent="0.2">
      <c r="B41" s="159" t="s">
        <v>85</v>
      </c>
      <c r="C41" s="712">
        <f>$I$11</f>
        <v>10.552</v>
      </c>
      <c r="D41" s="712">
        <f>$J$11</f>
        <v>88.225999999999999</v>
      </c>
      <c r="E41" s="154">
        <f>$K$11</f>
        <v>44.04</v>
      </c>
      <c r="F41" s="712">
        <f>$L$11</f>
        <v>7.8760000000000003</v>
      </c>
      <c r="G41" s="712">
        <f>$M$11</f>
        <v>81.543000000000006</v>
      </c>
      <c r="H41" s="160">
        <f>$N$11</f>
        <v>30.21</v>
      </c>
    </row>
    <row r="42" spans="2:8" ht="15" customHeight="1" x14ac:dyDescent="0.2">
      <c r="B42" s="159" t="s">
        <v>86</v>
      </c>
      <c r="C42" s="712">
        <f>$I$12</f>
        <v>30.510999999999999</v>
      </c>
      <c r="D42" s="712">
        <f>$J$12</f>
        <v>22.146999999999998</v>
      </c>
      <c r="E42" s="154">
        <f>$K$12</f>
        <v>65.760000000000005</v>
      </c>
      <c r="F42" s="712">
        <f>$L$12</f>
        <v>26.352</v>
      </c>
      <c r="G42" s="712">
        <f>$M$12</f>
        <v>29.221</v>
      </c>
      <c r="H42" s="160">
        <f>$N$12</f>
        <v>71.31</v>
      </c>
    </row>
    <row r="43" spans="2:8" ht="15" customHeight="1" x14ac:dyDescent="0.2">
      <c r="B43" s="159" t="s">
        <v>87</v>
      </c>
      <c r="C43" s="712">
        <f>$I$13</f>
        <v>0.17299999999999999</v>
      </c>
      <c r="D43" s="712">
        <f>$J$13</f>
        <v>1.454</v>
      </c>
      <c r="E43" s="154">
        <f>$K$13</f>
        <v>44.36</v>
      </c>
      <c r="F43" s="712">
        <f>$L$13</f>
        <v>0.23</v>
      </c>
      <c r="G43" s="712">
        <f>$M$13</f>
        <v>4.8920000000000003</v>
      </c>
      <c r="H43" s="160">
        <f>$N$13</f>
        <v>75.959999999999994</v>
      </c>
    </row>
    <row r="44" spans="2:8" ht="15" customHeight="1" x14ac:dyDescent="0.2">
      <c r="B44" s="159" t="s">
        <v>88</v>
      </c>
      <c r="C44" s="712">
        <f>$I$14</f>
        <v>1.2070000000000001</v>
      </c>
      <c r="D44" s="712">
        <f>$J$14</f>
        <v>12.728999999999999</v>
      </c>
      <c r="E44" s="154">
        <f>$K$14</f>
        <v>35.36</v>
      </c>
      <c r="F44" s="712">
        <f>$L$14</f>
        <v>1.6830000000000001</v>
      </c>
      <c r="G44" s="712">
        <f>$M$14</f>
        <v>11.928000000000001</v>
      </c>
      <c r="H44" s="160">
        <f>$N$14</f>
        <v>36.57</v>
      </c>
    </row>
    <row r="45" spans="2:8" ht="15" customHeight="1" x14ac:dyDescent="0.2">
      <c r="B45" s="159" t="s">
        <v>89</v>
      </c>
      <c r="C45" s="712">
        <f>$I$15</f>
        <v>2.3E-2</v>
      </c>
      <c r="D45" s="712">
        <f>$J$15</f>
        <v>0.13300000000000001</v>
      </c>
      <c r="E45" s="154">
        <f>$K$15</f>
        <v>76.760000000000005</v>
      </c>
      <c r="F45" s="712">
        <f>$L$15</f>
        <v>0.153</v>
      </c>
      <c r="G45" s="712">
        <f>$M$15</f>
        <v>2.2690000000000001</v>
      </c>
      <c r="H45" s="160">
        <f>$N$15</f>
        <v>76.760000000000005</v>
      </c>
    </row>
    <row r="46" spans="2:8" ht="15" customHeight="1" x14ac:dyDescent="0.2">
      <c r="B46" s="159" t="s">
        <v>90</v>
      </c>
      <c r="C46" s="712">
        <f>$I$16</f>
        <v>1.9710000000000001</v>
      </c>
      <c r="D46" s="712">
        <f>$J$16</f>
        <v>0</v>
      </c>
      <c r="E46" s="154">
        <f>$K$16</f>
        <v>0</v>
      </c>
      <c r="F46" s="712">
        <f>$L$16</f>
        <v>1.5469999999999999</v>
      </c>
      <c r="G46" s="712">
        <f>$M$16</f>
        <v>0</v>
      </c>
      <c r="H46" s="160">
        <f>$N$16</f>
        <v>0</v>
      </c>
    </row>
    <row r="47" spans="2:8" ht="15" customHeight="1" x14ac:dyDescent="0.2">
      <c r="B47" s="161" t="s">
        <v>91</v>
      </c>
      <c r="C47" s="713">
        <f>$I$17</f>
        <v>0.19500000000000001</v>
      </c>
      <c r="D47" s="713">
        <f>$J$17</f>
        <v>10.253</v>
      </c>
      <c r="E47" s="156">
        <f>$K$17</f>
        <v>80.92</v>
      </c>
      <c r="F47" s="713">
        <f>$L$17</f>
        <v>0.26300000000000001</v>
      </c>
      <c r="G47" s="713">
        <f>$M$17</f>
        <v>6.407</v>
      </c>
      <c r="H47" s="162">
        <f>$N$17</f>
        <v>85.45</v>
      </c>
    </row>
    <row r="50" spans="2:8" ht="15" customHeight="1" x14ac:dyDescent="0.2">
      <c r="B50" s="855" t="s">
        <v>77</v>
      </c>
      <c r="C50" s="858" t="s">
        <v>227</v>
      </c>
      <c r="D50" s="858"/>
      <c r="E50" s="858"/>
      <c r="F50" s="858" t="s">
        <v>228</v>
      </c>
      <c r="G50" s="858"/>
      <c r="H50" s="785"/>
    </row>
    <row r="51" spans="2:8" ht="15" customHeight="1" x14ac:dyDescent="0.2">
      <c r="B51" s="856"/>
      <c r="C51" s="271" t="s">
        <v>78</v>
      </c>
      <c r="D51" s="859" t="s">
        <v>79</v>
      </c>
      <c r="E51" s="859"/>
      <c r="F51" s="271" t="s">
        <v>78</v>
      </c>
      <c r="G51" s="859" t="s">
        <v>79</v>
      </c>
      <c r="H51" s="788"/>
    </row>
    <row r="52" spans="2:8" ht="30" customHeight="1" x14ac:dyDescent="0.2">
      <c r="B52" s="856"/>
      <c r="C52" s="857" t="s">
        <v>325</v>
      </c>
      <c r="D52" s="857"/>
      <c r="E52" s="150" t="s">
        <v>82</v>
      </c>
      <c r="F52" s="857" t="s">
        <v>325</v>
      </c>
      <c r="G52" s="857"/>
      <c r="H52" s="151" t="s">
        <v>82</v>
      </c>
    </row>
    <row r="53" spans="2:8" ht="15" customHeight="1" x14ac:dyDescent="0.2">
      <c r="B53" s="181" t="str">
        <f>Index!$B$4</f>
        <v>East Midlands</v>
      </c>
      <c r="C53" s="714"/>
      <c r="D53" s="714"/>
      <c r="E53" s="153"/>
      <c r="F53" s="714"/>
      <c r="G53" s="714"/>
      <c r="H53" s="153"/>
    </row>
    <row r="54" spans="2:8" ht="15" customHeight="1" x14ac:dyDescent="0.2">
      <c r="B54" s="157" t="s">
        <v>92</v>
      </c>
      <c r="C54" s="711">
        <f>$O$9</f>
        <v>47.055999999999997</v>
      </c>
      <c r="D54" s="711">
        <f>$P$9</f>
        <v>63.215000000000003</v>
      </c>
      <c r="E54" s="155">
        <f>$Q$9</f>
        <v>20.62</v>
      </c>
      <c r="F54" s="711">
        <f>$R$9</f>
        <v>33.167999999999999</v>
      </c>
      <c r="G54" s="711">
        <f>$S$9</f>
        <v>80.111000000000004</v>
      </c>
      <c r="H54" s="158">
        <f>$T$9</f>
        <v>39.979999999999997</v>
      </c>
    </row>
    <row r="55" spans="2:8" ht="15" customHeight="1" x14ac:dyDescent="0.2">
      <c r="B55" s="159" t="s">
        <v>84</v>
      </c>
      <c r="C55" s="712">
        <f>$O$10</f>
        <v>1.375</v>
      </c>
      <c r="D55" s="712">
        <f>$P$10</f>
        <v>0.78500000000000003</v>
      </c>
      <c r="E55" s="154">
        <f>$Q$10</f>
        <v>80.790000000000006</v>
      </c>
      <c r="F55" s="712">
        <f>$R$10</f>
        <v>2.9089999999999998</v>
      </c>
      <c r="G55" s="712">
        <f>$S$10</f>
        <v>1.1319999999999999</v>
      </c>
      <c r="H55" s="160">
        <f>$T$10</f>
        <v>57.11</v>
      </c>
    </row>
    <row r="56" spans="2:8" ht="15" customHeight="1" x14ac:dyDescent="0.2">
      <c r="B56" s="159" t="s">
        <v>85</v>
      </c>
      <c r="C56" s="712">
        <f>$O$11</f>
        <v>7.96</v>
      </c>
      <c r="D56" s="712">
        <f>$P$11</f>
        <v>34.07</v>
      </c>
      <c r="E56" s="154">
        <f>$Q$11</f>
        <v>31.23</v>
      </c>
      <c r="F56" s="712">
        <f>$R$11</f>
        <v>5.3319999999999999</v>
      </c>
      <c r="G56" s="712">
        <f>$S$11</f>
        <v>62.128</v>
      </c>
      <c r="H56" s="160">
        <f>$T$11</f>
        <v>51.92</v>
      </c>
    </row>
    <row r="57" spans="2:8" ht="15" customHeight="1" x14ac:dyDescent="0.2">
      <c r="B57" s="159" t="s">
        <v>86</v>
      </c>
      <c r="C57" s="712">
        <f>$O$12</f>
        <v>34.734000000000002</v>
      </c>
      <c r="D57" s="712">
        <f>$P$12</f>
        <v>4.9240000000000004</v>
      </c>
      <c r="E57" s="154">
        <f>$Q$12</f>
        <v>56.81</v>
      </c>
      <c r="F57" s="712">
        <f>$R$12</f>
        <v>21.471</v>
      </c>
      <c r="G57" s="712">
        <f>$S$12</f>
        <v>4.7939999999999996</v>
      </c>
      <c r="H57" s="160">
        <f>$T$12</f>
        <v>58.63</v>
      </c>
    </row>
    <row r="58" spans="2:8" ht="15" customHeight="1" x14ac:dyDescent="0.2">
      <c r="B58" s="159" t="s">
        <v>87</v>
      </c>
      <c r="C58" s="712">
        <f>$O$13</f>
        <v>3.3000000000000002E-2</v>
      </c>
      <c r="D58" s="712">
        <f>$P$13</f>
        <v>5.3650000000000002</v>
      </c>
      <c r="E58" s="154">
        <f>$Q$13</f>
        <v>83.6</v>
      </c>
      <c r="F58" s="712">
        <f>$R$13</f>
        <v>0.28899999999999998</v>
      </c>
      <c r="G58" s="712">
        <f>$S$13</f>
        <v>1.097</v>
      </c>
      <c r="H58" s="160">
        <f>$T$13</f>
        <v>43.92</v>
      </c>
    </row>
    <row r="59" spans="2:8" ht="15" customHeight="1" x14ac:dyDescent="0.2">
      <c r="B59" s="159" t="s">
        <v>88</v>
      </c>
      <c r="C59" s="712">
        <f>$O$14</f>
        <v>1.379</v>
      </c>
      <c r="D59" s="712">
        <f>$P$14</f>
        <v>16.841000000000001</v>
      </c>
      <c r="E59" s="154">
        <f>$Q$14</f>
        <v>33.270000000000003</v>
      </c>
      <c r="F59" s="712">
        <f>$R$14</f>
        <v>1.171</v>
      </c>
      <c r="G59" s="712">
        <f>$S$14</f>
        <v>8.9789999999999992</v>
      </c>
      <c r="H59" s="160">
        <f>$T$14</f>
        <v>39.340000000000003</v>
      </c>
    </row>
    <row r="60" spans="2:8" ht="15" customHeight="1" x14ac:dyDescent="0.2">
      <c r="B60" s="159" t="s">
        <v>89</v>
      </c>
      <c r="C60" s="712">
        <f>$O$15</f>
        <v>0.34599999999999997</v>
      </c>
      <c r="D60" s="712">
        <f>$P$15</f>
        <v>0.314</v>
      </c>
      <c r="E60" s="154">
        <f>$Q$15</f>
        <v>80.790000000000006</v>
      </c>
      <c r="F60" s="712">
        <f>$R$15</f>
        <v>0.54400000000000004</v>
      </c>
      <c r="G60" s="712">
        <f>$S$15</f>
        <v>0.59099999999999997</v>
      </c>
      <c r="H60" s="160">
        <f>$T$15</f>
        <v>44.92</v>
      </c>
    </row>
    <row r="61" spans="2:8" ht="15" customHeight="1" x14ac:dyDescent="0.2">
      <c r="B61" s="159" t="s">
        <v>90</v>
      </c>
      <c r="C61" s="712">
        <f>$O$16</f>
        <v>0.99299999999999999</v>
      </c>
      <c r="D61" s="712">
        <f>$P$16</f>
        <v>0</v>
      </c>
      <c r="E61" s="154">
        <f>$Q$16</f>
        <v>0</v>
      </c>
      <c r="F61" s="712">
        <f>$R$16</f>
        <v>0.79700000000000004</v>
      </c>
      <c r="G61" s="712">
        <f>$S$16</f>
        <v>7.0000000000000001E-3</v>
      </c>
      <c r="H61" s="160">
        <f>$T$16</f>
        <v>80.790000000000006</v>
      </c>
    </row>
    <row r="62" spans="2:8" ht="15" customHeight="1" x14ac:dyDescent="0.2">
      <c r="B62" s="161" t="s">
        <v>91</v>
      </c>
      <c r="C62" s="713">
        <f>$O$17</f>
        <v>0.23599999999999999</v>
      </c>
      <c r="D62" s="713">
        <f>$P$17</f>
        <v>0.91600000000000004</v>
      </c>
      <c r="E62" s="156">
        <f>$Q$17</f>
        <v>90.94</v>
      </c>
      <c r="F62" s="713">
        <f>$R$17</f>
        <v>0.65500000000000003</v>
      </c>
      <c r="G62" s="713">
        <f>$S$17</f>
        <v>1.3839999999999999</v>
      </c>
      <c r="H62" s="162">
        <f>$T$17</f>
        <v>52.79</v>
      </c>
    </row>
  </sheetData>
  <mergeCells count="40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P6:Q6"/>
    <mergeCell ref="R5:T5"/>
    <mergeCell ref="S6:T6"/>
    <mergeCell ref="R7:S7"/>
    <mergeCell ref="O7:P7"/>
    <mergeCell ref="O5:Q5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2"/>
      <c r="B2" s="296"/>
      <c r="C2" s="297"/>
      <c r="D2" s="278"/>
      <c r="E2" s="279"/>
      <c r="F2" s="273"/>
      <c r="H2" s="296"/>
      <c r="I2" s="297"/>
      <c r="J2" s="279"/>
      <c r="K2" s="279"/>
      <c r="L2" s="279"/>
      <c r="M2" s="279"/>
      <c r="N2" s="273"/>
      <c r="P2" s="296"/>
      <c r="Q2" s="297"/>
      <c r="R2" s="278"/>
      <c r="S2" s="279"/>
    </row>
    <row r="3" spans="1:19" ht="15" x14ac:dyDescent="0.2">
      <c r="A3" s="272"/>
      <c r="B3" s="778" t="s">
        <v>690</v>
      </c>
      <c r="C3" s="779"/>
      <c r="D3" s="779"/>
      <c r="E3" s="779"/>
      <c r="F3" s="779"/>
      <c r="G3" s="779"/>
      <c r="H3" s="779"/>
    </row>
    <row r="4" spans="1:19" x14ac:dyDescent="0.2">
      <c r="A4" s="149"/>
      <c r="B4" s="280"/>
      <c r="C4" s="280" t="s">
        <v>610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487</v>
      </c>
      <c r="I4" s="149"/>
      <c r="J4" s="149"/>
    </row>
    <row r="5" spans="1:19" s="23" customFormat="1" x14ac:dyDescent="0.2">
      <c r="A5" s="427"/>
      <c r="B5" s="435"/>
      <c r="C5" s="425" t="s">
        <v>106</v>
      </c>
      <c r="D5" s="426">
        <v>39.130000000000003</v>
      </c>
      <c r="E5" s="428">
        <v>4180.77946987018</v>
      </c>
      <c r="F5" s="433">
        <v>13.833859504847</v>
      </c>
      <c r="G5" s="440">
        <f>E5*F5/100</f>
        <v>578.36315806932794</v>
      </c>
      <c r="H5" s="441">
        <f>SUM(D5,E5)</f>
        <v>4219.9094698701801</v>
      </c>
      <c r="I5" s="427"/>
      <c r="J5" s="427"/>
    </row>
    <row r="6" spans="1:19" s="24" customFormat="1" x14ac:dyDescent="0.2">
      <c r="A6" s="429"/>
      <c r="B6" s="436"/>
      <c r="C6" s="425" t="s">
        <v>92</v>
      </c>
      <c r="D6" s="426">
        <v>34.185000000000002</v>
      </c>
      <c r="E6" s="428">
        <v>746.00912357929394</v>
      </c>
      <c r="F6" s="433">
        <v>34.261397462141701</v>
      </c>
      <c r="G6" s="440">
        <f t="shared" ref="G6:G26" si="0">E6*F6/100</f>
        <v>255.59315093334175</v>
      </c>
      <c r="H6" s="441">
        <f>SUM(D6,E6)</f>
        <v>780.194123579294</v>
      </c>
      <c r="I6" s="429"/>
      <c r="J6" s="429"/>
    </row>
    <row r="7" spans="1:19" s="24" customFormat="1" x14ac:dyDescent="0.2">
      <c r="A7" s="429"/>
      <c r="B7" s="436"/>
      <c r="C7" s="425" t="s">
        <v>105</v>
      </c>
      <c r="D7" s="426">
        <v>4.9450000000000003</v>
      </c>
      <c r="E7" s="428">
        <v>3434.7703462908903</v>
      </c>
      <c r="F7" s="433">
        <v>15.4346230006976</v>
      </c>
      <c r="G7" s="440">
        <f>E7*F7/100</f>
        <v>530.14385388975438</v>
      </c>
      <c r="H7" s="441">
        <f>SUM(D7,E7)</f>
        <v>3439.7153462908905</v>
      </c>
      <c r="I7" s="429"/>
      <c r="J7" s="429"/>
    </row>
    <row r="8" spans="1:19" s="24" customFormat="1" x14ac:dyDescent="0.2">
      <c r="A8" s="429"/>
      <c r="B8" s="436"/>
      <c r="C8" s="425" t="s">
        <v>84</v>
      </c>
      <c r="D8" s="426">
        <v>1.089</v>
      </c>
      <c r="E8" s="430">
        <v>0</v>
      </c>
      <c r="F8" s="433">
        <v>0</v>
      </c>
      <c r="G8" s="440">
        <f t="shared" si="0"/>
        <v>0</v>
      </c>
      <c r="H8" s="441">
        <f>SUM(D8,E8)</f>
        <v>1.089</v>
      </c>
      <c r="I8" s="429"/>
      <c r="J8" s="429"/>
    </row>
    <row r="9" spans="1:19" s="24" customFormat="1" x14ac:dyDescent="0.2">
      <c r="A9" s="429"/>
      <c r="B9" s="436"/>
      <c r="C9" s="425" t="s">
        <v>85</v>
      </c>
      <c r="D9" s="426">
        <v>7.1470000000000002</v>
      </c>
      <c r="E9" s="430">
        <v>220.34404219685698</v>
      </c>
      <c r="F9" s="433">
        <v>84.791129011794695</v>
      </c>
      <c r="G9" s="440">
        <f t="shared" si="0"/>
        <v>186.83220108894034</v>
      </c>
      <c r="H9" s="441">
        <f t="shared" ref="H9:H26" si="1">SUM(D9,E9)</f>
        <v>227.49104219685697</v>
      </c>
      <c r="I9" s="429"/>
      <c r="J9" s="429"/>
    </row>
    <row r="10" spans="1:19" s="24" customFormat="1" x14ac:dyDescent="0.2">
      <c r="A10" s="429"/>
      <c r="B10" s="436"/>
      <c r="C10" s="425" t="s">
        <v>86</v>
      </c>
      <c r="D10" s="426">
        <v>21.167000000000002</v>
      </c>
      <c r="E10" s="430">
        <v>80.6084065367656</v>
      </c>
      <c r="F10" s="433">
        <v>72.596427547712807</v>
      </c>
      <c r="G10" s="440">
        <f t="shared" si="0"/>
        <v>58.518823448828833</v>
      </c>
      <c r="H10" s="441">
        <f t="shared" si="1"/>
        <v>101.7754065367656</v>
      </c>
      <c r="I10" s="429"/>
      <c r="J10" s="429"/>
    </row>
    <row r="11" spans="1:19" s="24" customFormat="1" x14ac:dyDescent="0.2">
      <c r="A11" s="429"/>
      <c r="B11" s="436"/>
      <c r="C11" s="425" t="s">
        <v>87</v>
      </c>
      <c r="D11" s="426">
        <v>7.0000000000000001E-3</v>
      </c>
      <c r="E11" s="430">
        <v>0</v>
      </c>
      <c r="F11" s="433">
        <v>0</v>
      </c>
      <c r="G11" s="440">
        <f t="shared" si="0"/>
        <v>0</v>
      </c>
      <c r="H11" s="441">
        <f t="shared" si="1"/>
        <v>7.0000000000000001E-3</v>
      </c>
      <c r="I11" s="429"/>
      <c r="J11" s="429"/>
    </row>
    <row r="12" spans="1:19" s="24" customFormat="1" x14ac:dyDescent="0.2">
      <c r="A12" s="429"/>
      <c r="B12" s="436"/>
      <c r="C12" s="425" t="s">
        <v>88</v>
      </c>
      <c r="D12" s="426">
        <v>0.94099999999999995</v>
      </c>
      <c r="E12" s="430">
        <v>406.80570380580701</v>
      </c>
      <c r="F12" s="433">
        <v>41.468248492150103</v>
      </c>
      <c r="G12" s="440">
        <f t="shared" si="0"/>
        <v>168.69520013443218</v>
      </c>
      <c r="H12" s="441">
        <f t="shared" si="1"/>
        <v>407.74670380580699</v>
      </c>
      <c r="I12" s="429"/>
      <c r="J12" s="429"/>
    </row>
    <row r="13" spans="1:19" s="24" customFormat="1" x14ac:dyDescent="0.2">
      <c r="A13" s="429"/>
      <c r="B13" s="436"/>
      <c r="C13" s="425" t="s">
        <v>89</v>
      </c>
      <c r="D13" s="426">
        <v>0</v>
      </c>
      <c r="E13" s="430">
        <v>0</v>
      </c>
      <c r="F13" s="433">
        <v>0</v>
      </c>
      <c r="G13" s="440">
        <f t="shared" si="0"/>
        <v>0</v>
      </c>
      <c r="H13" s="441">
        <f t="shared" si="1"/>
        <v>0</v>
      </c>
      <c r="I13" s="429"/>
      <c r="J13" s="429"/>
    </row>
    <row r="14" spans="1:19" s="24" customFormat="1" x14ac:dyDescent="0.2">
      <c r="A14" s="429"/>
      <c r="B14" s="436"/>
      <c r="C14" s="425" t="s">
        <v>90</v>
      </c>
      <c r="D14" s="426">
        <v>3.6659999999999999</v>
      </c>
      <c r="E14" s="430">
        <v>0</v>
      </c>
      <c r="F14" s="433">
        <v>0</v>
      </c>
      <c r="G14" s="440">
        <f t="shared" si="0"/>
        <v>0</v>
      </c>
      <c r="H14" s="441">
        <f t="shared" si="1"/>
        <v>3.6659999999999999</v>
      </c>
      <c r="I14" s="429"/>
      <c r="J14" s="429"/>
    </row>
    <row r="15" spans="1:19" s="24" customFormat="1" x14ac:dyDescent="0.2">
      <c r="A15" s="429"/>
      <c r="B15" s="436"/>
      <c r="C15" s="425" t="s">
        <v>91</v>
      </c>
      <c r="D15" s="426">
        <v>0.16800000000000001</v>
      </c>
      <c r="E15" s="430">
        <v>38.250971039865298</v>
      </c>
      <c r="F15" s="433">
        <v>71.917561886573296</v>
      </c>
      <c r="G15" s="440">
        <f t="shared" si="0"/>
        <v>27.509165769810355</v>
      </c>
      <c r="H15" s="441">
        <f t="shared" si="1"/>
        <v>38.418971039865298</v>
      </c>
      <c r="I15" s="429"/>
      <c r="J15" s="429"/>
    </row>
    <row r="16" spans="1:19" s="24" customFormat="1" x14ac:dyDescent="0.2">
      <c r="A16" s="429"/>
      <c r="B16" s="436"/>
      <c r="C16" s="425" t="s">
        <v>94</v>
      </c>
      <c r="D16" s="426">
        <v>0.19</v>
      </c>
      <c r="E16" s="430">
        <v>855.80324627100799</v>
      </c>
      <c r="F16" s="433">
        <v>34.983809464988198</v>
      </c>
      <c r="G16" s="440">
        <f t="shared" si="0"/>
        <v>299.39257707063314</v>
      </c>
      <c r="H16" s="441">
        <f t="shared" si="1"/>
        <v>855.99324627100805</v>
      </c>
      <c r="I16" s="429"/>
      <c r="J16" s="429"/>
    </row>
    <row r="17" spans="1:10" s="24" customFormat="1" x14ac:dyDescent="0.2">
      <c r="A17" s="429"/>
      <c r="B17" s="436"/>
      <c r="C17" s="425" t="s">
        <v>95</v>
      </c>
      <c r="D17" s="426">
        <v>7.0000000000000001E-3</v>
      </c>
      <c r="E17" s="430">
        <v>162.63611440563301</v>
      </c>
      <c r="F17" s="433">
        <v>70.885612866705799</v>
      </c>
      <c r="G17" s="440">
        <f t="shared" si="0"/>
        <v>115.28560643902976</v>
      </c>
      <c r="H17" s="441">
        <f t="shared" si="1"/>
        <v>162.64311440563301</v>
      </c>
      <c r="I17" s="429"/>
      <c r="J17" s="429"/>
    </row>
    <row r="18" spans="1:10" s="24" customFormat="1" x14ac:dyDescent="0.2">
      <c r="A18" s="429"/>
      <c r="B18" s="436"/>
      <c r="C18" s="425" t="s">
        <v>96</v>
      </c>
      <c r="D18" s="426">
        <v>3.2010000000000001</v>
      </c>
      <c r="E18" s="430">
        <v>725.54470445490608</v>
      </c>
      <c r="F18" s="433">
        <v>22.328313816124101</v>
      </c>
      <c r="G18" s="440">
        <f t="shared" si="0"/>
        <v>162.00189848696155</v>
      </c>
      <c r="H18" s="441">
        <f t="shared" si="1"/>
        <v>728.7457044549061</v>
      </c>
      <c r="I18" s="429"/>
      <c r="J18" s="429"/>
    </row>
    <row r="19" spans="1:10" s="24" customFormat="1" x14ac:dyDescent="0.2">
      <c r="A19" s="429"/>
      <c r="B19" s="436"/>
      <c r="C19" s="425" t="s">
        <v>97</v>
      </c>
      <c r="D19" s="426">
        <v>0.27400000000000002</v>
      </c>
      <c r="E19" s="430">
        <v>1221.9574073852798</v>
      </c>
      <c r="F19" s="433">
        <v>24.871550950323901</v>
      </c>
      <c r="G19" s="440">
        <f t="shared" si="0"/>
        <v>303.91975916908689</v>
      </c>
      <c r="H19" s="441">
        <f t="shared" si="1"/>
        <v>1222.2314073852797</v>
      </c>
      <c r="I19" s="429"/>
      <c r="J19" s="429"/>
    </row>
    <row r="20" spans="1:10" s="24" customFormat="1" x14ac:dyDescent="0.2">
      <c r="A20" s="429"/>
      <c r="B20" s="436"/>
      <c r="C20" s="425" t="s">
        <v>98</v>
      </c>
      <c r="D20" s="426">
        <v>1.141</v>
      </c>
      <c r="E20" s="430">
        <v>368.61884038356499</v>
      </c>
      <c r="F20" s="433">
        <v>21.687629156354401</v>
      </c>
      <c r="G20" s="440">
        <f t="shared" si="0"/>
        <v>79.944687102841527</v>
      </c>
      <c r="H20" s="441">
        <f t="shared" si="1"/>
        <v>369.75984038356501</v>
      </c>
      <c r="I20" s="429"/>
      <c r="J20" s="429"/>
    </row>
    <row r="21" spans="1:10" s="24" customFormat="1" x14ac:dyDescent="0.2">
      <c r="A21" s="429"/>
      <c r="B21" s="436"/>
      <c r="C21" s="425" t="s">
        <v>99</v>
      </c>
      <c r="D21" s="426">
        <v>0</v>
      </c>
      <c r="E21" s="430">
        <v>0</v>
      </c>
      <c r="F21" s="433">
        <v>0</v>
      </c>
      <c r="G21" s="440">
        <f t="shared" si="0"/>
        <v>0</v>
      </c>
      <c r="H21" s="441">
        <f t="shared" si="1"/>
        <v>0</v>
      </c>
      <c r="I21" s="429"/>
      <c r="J21" s="429"/>
    </row>
    <row r="22" spans="1:10" s="24" customFormat="1" x14ac:dyDescent="0.2">
      <c r="A22" s="429"/>
      <c r="B22" s="436"/>
      <c r="C22" s="425" t="s">
        <v>100</v>
      </c>
      <c r="D22" s="426">
        <v>0</v>
      </c>
      <c r="E22" s="430">
        <v>0.25154266872151299</v>
      </c>
      <c r="F22" s="433">
        <v>98.170931203312406</v>
      </c>
      <c r="G22" s="440">
        <f t="shared" si="0"/>
        <v>0.24694178025757252</v>
      </c>
      <c r="H22" s="441">
        <f t="shared" si="1"/>
        <v>0.25154266872151299</v>
      </c>
      <c r="I22" s="429"/>
      <c r="J22" s="429"/>
    </row>
    <row r="23" spans="1:10" s="24" customFormat="1" x14ac:dyDescent="0.2">
      <c r="A23" s="429"/>
      <c r="B23" s="436"/>
      <c r="C23" s="425" t="s">
        <v>101</v>
      </c>
      <c r="D23" s="426">
        <v>0</v>
      </c>
      <c r="E23" s="430">
        <v>0</v>
      </c>
      <c r="F23" s="433">
        <v>0</v>
      </c>
      <c r="G23" s="440">
        <f t="shared" si="0"/>
        <v>0</v>
      </c>
      <c r="H23" s="441">
        <f t="shared" si="1"/>
        <v>0</v>
      </c>
      <c r="I23" s="429"/>
      <c r="J23" s="429"/>
    </row>
    <row r="24" spans="1:10" s="24" customFormat="1" x14ac:dyDescent="0.2">
      <c r="A24" s="429"/>
      <c r="B24" s="436"/>
      <c r="C24" s="425" t="s">
        <v>102</v>
      </c>
      <c r="D24" s="426">
        <v>2.1000000000000001E-2</v>
      </c>
      <c r="E24" s="430">
        <v>0.62322352226269195</v>
      </c>
      <c r="F24" s="433">
        <v>98.1671135566408</v>
      </c>
      <c r="G24" s="440">
        <f t="shared" si="0"/>
        <v>0.61180054281131335</v>
      </c>
      <c r="H24" s="441">
        <f t="shared" si="1"/>
        <v>0.64422352226269197</v>
      </c>
      <c r="I24" s="429"/>
      <c r="J24" s="429"/>
    </row>
    <row r="25" spans="1:10" s="24" customFormat="1" x14ac:dyDescent="0.2">
      <c r="A25" s="429"/>
      <c r="B25" s="436"/>
      <c r="C25" s="425" t="s">
        <v>103</v>
      </c>
      <c r="D25" s="426">
        <v>0</v>
      </c>
      <c r="E25" s="430">
        <v>0</v>
      </c>
      <c r="F25" s="433">
        <v>0</v>
      </c>
      <c r="G25" s="440">
        <f t="shared" si="0"/>
        <v>0</v>
      </c>
      <c r="H25" s="441">
        <f t="shared" si="1"/>
        <v>0</v>
      </c>
      <c r="I25" s="429"/>
      <c r="J25" s="429"/>
    </row>
    <row r="26" spans="1:10" s="24" customFormat="1" ht="13.5" thickBot="1" x14ac:dyDescent="0.25">
      <c r="A26" s="429"/>
      <c r="B26" s="291"/>
      <c r="C26" s="431" t="s">
        <v>104</v>
      </c>
      <c r="D26" s="434">
        <v>0.11</v>
      </c>
      <c r="E26" s="434">
        <v>99.335267199515897</v>
      </c>
      <c r="F26" s="432">
        <v>49.2564107968618</v>
      </c>
      <c r="G26" s="330">
        <f t="shared" si="0"/>
        <v>48.928987277953865</v>
      </c>
      <c r="H26" s="338">
        <f t="shared" si="1"/>
        <v>99.445267199515897</v>
      </c>
      <c r="I26" s="429"/>
      <c r="J26" s="429"/>
    </row>
    <row r="27" spans="1:10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0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0" x14ac:dyDescent="0.2">
      <c r="B29" s="778" t="s">
        <v>691</v>
      </c>
      <c r="C29" s="779"/>
      <c r="D29" s="779"/>
      <c r="E29" s="779"/>
      <c r="F29" s="779"/>
      <c r="G29" s="779"/>
      <c r="H29" s="779"/>
    </row>
    <row r="30" spans="1:10" x14ac:dyDescent="0.2">
      <c r="B30" s="280"/>
      <c r="C30" s="280" t="s">
        <v>610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487</v>
      </c>
    </row>
    <row r="31" spans="1:10" x14ac:dyDescent="0.2">
      <c r="B31" s="435"/>
      <c r="C31" s="425" t="s">
        <v>106</v>
      </c>
      <c r="D31" s="454">
        <v>0.157</v>
      </c>
      <c r="E31" s="452">
        <v>11.2695117076226</v>
      </c>
      <c r="F31" s="433">
        <v>9.6930177338276593</v>
      </c>
      <c r="G31" s="450">
        <f>E31*F31/100</f>
        <v>1.0923557683356429</v>
      </c>
      <c r="H31" s="451">
        <f>SUM(D31,E31)</f>
        <v>11.4265117076226</v>
      </c>
    </row>
    <row r="32" spans="1:10" x14ac:dyDescent="0.2">
      <c r="B32" s="436"/>
      <c r="C32" s="425" t="s">
        <v>92</v>
      </c>
      <c r="D32" s="454">
        <v>0.11799999999999999</v>
      </c>
      <c r="E32" s="452">
        <v>1.5525882923050498</v>
      </c>
      <c r="F32" s="433">
        <v>30.7921304309661</v>
      </c>
      <c r="G32" s="450">
        <f>E32*F32/100</f>
        <v>0.47807501202248015</v>
      </c>
      <c r="H32" s="451">
        <f>SUM(D32,E32)</f>
        <v>1.6705882923050499</v>
      </c>
    </row>
    <row r="33" spans="2:8" x14ac:dyDescent="0.2">
      <c r="B33" s="436"/>
      <c r="C33" s="425" t="s">
        <v>105</v>
      </c>
      <c r="D33" s="454">
        <v>3.9E-2</v>
      </c>
      <c r="E33" s="452">
        <v>9.7169234153175701</v>
      </c>
      <c r="F33" s="433">
        <v>10.389260553094299</v>
      </c>
      <c r="G33" s="450">
        <f>E33*F33/100</f>
        <v>1.0095164913619716</v>
      </c>
      <c r="H33" s="451">
        <f>SUM(D33,E33)</f>
        <v>9.7559234153175698</v>
      </c>
    </row>
    <row r="34" spans="2:8" x14ac:dyDescent="0.2">
      <c r="B34" s="436"/>
      <c r="C34" s="425" t="s">
        <v>84</v>
      </c>
      <c r="D34" s="454">
        <v>5.0000000000000001E-3</v>
      </c>
      <c r="E34" s="457">
        <v>0</v>
      </c>
      <c r="F34" s="433">
        <v>0</v>
      </c>
      <c r="G34" s="450">
        <f t="shared" ref="G34:G52" si="2">E34*F34/100</f>
        <v>0</v>
      </c>
      <c r="H34" s="451">
        <f>SUM(D34,E34)</f>
        <v>5.0000000000000001E-3</v>
      </c>
    </row>
    <row r="35" spans="2:8" x14ac:dyDescent="0.2">
      <c r="B35" s="436"/>
      <c r="C35" s="425" t="s">
        <v>85</v>
      </c>
      <c r="D35" s="454">
        <v>2.5999999999999999E-2</v>
      </c>
      <c r="E35" s="457">
        <v>0.43122396291474202</v>
      </c>
      <c r="F35" s="433">
        <v>79.988467848096803</v>
      </c>
      <c r="G35" s="450">
        <f t="shared" si="2"/>
        <v>0.3449294409293473</v>
      </c>
      <c r="H35" s="451">
        <f t="shared" ref="H35:H52" si="3">SUM(D35,E35)</f>
        <v>0.45722396291474204</v>
      </c>
    </row>
    <row r="36" spans="2:8" x14ac:dyDescent="0.2">
      <c r="B36" s="436"/>
      <c r="C36" s="425" t="s">
        <v>86</v>
      </c>
      <c r="D36" s="454">
        <v>6.3E-2</v>
      </c>
      <c r="E36" s="457">
        <v>0.146919131572016</v>
      </c>
      <c r="F36" s="433">
        <v>70.639208425785</v>
      </c>
      <c r="G36" s="450">
        <f t="shared" si="2"/>
        <v>0.10378251156850968</v>
      </c>
      <c r="H36" s="451">
        <f t="shared" si="3"/>
        <v>0.209919131572016</v>
      </c>
    </row>
    <row r="37" spans="2:8" x14ac:dyDescent="0.2">
      <c r="B37" s="436"/>
      <c r="C37" s="425" t="s">
        <v>87</v>
      </c>
      <c r="D37" s="454">
        <v>0</v>
      </c>
      <c r="E37" s="457">
        <v>0</v>
      </c>
      <c r="F37" s="433">
        <v>0</v>
      </c>
      <c r="G37" s="450">
        <f t="shared" si="2"/>
        <v>0</v>
      </c>
      <c r="H37" s="451">
        <f t="shared" si="3"/>
        <v>0</v>
      </c>
    </row>
    <row r="38" spans="2:8" x14ac:dyDescent="0.2">
      <c r="B38" s="436"/>
      <c r="C38" s="425" t="s">
        <v>88</v>
      </c>
      <c r="D38" s="454">
        <v>5.0000000000000001E-3</v>
      </c>
      <c r="E38" s="457">
        <v>0.90324822739969202</v>
      </c>
      <c r="F38" s="433">
        <v>36.088772046799598</v>
      </c>
      <c r="G38" s="450">
        <f t="shared" si="2"/>
        <v>0.32597119380303291</v>
      </c>
      <c r="H38" s="451">
        <f t="shared" si="3"/>
        <v>0.90824822739969202</v>
      </c>
    </row>
    <row r="39" spans="2:8" x14ac:dyDescent="0.2">
      <c r="B39" s="436"/>
      <c r="C39" s="425" t="s">
        <v>89</v>
      </c>
      <c r="D39" s="454">
        <v>1E-3</v>
      </c>
      <c r="E39" s="457">
        <v>0</v>
      </c>
      <c r="F39" s="433">
        <v>0</v>
      </c>
      <c r="G39" s="450">
        <f t="shared" si="2"/>
        <v>0</v>
      </c>
      <c r="H39" s="451">
        <f t="shared" si="3"/>
        <v>1E-3</v>
      </c>
    </row>
    <row r="40" spans="2:8" x14ac:dyDescent="0.2">
      <c r="B40" s="436"/>
      <c r="C40" s="425" t="s">
        <v>90</v>
      </c>
      <c r="D40" s="454">
        <v>1.7000000000000001E-2</v>
      </c>
      <c r="E40" s="457">
        <v>0</v>
      </c>
      <c r="F40" s="433">
        <v>0</v>
      </c>
      <c r="G40" s="450">
        <f t="shared" si="2"/>
        <v>0</v>
      </c>
      <c r="H40" s="451">
        <f t="shared" si="3"/>
        <v>1.7000000000000001E-2</v>
      </c>
    </row>
    <row r="41" spans="2:8" x14ac:dyDescent="0.2">
      <c r="B41" s="436"/>
      <c r="C41" s="425" t="s">
        <v>91</v>
      </c>
      <c r="D41" s="454">
        <v>1E-3</v>
      </c>
      <c r="E41" s="457">
        <v>7.1196970418594907E-2</v>
      </c>
      <c r="F41" s="433">
        <v>70.525039026202407</v>
      </c>
      <c r="G41" s="450">
        <f t="shared" si="2"/>
        <v>5.0211691173187842E-2</v>
      </c>
      <c r="H41" s="451">
        <f t="shared" si="3"/>
        <v>7.2196970418594908E-2</v>
      </c>
    </row>
    <row r="42" spans="2:8" x14ac:dyDescent="0.2">
      <c r="B42" s="436"/>
      <c r="C42" s="425" t="s">
        <v>94</v>
      </c>
      <c r="D42" s="454">
        <v>1E-3</v>
      </c>
      <c r="E42" s="457">
        <v>1.7973088092449701</v>
      </c>
      <c r="F42" s="433">
        <v>33.8722439648785</v>
      </c>
      <c r="G42" s="450">
        <f t="shared" si="2"/>
        <v>0.60878882466970896</v>
      </c>
      <c r="H42" s="451">
        <f t="shared" si="3"/>
        <v>1.7983088092449699</v>
      </c>
    </row>
    <row r="43" spans="2:8" x14ac:dyDescent="0.2">
      <c r="B43" s="436"/>
      <c r="C43" s="425" t="s">
        <v>95</v>
      </c>
      <c r="D43" s="454">
        <v>0</v>
      </c>
      <c r="E43" s="457">
        <v>0.26895882609551897</v>
      </c>
      <c r="F43" s="433">
        <v>59.034856069252399</v>
      </c>
      <c r="G43" s="450">
        <f t="shared" si="2"/>
        <v>0.15877945587104048</v>
      </c>
      <c r="H43" s="451">
        <f t="shared" si="3"/>
        <v>0.26895882609551897</v>
      </c>
    </row>
    <row r="44" spans="2:8" x14ac:dyDescent="0.2">
      <c r="B44" s="436"/>
      <c r="C44" s="425" t="s">
        <v>96</v>
      </c>
      <c r="D44" s="454">
        <v>2.4E-2</v>
      </c>
      <c r="E44" s="457">
        <v>2.1852793348608999</v>
      </c>
      <c r="F44" s="433">
        <v>22.174746731317398</v>
      </c>
      <c r="G44" s="450">
        <f t="shared" si="2"/>
        <v>0.48458015787722197</v>
      </c>
      <c r="H44" s="451">
        <f t="shared" si="3"/>
        <v>2.2092793348608999</v>
      </c>
    </row>
    <row r="45" spans="2:8" x14ac:dyDescent="0.2">
      <c r="B45" s="436"/>
      <c r="C45" s="425" t="s">
        <v>97</v>
      </c>
      <c r="D45" s="454">
        <v>2E-3</v>
      </c>
      <c r="E45" s="457">
        <v>2.8015216768506397</v>
      </c>
      <c r="F45" s="433">
        <v>20.765062798117999</v>
      </c>
      <c r="G45" s="450">
        <f t="shared" si="2"/>
        <v>0.58173773550092367</v>
      </c>
      <c r="H45" s="451">
        <f t="shared" si="3"/>
        <v>2.8035216768506395</v>
      </c>
    </row>
    <row r="46" spans="2:8" x14ac:dyDescent="0.2">
      <c r="B46" s="436"/>
      <c r="C46" s="425" t="s">
        <v>98</v>
      </c>
      <c r="D46" s="454">
        <v>1.2E-2</v>
      </c>
      <c r="E46" s="457">
        <v>2.0013865455405</v>
      </c>
      <c r="F46" s="433">
        <v>21.956939850936699</v>
      </c>
      <c r="G46" s="450">
        <f t="shared" si="2"/>
        <v>0.43944323998906737</v>
      </c>
      <c r="H46" s="451">
        <f t="shared" si="3"/>
        <v>2.0133865455405</v>
      </c>
    </row>
    <row r="47" spans="2:8" x14ac:dyDescent="0.2">
      <c r="B47" s="436"/>
      <c r="C47" s="425" t="s">
        <v>99</v>
      </c>
      <c r="D47" s="454">
        <v>0</v>
      </c>
      <c r="E47" s="457">
        <v>0</v>
      </c>
      <c r="F47" s="433">
        <v>0</v>
      </c>
      <c r="G47" s="450">
        <f t="shared" si="2"/>
        <v>0</v>
      </c>
      <c r="H47" s="451">
        <f t="shared" si="3"/>
        <v>0</v>
      </c>
    </row>
    <row r="48" spans="2:8" x14ac:dyDescent="0.2">
      <c r="B48" s="436"/>
      <c r="C48" s="425" t="s">
        <v>100</v>
      </c>
      <c r="D48" s="454">
        <v>0</v>
      </c>
      <c r="E48" s="457">
        <v>1.08923936884227E-3</v>
      </c>
      <c r="F48" s="433">
        <v>98.170931203312406</v>
      </c>
      <c r="G48" s="450">
        <f t="shared" si="2"/>
        <v>1.069316431425539E-3</v>
      </c>
      <c r="H48" s="451">
        <f t="shared" si="3"/>
        <v>1.08923936884227E-3</v>
      </c>
    </row>
    <row r="49" spans="2:8" x14ac:dyDescent="0.2">
      <c r="B49" s="436"/>
      <c r="C49" s="425" t="s">
        <v>101</v>
      </c>
      <c r="D49" s="454">
        <v>0</v>
      </c>
      <c r="E49" s="457">
        <v>0</v>
      </c>
      <c r="F49" s="433">
        <v>0</v>
      </c>
      <c r="G49" s="450">
        <f t="shared" si="2"/>
        <v>0</v>
      </c>
      <c r="H49" s="451">
        <f t="shared" si="3"/>
        <v>0</v>
      </c>
    </row>
    <row r="50" spans="2:8" x14ac:dyDescent="0.2">
      <c r="B50" s="436"/>
      <c r="C50" s="425" t="s">
        <v>102</v>
      </c>
      <c r="D50" s="454">
        <v>0</v>
      </c>
      <c r="E50" s="457">
        <v>2.0635715534400296E-3</v>
      </c>
      <c r="F50" s="433">
        <v>98.1671135566408</v>
      </c>
      <c r="G50" s="450">
        <f t="shared" si="2"/>
        <v>2.0257486301880102E-3</v>
      </c>
      <c r="H50" s="451">
        <f t="shared" si="3"/>
        <v>2.0635715534400296E-3</v>
      </c>
    </row>
    <row r="51" spans="2:8" x14ac:dyDescent="0.2">
      <c r="B51" s="436"/>
      <c r="C51" s="425" t="s">
        <v>103</v>
      </c>
      <c r="D51" s="454">
        <v>0</v>
      </c>
      <c r="E51" s="457">
        <v>0</v>
      </c>
      <c r="F51" s="433">
        <v>0</v>
      </c>
      <c r="G51" s="450">
        <f t="shared" si="2"/>
        <v>0</v>
      </c>
      <c r="H51" s="451">
        <f t="shared" si="3"/>
        <v>0</v>
      </c>
    </row>
    <row r="52" spans="2:8" ht="13.5" thickBot="1" x14ac:dyDescent="0.25">
      <c r="B52" s="291"/>
      <c r="C52" s="431" t="s">
        <v>104</v>
      </c>
      <c r="D52" s="447">
        <v>1E-3</v>
      </c>
      <c r="E52" s="447">
        <v>0.65931541180275199</v>
      </c>
      <c r="F52" s="432">
        <v>53.253782934529703</v>
      </c>
      <c r="G52" s="448">
        <f t="shared" si="2"/>
        <v>0.35111039825533813</v>
      </c>
      <c r="H52" s="449">
        <f t="shared" si="3"/>
        <v>0.66031541180275199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6" customFormat="1" ht="20.100000000000001" customHeight="1" x14ac:dyDescent="0.2">
      <c r="B5" s="862" t="str">
        <f>Index!$B$4</f>
        <v>East Midlands</v>
      </c>
      <c r="C5" s="863"/>
      <c r="D5" s="866" t="s">
        <v>213</v>
      </c>
      <c r="E5" s="866"/>
      <c r="F5" s="866"/>
      <c r="G5" s="866"/>
      <c r="H5" s="866"/>
      <c r="I5" s="866"/>
      <c r="J5" s="866"/>
      <c r="K5" s="866"/>
      <c r="L5" s="867"/>
    </row>
    <row r="6" spans="2:12" s="306" customFormat="1" ht="20.100000000000001" customHeight="1" x14ac:dyDescent="0.2">
      <c r="B6" s="864"/>
      <c r="C6" s="865"/>
      <c r="D6" s="307" t="s">
        <v>214</v>
      </c>
      <c r="E6" s="308" t="s">
        <v>215</v>
      </c>
      <c r="F6" s="308" t="s">
        <v>216</v>
      </c>
      <c r="G6" s="308" t="s">
        <v>217</v>
      </c>
      <c r="H6" s="308" t="s">
        <v>218</v>
      </c>
      <c r="I6" s="308" t="s">
        <v>219</v>
      </c>
      <c r="J6" s="308" t="s">
        <v>220</v>
      </c>
      <c r="K6" s="308" t="s">
        <v>221</v>
      </c>
      <c r="L6" s="309" t="s">
        <v>80</v>
      </c>
    </row>
    <row r="7" spans="2:12" s="306" customFormat="1" ht="20.100000000000001" customHeight="1" x14ac:dyDescent="0.2">
      <c r="B7" s="860" t="s">
        <v>331</v>
      </c>
      <c r="C7" s="309" t="s">
        <v>223</v>
      </c>
      <c r="D7" s="310">
        <v>5.2111667859699358</v>
      </c>
      <c r="E7" s="310">
        <v>3.6320568495854717</v>
      </c>
      <c r="F7" s="310">
        <v>3.5029498525073746</v>
      </c>
      <c r="G7" s="310">
        <v>3.4951024042742653</v>
      </c>
      <c r="H7" s="310">
        <v>1.9233681659851583</v>
      </c>
      <c r="I7" s="310">
        <v>0.92774810233342708</v>
      </c>
      <c r="J7" s="310">
        <v>0.46334150994821477</v>
      </c>
      <c r="K7" s="310">
        <v>0.13562386980108498</v>
      </c>
      <c r="L7" s="311">
        <v>2.5455005588712907</v>
      </c>
    </row>
    <row r="8" spans="2:12" s="306" customFormat="1" ht="20.100000000000001" customHeight="1" x14ac:dyDescent="0.2">
      <c r="B8" s="868"/>
      <c r="C8" s="309" t="s">
        <v>224</v>
      </c>
      <c r="D8" s="310">
        <v>11.114803123442432</v>
      </c>
      <c r="E8" s="310">
        <v>6.8922305764411025</v>
      </c>
      <c r="F8" s="310">
        <v>5.0459855828983349</v>
      </c>
      <c r="G8" s="310">
        <v>2.2912393788455905</v>
      </c>
      <c r="H8" s="310">
        <v>0.89649838278723104</v>
      </c>
      <c r="I8" s="310">
        <v>0.5992453946881704</v>
      </c>
      <c r="J8" s="310">
        <v>0.67905646890636162</v>
      </c>
      <c r="K8" s="310">
        <v>0</v>
      </c>
      <c r="L8" s="311">
        <v>2.3038156947444204</v>
      </c>
    </row>
    <row r="9" spans="2:12" s="306" customFormat="1" ht="20.100000000000001" customHeight="1" x14ac:dyDescent="0.2">
      <c r="B9" s="860" t="s">
        <v>222</v>
      </c>
      <c r="C9" s="309" t="s">
        <v>223</v>
      </c>
      <c r="D9" s="310">
        <v>3.9744645799011531</v>
      </c>
      <c r="E9" s="310">
        <v>4.2138649750792938</v>
      </c>
      <c r="F9" s="310">
        <v>4.1500399042298488</v>
      </c>
      <c r="G9" s="310">
        <v>3.7561640961074385</v>
      </c>
      <c r="H9" s="310">
        <v>2.3594819987795783</v>
      </c>
      <c r="I9" s="310">
        <v>1.0570824524312896</v>
      </c>
      <c r="J9" s="310">
        <v>0.48801188202843199</v>
      </c>
      <c r="K9" s="310">
        <v>0.10154861640010156</v>
      </c>
      <c r="L9" s="311">
        <v>2.3797388952052376</v>
      </c>
    </row>
    <row r="10" spans="2:12" s="306" customFormat="1" ht="20.100000000000001" customHeight="1" x14ac:dyDescent="0.2">
      <c r="B10" s="868"/>
      <c r="C10" s="309" t="s">
        <v>224</v>
      </c>
      <c r="D10" s="310">
        <v>5.4752851711026622</v>
      </c>
      <c r="E10" s="310">
        <v>5.027932960893855</v>
      </c>
      <c r="F10" s="310">
        <v>4.5101842870999036</v>
      </c>
      <c r="G10" s="310">
        <v>1.9266098261811673</v>
      </c>
      <c r="H10" s="310">
        <v>0.61936936936936937</v>
      </c>
      <c r="I10" s="310">
        <v>0.48903697334479795</v>
      </c>
      <c r="J10" s="310">
        <v>0.32549728752260398</v>
      </c>
      <c r="K10" s="310">
        <v>0</v>
      </c>
      <c r="L10" s="311">
        <v>1.4158363922391191</v>
      </c>
    </row>
    <row r="11" spans="2:12" s="306" customFormat="1" ht="20.100000000000001" customHeight="1" x14ac:dyDescent="0.2">
      <c r="B11" s="860" t="s">
        <v>225</v>
      </c>
      <c r="C11" s="309" t="s">
        <v>223</v>
      </c>
      <c r="D11" s="310">
        <v>3.4833538840937117</v>
      </c>
      <c r="E11" s="310">
        <v>4.0436456996148911</v>
      </c>
      <c r="F11" s="310">
        <v>3.9507439712673169</v>
      </c>
      <c r="G11" s="310">
        <v>2.9532886221908456</v>
      </c>
      <c r="H11" s="310">
        <v>1.7823177175061642</v>
      </c>
      <c r="I11" s="310">
        <v>1.0227861211807354</v>
      </c>
      <c r="J11" s="310">
        <v>0.54347826086956519</v>
      </c>
      <c r="K11" s="310">
        <v>2.4390243902439025E-2</v>
      </c>
      <c r="L11" s="311">
        <v>1.8955358916080058</v>
      </c>
    </row>
    <row r="12" spans="2:12" s="306" customFormat="1" ht="20.100000000000001" customHeight="1" x14ac:dyDescent="0.2">
      <c r="B12" s="868"/>
      <c r="C12" s="309" t="s">
        <v>224</v>
      </c>
      <c r="D12" s="310">
        <v>3.1705590941259727</v>
      </c>
      <c r="E12" s="310">
        <v>4.158185519046234</v>
      </c>
      <c r="F12" s="310">
        <v>4.4265593561368206</v>
      </c>
      <c r="G12" s="310">
        <v>2.4234566669991024</v>
      </c>
      <c r="H12" s="310">
        <v>0.53584626755358467</v>
      </c>
      <c r="I12" s="310">
        <v>0.3289255100006645</v>
      </c>
      <c r="J12" s="310">
        <v>0.37487668530088786</v>
      </c>
      <c r="K12" s="310">
        <v>0.12503907471084713</v>
      </c>
      <c r="L12" s="311">
        <v>1.0774999629470439</v>
      </c>
    </row>
    <row r="13" spans="2:12" s="306" customFormat="1" ht="20.100000000000001" customHeight="1" x14ac:dyDescent="0.2">
      <c r="B13" s="860" t="s">
        <v>226</v>
      </c>
      <c r="C13" s="309" t="s">
        <v>223</v>
      </c>
      <c r="D13" s="310">
        <v>7.8785391875256465</v>
      </c>
      <c r="E13" s="310">
        <v>6.1802575107296134</v>
      </c>
      <c r="F13" s="310">
        <v>5.680317040951123</v>
      </c>
      <c r="G13" s="310">
        <v>3.7067209775967411</v>
      </c>
      <c r="H13" s="310">
        <v>1.7666487441431753</v>
      </c>
      <c r="I13" s="310">
        <v>1.1043872919818458</v>
      </c>
      <c r="J13" s="310">
        <v>0.85548426520012222</v>
      </c>
      <c r="K13" s="310">
        <v>5.8004640371229696E-2</v>
      </c>
      <c r="L13" s="311">
        <v>2.4645257654966395</v>
      </c>
    </row>
    <row r="14" spans="2:12" s="306" customFormat="1" ht="20.100000000000001" customHeight="1" x14ac:dyDescent="0.2">
      <c r="B14" s="868"/>
      <c r="C14" s="309" t="s">
        <v>224</v>
      </c>
      <c r="D14" s="310">
        <v>3.7260950030845161</v>
      </c>
      <c r="E14" s="310">
        <v>3.5910940866650707</v>
      </c>
      <c r="F14" s="310">
        <v>4.9872773536895671</v>
      </c>
      <c r="G14" s="310">
        <v>4.6097348838707601</v>
      </c>
      <c r="H14" s="310">
        <v>3.9242818398184531</v>
      </c>
      <c r="I14" s="310">
        <v>2.3640550829534241</v>
      </c>
      <c r="J14" s="310">
        <v>0.64404260589546691</v>
      </c>
      <c r="K14" s="310">
        <v>0.94610091743119273</v>
      </c>
      <c r="L14" s="311">
        <v>3.5901688671006378</v>
      </c>
    </row>
    <row r="15" spans="2:12" s="306" customFormat="1" ht="20.100000000000001" customHeight="1" x14ac:dyDescent="0.2">
      <c r="B15" s="860" t="s">
        <v>227</v>
      </c>
      <c r="C15" s="309" t="s">
        <v>223</v>
      </c>
      <c r="D15" s="310">
        <v>15.244956772334294</v>
      </c>
      <c r="E15" s="310">
        <v>8.8114754098360653</v>
      </c>
      <c r="F15" s="310">
        <v>5.2717391304347831</v>
      </c>
      <c r="G15" s="310">
        <v>2.5320582482069116</v>
      </c>
      <c r="H15" s="310">
        <v>1.498483677231373</v>
      </c>
      <c r="I15" s="310">
        <v>1.4019292604501608</v>
      </c>
      <c r="J15" s="310">
        <v>1.5901590159015901</v>
      </c>
      <c r="K15" s="310">
        <v>0.15847860538827258</v>
      </c>
      <c r="L15" s="311">
        <v>2.9921795307718462</v>
      </c>
    </row>
    <row r="16" spans="2:12" s="306" customFormat="1" ht="20.100000000000001" customHeight="1" x14ac:dyDescent="0.2">
      <c r="B16" s="868"/>
      <c r="C16" s="309" t="s">
        <v>224</v>
      </c>
      <c r="D16" s="310">
        <v>14.903424056189641</v>
      </c>
      <c r="E16" s="310">
        <v>9.2429168601950771</v>
      </c>
      <c r="F16" s="310">
        <v>7.438715131022823</v>
      </c>
      <c r="G16" s="310">
        <v>6.219855305466238</v>
      </c>
      <c r="H16" s="310">
        <v>7.1117996901394376</v>
      </c>
      <c r="I16" s="310">
        <v>9.6646109656162889</v>
      </c>
      <c r="J16" s="310">
        <v>13.033779477374125</v>
      </c>
      <c r="K16" s="310">
        <v>17.985492911308935</v>
      </c>
      <c r="L16" s="311">
        <v>9.7287036304674537</v>
      </c>
    </row>
    <row r="17" spans="2:12" s="306" customFormat="1" ht="20.100000000000001" customHeight="1" x14ac:dyDescent="0.2">
      <c r="B17" s="860" t="s">
        <v>228</v>
      </c>
      <c r="C17" s="309" t="s">
        <v>223</v>
      </c>
      <c r="D17" s="310">
        <v>23.92578125</v>
      </c>
      <c r="E17" s="310">
        <v>18.657937806873978</v>
      </c>
      <c r="F17" s="310">
        <v>12.232866617538688</v>
      </c>
      <c r="G17" s="310">
        <v>5.9405940594059405</v>
      </c>
      <c r="H17" s="310">
        <v>5.8580413297394429</v>
      </c>
      <c r="I17" s="310">
        <v>7.653749759012916</v>
      </c>
      <c r="J17" s="310">
        <v>9.5128676470588225</v>
      </c>
      <c r="K17" s="310">
        <v>10.583047525722684</v>
      </c>
      <c r="L17" s="311">
        <v>9.6418234442836468</v>
      </c>
    </row>
    <row r="18" spans="2:12" s="306" customFormat="1" ht="20.100000000000001" customHeight="1" x14ac:dyDescent="0.2">
      <c r="B18" s="861"/>
      <c r="C18" s="312" t="s">
        <v>224</v>
      </c>
      <c r="D18" s="313">
        <v>15.575221238938052</v>
      </c>
      <c r="E18" s="313">
        <v>9.5936321742773369</v>
      </c>
      <c r="F18" s="313">
        <v>5.8045554739162384</v>
      </c>
      <c r="G18" s="313">
        <v>2.6102970614140442</v>
      </c>
      <c r="H18" s="313">
        <v>1.3158408496349225</v>
      </c>
      <c r="I18" s="313">
        <v>0.23375409069658717</v>
      </c>
      <c r="J18" s="313">
        <v>0</v>
      </c>
      <c r="K18" s="313">
        <v>0</v>
      </c>
      <c r="L18" s="314">
        <v>2.78238943465941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490</v>
      </c>
    </row>
    <row r="5" spans="2:20" ht="15" customHeight="1" x14ac:dyDescent="0.2">
      <c r="B5" s="869" t="s">
        <v>213</v>
      </c>
      <c r="C5" s="871" t="s">
        <v>331</v>
      </c>
      <c r="D5" s="871"/>
      <c r="E5" s="871"/>
      <c r="F5" s="871" t="s">
        <v>222</v>
      </c>
      <c r="G5" s="871"/>
      <c r="H5" s="871"/>
      <c r="I5" s="871" t="s">
        <v>225</v>
      </c>
      <c r="J5" s="871"/>
      <c r="K5" s="871"/>
      <c r="L5" s="871" t="s">
        <v>226</v>
      </c>
      <c r="M5" s="871"/>
      <c r="N5" s="871"/>
      <c r="O5" s="871" t="s">
        <v>227</v>
      </c>
      <c r="P5" s="871"/>
      <c r="Q5" s="871"/>
      <c r="R5" s="871" t="s">
        <v>228</v>
      </c>
      <c r="S5" s="871"/>
      <c r="T5" s="872"/>
    </row>
    <row r="6" spans="2:20" ht="15" customHeight="1" x14ac:dyDescent="0.2">
      <c r="B6" s="870"/>
      <c r="C6" s="38" t="s">
        <v>78</v>
      </c>
      <c r="D6" s="873" t="s">
        <v>79</v>
      </c>
      <c r="E6" s="873"/>
      <c r="F6" s="38" t="s">
        <v>78</v>
      </c>
      <c r="G6" s="873" t="s">
        <v>79</v>
      </c>
      <c r="H6" s="873"/>
      <c r="I6" s="38" t="s">
        <v>78</v>
      </c>
      <c r="J6" s="873" t="s">
        <v>79</v>
      </c>
      <c r="K6" s="873"/>
      <c r="L6" s="38" t="s">
        <v>78</v>
      </c>
      <c r="M6" s="873" t="s">
        <v>79</v>
      </c>
      <c r="N6" s="873"/>
      <c r="O6" s="38" t="s">
        <v>78</v>
      </c>
      <c r="P6" s="873" t="s">
        <v>79</v>
      </c>
      <c r="Q6" s="873"/>
      <c r="R6" s="38" t="s">
        <v>78</v>
      </c>
      <c r="S6" s="873" t="s">
        <v>79</v>
      </c>
      <c r="T6" s="874"/>
    </row>
    <row r="7" spans="2:20" ht="30" customHeight="1" x14ac:dyDescent="0.2">
      <c r="B7" s="870"/>
      <c r="C7" s="857" t="s">
        <v>325</v>
      </c>
      <c r="D7" s="857"/>
      <c r="E7" s="150" t="s">
        <v>82</v>
      </c>
      <c r="F7" s="857" t="s">
        <v>325</v>
      </c>
      <c r="G7" s="857"/>
      <c r="H7" s="150" t="s">
        <v>82</v>
      </c>
      <c r="I7" s="857" t="s">
        <v>325</v>
      </c>
      <c r="J7" s="857"/>
      <c r="K7" s="150" t="s">
        <v>82</v>
      </c>
      <c r="L7" s="857" t="s">
        <v>325</v>
      </c>
      <c r="M7" s="857"/>
      <c r="N7" s="150" t="s">
        <v>82</v>
      </c>
      <c r="O7" s="857" t="s">
        <v>325</v>
      </c>
      <c r="P7" s="857"/>
      <c r="Q7" s="150" t="s">
        <v>82</v>
      </c>
      <c r="R7" s="857" t="s">
        <v>325</v>
      </c>
      <c r="S7" s="857"/>
      <c r="T7" s="151" t="s">
        <v>82</v>
      </c>
    </row>
    <row r="8" spans="2:20" ht="15" customHeight="1" x14ac:dyDescent="0.2">
      <c r="B8" s="152" t="str">
        <f>Index!$B$4</f>
        <v>East Midlands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90" t="s">
        <v>214</v>
      </c>
      <c r="C9" s="191">
        <f>'Section 9 chart data'!$C$114</f>
        <v>6.9850000000000003</v>
      </c>
      <c r="D9" s="191">
        <f>'Section 9 chart data'!$C$128</f>
        <v>6.0190000000000001</v>
      </c>
      <c r="E9" s="154">
        <f>'Section 9 chart data'!$D$128</f>
        <v>16.03</v>
      </c>
      <c r="F9" s="191">
        <f>'Section 9 chart data'!$D$114</f>
        <v>4.8559999999999999</v>
      </c>
      <c r="G9" s="191">
        <f>'Section 9 chart data'!$E$128</f>
        <v>6.5750000000000002</v>
      </c>
      <c r="H9" s="154">
        <f>'Section 9 chart data'!$F$128</f>
        <v>18.46</v>
      </c>
      <c r="I9" s="191">
        <f>'Section 9 chart data'!$E$114</f>
        <v>3.2440000000000002</v>
      </c>
      <c r="J9" s="191">
        <f>'Section 9 chart data'!$G$128</f>
        <v>7.0650000000000004</v>
      </c>
      <c r="K9" s="154">
        <f>'Section 9 chart data'!$H$128</f>
        <v>22.18</v>
      </c>
      <c r="L9" s="191">
        <f>'Section 9 chart data'!$F$114</f>
        <v>2.4369999999999998</v>
      </c>
      <c r="M9" s="191">
        <f>'Section 9 chart data'!$I$128</f>
        <v>8.1050000000000004</v>
      </c>
      <c r="N9" s="154">
        <f>'Section 9 chart data'!$J$128</f>
        <v>21.69</v>
      </c>
      <c r="O9" s="191">
        <f>'Section 9 chart data'!$G$114</f>
        <v>3.47</v>
      </c>
      <c r="P9" s="191">
        <f>'Section 9 chart data'!$K$128</f>
        <v>4.556</v>
      </c>
      <c r="Q9" s="154">
        <f>'Section 9 chart data'!$L$128</f>
        <v>22.88</v>
      </c>
      <c r="R9" s="191">
        <f>'Section 9 chart data'!$H$114</f>
        <v>4.0960000000000001</v>
      </c>
      <c r="S9" s="191">
        <f>'Section 9 chart data'!$M$128</f>
        <v>7.3449999999999998</v>
      </c>
      <c r="T9" s="160">
        <f>'Section 9 chart data'!$N$128</f>
        <v>23.47</v>
      </c>
    </row>
    <row r="10" spans="2:20" ht="15" customHeight="1" x14ac:dyDescent="0.2">
      <c r="B10" s="159" t="s">
        <v>215</v>
      </c>
      <c r="C10" s="191">
        <f>'Section 9 chart data'!$C$115</f>
        <v>2.5329999999999999</v>
      </c>
      <c r="D10" s="191">
        <f>'Section 9 chart data'!$C$129</f>
        <v>3.1920000000000002</v>
      </c>
      <c r="E10" s="154">
        <f>'Section 9 chart data'!$D$129</f>
        <v>16.14</v>
      </c>
      <c r="F10" s="191">
        <f>'Section 9 chart data'!$D$115</f>
        <v>2.2069999999999999</v>
      </c>
      <c r="G10" s="191">
        <f>'Section 9 chart data'!$E$129</f>
        <v>3.4009999999999998</v>
      </c>
      <c r="H10" s="154">
        <f>'Section 9 chart data'!$F$129</f>
        <v>17.79</v>
      </c>
      <c r="I10" s="191">
        <f>'Section 9 chart data'!$E$115</f>
        <v>1.5580000000000001</v>
      </c>
      <c r="J10" s="191">
        <f>'Section 9 chart data'!$G$129</f>
        <v>3.4390000000000001</v>
      </c>
      <c r="K10" s="154">
        <f>'Section 9 chart data'!$H$129</f>
        <v>18.3</v>
      </c>
      <c r="L10" s="191">
        <f>'Section 9 chart data'!$F$115</f>
        <v>1.165</v>
      </c>
      <c r="M10" s="191">
        <f>'Section 9 chart data'!$I$129</f>
        <v>4.1769999999999996</v>
      </c>
      <c r="N10" s="154">
        <f>'Section 9 chart data'!$J$129</f>
        <v>22.23</v>
      </c>
      <c r="O10" s="191">
        <f>'Section 9 chart data'!$G$115</f>
        <v>1.464</v>
      </c>
      <c r="P10" s="191">
        <f>'Section 9 chart data'!$K$129</f>
        <v>2.153</v>
      </c>
      <c r="Q10" s="154">
        <f>'Section 9 chart data'!$L$129</f>
        <v>22.64</v>
      </c>
      <c r="R10" s="191">
        <f>'Section 9 chart data'!$H$115</f>
        <v>1.222</v>
      </c>
      <c r="S10" s="191">
        <f>'Section 9 chart data'!$M$129</f>
        <v>2.387</v>
      </c>
      <c r="T10" s="160">
        <f>'Section 9 chart data'!$N$129</f>
        <v>23.46</v>
      </c>
    </row>
    <row r="11" spans="2:20" ht="15" customHeight="1" x14ac:dyDescent="0.2">
      <c r="B11" s="159" t="s">
        <v>216</v>
      </c>
      <c r="C11" s="191">
        <f>'Section 9 chart data'!$C$116</f>
        <v>2.7120000000000002</v>
      </c>
      <c r="D11" s="191">
        <f>'Section 9 chart data'!$C$130</f>
        <v>4.0229999999999997</v>
      </c>
      <c r="E11" s="154">
        <f>'Section 9 chart data'!$D$130</f>
        <v>15.39</v>
      </c>
      <c r="F11" s="191">
        <f>'Section 9 chart data'!$D$116</f>
        <v>2.5059999999999998</v>
      </c>
      <c r="G11" s="191">
        <f>'Section 9 chart data'!$E$130</f>
        <v>4.1239999999999997</v>
      </c>
      <c r="H11" s="154">
        <f>'Section 9 chart data'!$F$130</f>
        <v>18.04</v>
      </c>
      <c r="I11" s="191">
        <f>'Section 9 chart data'!$E$116</f>
        <v>1.9490000000000001</v>
      </c>
      <c r="J11" s="191">
        <f>'Section 9 chart data'!$G$130</f>
        <v>3.976</v>
      </c>
      <c r="K11" s="154">
        <f>'Section 9 chart data'!$H$130</f>
        <v>16.23</v>
      </c>
      <c r="L11" s="191">
        <f>'Section 9 chart data'!$F$116</f>
        <v>1.514</v>
      </c>
      <c r="M11" s="191">
        <f>'Section 9 chart data'!$I$130</f>
        <v>5.8949999999999996</v>
      </c>
      <c r="N11" s="154">
        <f>'Section 9 chart data'!$J$130</f>
        <v>26.83</v>
      </c>
      <c r="O11" s="191">
        <f>'Section 9 chart data'!$G$116</f>
        <v>1.84</v>
      </c>
      <c r="P11" s="191">
        <f>'Section 9 chart data'!$K$130</f>
        <v>2.3660000000000001</v>
      </c>
      <c r="Q11" s="154">
        <f>'Section 9 chart data'!$L$130</f>
        <v>23.17</v>
      </c>
      <c r="R11" s="191">
        <f>'Section 9 chart data'!$H$116</f>
        <v>1.357</v>
      </c>
      <c r="S11" s="191">
        <f>'Section 9 chart data'!$M$130</f>
        <v>2.722</v>
      </c>
      <c r="T11" s="160">
        <f>'Section 9 chart data'!$N$130</f>
        <v>25.85</v>
      </c>
    </row>
    <row r="12" spans="2:20" ht="15" customHeight="1" x14ac:dyDescent="0.2">
      <c r="B12" s="159" t="s">
        <v>217</v>
      </c>
      <c r="C12" s="191">
        <f>'Section 9 chart data'!$C$117</f>
        <v>8.984</v>
      </c>
      <c r="D12" s="191">
        <f>'Section 9 chart data'!$C$131</f>
        <v>17.065000000000001</v>
      </c>
      <c r="E12" s="154">
        <f>'Section 9 chart data'!$D$131</f>
        <v>15.02</v>
      </c>
      <c r="F12" s="191">
        <f>'Section 9 chart data'!$D$117</f>
        <v>9.5310000000000006</v>
      </c>
      <c r="G12" s="191">
        <f>'Section 9 chart data'!$E$131</f>
        <v>21.228999999999999</v>
      </c>
      <c r="H12" s="154">
        <f>'Section 9 chart data'!$F$131</f>
        <v>22.66</v>
      </c>
      <c r="I12" s="191">
        <f>'Section 9 chart data'!$E$117</f>
        <v>8.4990000000000006</v>
      </c>
      <c r="J12" s="191">
        <f>'Section 9 chart data'!$G$131</f>
        <v>20.053999999999998</v>
      </c>
      <c r="K12" s="154">
        <f>'Section 9 chart data'!$H$131</f>
        <v>22.5</v>
      </c>
      <c r="L12" s="191">
        <f>'Section 9 chart data'!$F$117</f>
        <v>7.3650000000000002</v>
      </c>
      <c r="M12" s="191">
        <f>'Section 9 chart data'!$I$131</f>
        <v>31.042999999999999</v>
      </c>
      <c r="N12" s="154">
        <f>'Section 9 chart data'!$J$131</f>
        <v>26.88</v>
      </c>
      <c r="O12" s="191">
        <f>'Section 9 chart data'!$G$117</f>
        <v>9.202</v>
      </c>
      <c r="P12" s="191">
        <f>'Section 9 chart data'!$K$131</f>
        <v>9.952</v>
      </c>
      <c r="Q12" s="154">
        <f>'Section 9 chart data'!$L$131</f>
        <v>21.1</v>
      </c>
      <c r="R12" s="191">
        <f>'Section 9 chart data'!$H$117</f>
        <v>5.9589999999999996</v>
      </c>
      <c r="S12" s="191">
        <f>'Section 9 chart data'!$M$131</f>
        <v>12.489000000000001</v>
      </c>
      <c r="T12" s="160">
        <f>'Section 9 chart data'!$N$131</f>
        <v>30.42</v>
      </c>
    </row>
    <row r="13" spans="2:20" ht="15" customHeight="1" x14ac:dyDescent="0.2">
      <c r="B13" s="159" t="s">
        <v>218</v>
      </c>
      <c r="C13" s="191">
        <f>'Section 9 chart data'!$C$118</f>
        <v>13.206</v>
      </c>
      <c r="D13" s="191">
        <f>'Section 9 chart data'!$C$132</f>
        <v>28.443999999999999</v>
      </c>
      <c r="E13" s="154">
        <f>'Section 9 chart data'!$D$132</f>
        <v>20.309999999999999</v>
      </c>
      <c r="F13" s="191">
        <f>'Section 9 chart data'!$D$118</f>
        <v>14.749000000000001</v>
      </c>
      <c r="G13" s="191">
        <f>'Section 9 chart data'!$E$132</f>
        <v>39.072000000000003</v>
      </c>
      <c r="H13" s="154">
        <f>'Section 9 chart data'!$F$132</f>
        <v>24.78</v>
      </c>
      <c r="I13" s="191">
        <f>'Section 9 chart data'!$E$118</f>
        <v>14.195</v>
      </c>
      <c r="J13" s="191">
        <f>'Section 9 chart data'!$G$132</f>
        <v>48.707999999999998</v>
      </c>
      <c r="K13" s="154">
        <f>'Section 9 chart data'!$H$132</f>
        <v>31.54</v>
      </c>
      <c r="L13" s="191">
        <f>'Section 9 chart data'!$F$118</f>
        <v>13.019</v>
      </c>
      <c r="M13" s="191">
        <f>'Section 9 chart data'!$I$132</f>
        <v>54.201000000000001</v>
      </c>
      <c r="N13" s="154">
        <f>'Section 9 chart data'!$J$132</f>
        <v>26.05</v>
      </c>
      <c r="O13" s="191">
        <f>'Section 9 chart data'!$G$118</f>
        <v>16.817</v>
      </c>
      <c r="P13" s="191">
        <f>'Section 9 chart data'!$K$132</f>
        <v>20.009</v>
      </c>
      <c r="Q13" s="154">
        <f>'Section 9 chart data'!$L$132</f>
        <v>23.13</v>
      </c>
      <c r="R13" s="191">
        <f>'Section 9 chart data'!$H$118</f>
        <v>11.13</v>
      </c>
      <c r="S13" s="191">
        <f>'Section 9 chart data'!$M$132</f>
        <v>25.611000000000001</v>
      </c>
      <c r="T13" s="160">
        <f>'Section 9 chart data'!$N$132</f>
        <v>42.59</v>
      </c>
    </row>
    <row r="14" spans="2:20" ht="15" customHeight="1" x14ac:dyDescent="0.2">
      <c r="B14" s="159" t="s">
        <v>219</v>
      </c>
      <c r="C14" s="191">
        <f>'Section 9 chart data'!$C$119</f>
        <v>7.1139999999999999</v>
      </c>
      <c r="D14" s="191">
        <f>'Section 9 chart data'!$C$133</f>
        <v>13.516999999999999</v>
      </c>
      <c r="E14" s="154">
        <f>'Section 9 chart data'!$D$133</f>
        <v>27.07</v>
      </c>
      <c r="F14" s="191">
        <f>'Section 9 chart data'!$D$119</f>
        <v>8.5139999999999993</v>
      </c>
      <c r="G14" s="191">
        <f>'Section 9 chart data'!$E$133</f>
        <v>18.608000000000001</v>
      </c>
      <c r="H14" s="154">
        <f>'Section 9 chart data'!$F$133</f>
        <v>26.73</v>
      </c>
      <c r="I14" s="191">
        <f>'Section 9 chart data'!$E$119</f>
        <v>7.7240000000000002</v>
      </c>
      <c r="J14" s="191">
        <f>'Section 9 chart data'!$G$133</f>
        <v>30.097999999999999</v>
      </c>
      <c r="K14" s="154">
        <f>'Section 9 chart data'!$H$133</f>
        <v>37.03</v>
      </c>
      <c r="L14" s="191">
        <f>'Section 9 chart data'!$F$119</f>
        <v>6.61</v>
      </c>
      <c r="M14" s="191">
        <f>'Section 9 chart data'!$I$133</f>
        <v>21.277000000000001</v>
      </c>
      <c r="N14" s="154">
        <f>'Section 9 chart data'!$J$133</f>
        <v>24.87</v>
      </c>
      <c r="O14" s="191">
        <f>'Section 9 chart data'!$G$119</f>
        <v>7.7750000000000004</v>
      </c>
      <c r="P14" s="191">
        <f>'Section 9 chart data'!$K$133</f>
        <v>11.837</v>
      </c>
      <c r="Q14" s="154">
        <f>'Section 9 chart data'!$L$133</f>
        <v>25.15</v>
      </c>
      <c r="R14" s="191">
        <f>'Section 9 chart data'!$H$119</f>
        <v>5.1870000000000003</v>
      </c>
      <c r="S14" s="191">
        <f>'Section 9 chart data'!$M$133</f>
        <v>14.973000000000001</v>
      </c>
      <c r="T14" s="160">
        <f>'Section 9 chart data'!$N$133</f>
        <v>55.91</v>
      </c>
    </row>
    <row r="15" spans="2:20" ht="15" customHeight="1" x14ac:dyDescent="0.2">
      <c r="B15" s="159" t="s">
        <v>220</v>
      </c>
      <c r="C15" s="191">
        <f>'Section 9 chart data'!$C$120</f>
        <v>3.669</v>
      </c>
      <c r="D15" s="191">
        <f>'Section 9 chart data'!$C$134</f>
        <v>5.5960000000000001</v>
      </c>
      <c r="E15" s="154">
        <f>'Section 9 chart data'!$D$134</f>
        <v>34.47</v>
      </c>
      <c r="F15" s="191">
        <f>'Section 9 chart data'!$D$120</f>
        <v>4.7130000000000001</v>
      </c>
      <c r="G15" s="191">
        <f>'Section 9 chart data'!$E$134</f>
        <v>8.2949999999999999</v>
      </c>
      <c r="H15" s="154">
        <f>'Section 9 chart data'!$F$134</f>
        <v>30.62</v>
      </c>
      <c r="I15" s="191">
        <f>'Section 9 chart data'!$E$120</f>
        <v>4.048</v>
      </c>
      <c r="J15" s="191">
        <f>'Section 9 chart data'!$G$134</f>
        <v>15.205</v>
      </c>
      <c r="K15" s="154">
        <f>'Section 9 chart data'!$H$134</f>
        <v>41.94</v>
      </c>
      <c r="L15" s="191">
        <f>'Section 9 chart data'!$F$120</f>
        <v>3.2730000000000001</v>
      </c>
      <c r="M15" s="191">
        <f>'Section 9 chart data'!$I$134</f>
        <v>8.0739999999999998</v>
      </c>
      <c r="N15" s="154">
        <f>'Section 9 chart data'!$J$134</f>
        <v>31.26</v>
      </c>
      <c r="O15" s="191">
        <f>'Section 9 chart data'!$G$120</f>
        <v>3.3330000000000002</v>
      </c>
      <c r="P15" s="191">
        <f>'Section 9 chart data'!$K$134</f>
        <v>6.2759999999999998</v>
      </c>
      <c r="Q15" s="154">
        <f>'Section 9 chart data'!$L$134</f>
        <v>29.46</v>
      </c>
      <c r="R15" s="191">
        <f>'Section 9 chart data'!$H$120</f>
        <v>2.1760000000000002</v>
      </c>
      <c r="S15" s="191">
        <f>'Section 9 chart data'!$M$134</f>
        <v>8.0530000000000008</v>
      </c>
      <c r="T15" s="160">
        <f>'Section 9 chart data'!$N$134</f>
        <v>64.760000000000005</v>
      </c>
    </row>
    <row r="16" spans="2:20" ht="15" customHeight="1" x14ac:dyDescent="0.2">
      <c r="B16" s="159" t="s">
        <v>221</v>
      </c>
      <c r="C16" s="191">
        <f>'Section 9 chart data'!$C$121</f>
        <v>2.2120000000000002</v>
      </c>
      <c r="D16" s="191">
        <f>'Section 9 chart data'!$C$135</f>
        <v>2.706</v>
      </c>
      <c r="E16" s="154">
        <f>'Section 9 chart data'!$D$135</f>
        <v>48.84</v>
      </c>
      <c r="F16" s="191">
        <f>'Section 9 chart data'!$D$121</f>
        <v>3.9390000000000001</v>
      </c>
      <c r="G16" s="191">
        <f>'Section 9 chart data'!$E$135</f>
        <v>3.5169999999999999</v>
      </c>
      <c r="H16" s="154">
        <f>'Section 9 chart data'!$F$135</f>
        <v>42.5</v>
      </c>
      <c r="I16" s="191">
        <f>'Section 9 chart data'!$E$121</f>
        <v>4.0999999999999996</v>
      </c>
      <c r="J16" s="191">
        <f>'Section 9 chart data'!$G$135</f>
        <v>6.3979999999999997</v>
      </c>
      <c r="K16" s="154">
        <f>'Section 9 chart data'!$H$135</f>
        <v>37.78</v>
      </c>
      <c r="L16" s="191">
        <f>'Section 9 chart data'!$F$121</f>
        <v>3.448</v>
      </c>
      <c r="M16" s="191">
        <f>'Section 9 chart data'!$I$135</f>
        <v>3.488</v>
      </c>
      <c r="N16" s="154">
        <f>'Section 9 chart data'!$J$135</f>
        <v>41.2</v>
      </c>
      <c r="O16" s="191">
        <f>'Section 9 chart data'!$G$121</f>
        <v>3.1549999999999998</v>
      </c>
      <c r="P16" s="191">
        <f>'Section 9 chart data'!$K$135</f>
        <v>6.0659999999999998</v>
      </c>
      <c r="Q16" s="154">
        <f>'Section 9 chart data'!$L$135</f>
        <v>40.21</v>
      </c>
      <c r="R16" s="191">
        <f>'Section 9 chart data'!$H$121</f>
        <v>2.0409999999999999</v>
      </c>
      <c r="S16" s="191">
        <f>'Section 9 chart data'!$M$135</f>
        <v>6.5309999999999997</v>
      </c>
      <c r="T16" s="160">
        <f>'Section 9 chart data'!$N$135</f>
        <v>57.49</v>
      </c>
    </row>
    <row r="17" spans="2:20" ht="15" customHeight="1" x14ac:dyDescent="0.2">
      <c r="B17" s="192" t="s">
        <v>80</v>
      </c>
      <c r="C17" s="193">
        <f>'Section 9 chart data'!$C$122</f>
        <v>47.417000000000002</v>
      </c>
      <c r="D17" s="193">
        <f>'Section 9 chart data'!$C$136</f>
        <v>80.561999999999998</v>
      </c>
      <c r="E17" s="194">
        <f>'Section 9 chart data'!$D$136</f>
        <v>17.87</v>
      </c>
      <c r="F17" s="193">
        <f>'Section 9 chart data'!$D$122</f>
        <v>51.014000000000003</v>
      </c>
      <c r="G17" s="193">
        <f>'Section 9 chart data'!$E$136</f>
        <v>104.88500000000001</v>
      </c>
      <c r="H17" s="194">
        <f>'Section 9 chart data'!$F$136</f>
        <v>22.05</v>
      </c>
      <c r="I17" s="193">
        <f>'Section 9 chart data'!$E$122</f>
        <v>45.317</v>
      </c>
      <c r="J17" s="193">
        <f>'Section 9 chart data'!$G$136</f>
        <v>134.94200000000001</v>
      </c>
      <c r="K17" s="194">
        <f>'Section 9 chart data'!$H$136</f>
        <v>29.77</v>
      </c>
      <c r="L17" s="193">
        <f>'Section 9 chart data'!$F$122</f>
        <v>38.831000000000003</v>
      </c>
      <c r="M17" s="193">
        <f>'Section 9 chart data'!$I$136</f>
        <v>136.261</v>
      </c>
      <c r="N17" s="194">
        <f>'Section 9 chart data'!$J$136</f>
        <v>22.44</v>
      </c>
      <c r="O17" s="193">
        <f>'Section 9 chart data'!$G$122</f>
        <v>47.055999999999997</v>
      </c>
      <c r="P17" s="193">
        <f>'Section 9 chart data'!$K$136</f>
        <v>63.215000000000003</v>
      </c>
      <c r="Q17" s="194">
        <f>'Section 9 chart data'!$L$136</f>
        <v>20.62</v>
      </c>
      <c r="R17" s="193">
        <f>'Section 9 chart data'!$H$122</f>
        <v>33.167999999999999</v>
      </c>
      <c r="S17" s="193">
        <f>'Section 9 chart data'!$M$136</f>
        <v>80.111000000000004</v>
      </c>
      <c r="T17" s="195">
        <f>'Section 9 chart data'!$N$136</f>
        <v>39.979999999999997</v>
      </c>
    </row>
    <row r="20" spans="2:20" ht="15" customHeight="1" x14ac:dyDescent="0.2">
      <c r="B20" s="869" t="s">
        <v>213</v>
      </c>
      <c r="C20" s="871" t="s">
        <v>331</v>
      </c>
      <c r="D20" s="871"/>
      <c r="E20" s="871"/>
      <c r="F20" s="871" t="s">
        <v>222</v>
      </c>
      <c r="G20" s="871"/>
      <c r="H20" s="872"/>
    </row>
    <row r="21" spans="2:20" ht="15" customHeight="1" x14ac:dyDescent="0.2">
      <c r="B21" s="870"/>
      <c r="C21" s="302" t="s">
        <v>78</v>
      </c>
      <c r="D21" s="873" t="s">
        <v>79</v>
      </c>
      <c r="E21" s="873"/>
      <c r="F21" s="302" t="s">
        <v>78</v>
      </c>
      <c r="G21" s="873" t="s">
        <v>79</v>
      </c>
      <c r="H21" s="874"/>
    </row>
    <row r="22" spans="2:20" ht="30" customHeight="1" x14ac:dyDescent="0.2">
      <c r="B22" s="870"/>
      <c r="C22" s="857" t="s">
        <v>325</v>
      </c>
      <c r="D22" s="857"/>
      <c r="E22" s="150" t="s">
        <v>82</v>
      </c>
      <c r="F22" s="857" t="s">
        <v>325</v>
      </c>
      <c r="G22" s="857"/>
      <c r="H22" s="151" t="s">
        <v>82</v>
      </c>
    </row>
    <row r="23" spans="2:20" ht="15" customHeight="1" x14ac:dyDescent="0.2">
      <c r="B23" s="152" t="str">
        <f>Index!$B$4</f>
        <v>East Midlands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90" t="s">
        <v>214</v>
      </c>
      <c r="C24" s="191">
        <f>$C$9</f>
        <v>6.9850000000000003</v>
      </c>
      <c r="D24" s="191">
        <f>$D$9</f>
        <v>6.0190000000000001</v>
      </c>
      <c r="E24" s="154">
        <f>$E$9</f>
        <v>16.03</v>
      </c>
      <c r="F24" s="191">
        <f>$F$9</f>
        <v>4.8559999999999999</v>
      </c>
      <c r="G24" s="191">
        <f>$G$9</f>
        <v>6.5750000000000002</v>
      </c>
      <c r="H24" s="160">
        <f>$H$9</f>
        <v>18.46</v>
      </c>
    </row>
    <row r="25" spans="2:20" ht="15" customHeight="1" x14ac:dyDescent="0.2">
      <c r="B25" s="159" t="s">
        <v>215</v>
      </c>
      <c r="C25" s="191">
        <f>$C$10</f>
        <v>2.5329999999999999</v>
      </c>
      <c r="D25" s="191">
        <f>$D$10</f>
        <v>3.1920000000000002</v>
      </c>
      <c r="E25" s="154">
        <f>$E$10</f>
        <v>16.14</v>
      </c>
      <c r="F25" s="191">
        <f>$F$10</f>
        <v>2.2069999999999999</v>
      </c>
      <c r="G25" s="191">
        <f>$G$10</f>
        <v>3.4009999999999998</v>
      </c>
      <c r="H25" s="160">
        <f>$H$10</f>
        <v>17.79</v>
      </c>
    </row>
    <row r="26" spans="2:20" ht="15" customHeight="1" x14ac:dyDescent="0.2">
      <c r="B26" s="159" t="s">
        <v>216</v>
      </c>
      <c r="C26" s="191">
        <f>$C$11</f>
        <v>2.7120000000000002</v>
      </c>
      <c r="D26" s="191">
        <f>$D$11</f>
        <v>4.0229999999999997</v>
      </c>
      <c r="E26" s="154">
        <f>$E$11</f>
        <v>15.39</v>
      </c>
      <c r="F26" s="191">
        <f>$F$11</f>
        <v>2.5059999999999998</v>
      </c>
      <c r="G26" s="191">
        <f>$G$11</f>
        <v>4.1239999999999997</v>
      </c>
      <c r="H26" s="160">
        <f>$H$11</f>
        <v>18.04</v>
      </c>
    </row>
    <row r="27" spans="2:20" ht="15" customHeight="1" x14ac:dyDescent="0.2">
      <c r="B27" s="159" t="s">
        <v>217</v>
      </c>
      <c r="C27" s="191">
        <f>$C$12</f>
        <v>8.984</v>
      </c>
      <c r="D27" s="191">
        <f>$D$12</f>
        <v>17.065000000000001</v>
      </c>
      <c r="E27" s="154">
        <f>$E$12</f>
        <v>15.02</v>
      </c>
      <c r="F27" s="191">
        <f>$F$12</f>
        <v>9.5310000000000006</v>
      </c>
      <c r="G27" s="191">
        <f>$G$12</f>
        <v>21.228999999999999</v>
      </c>
      <c r="H27" s="160">
        <f>$H$12</f>
        <v>22.66</v>
      </c>
    </row>
    <row r="28" spans="2:20" ht="15" customHeight="1" x14ac:dyDescent="0.2">
      <c r="B28" s="159" t="s">
        <v>218</v>
      </c>
      <c r="C28" s="191">
        <f>$C$13</f>
        <v>13.206</v>
      </c>
      <c r="D28" s="191">
        <f>$D$13</f>
        <v>28.443999999999999</v>
      </c>
      <c r="E28" s="154">
        <f>$E$13</f>
        <v>20.309999999999999</v>
      </c>
      <c r="F28" s="191">
        <f>$F$13</f>
        <v>14.749000000000001</v>
      </c>
      <c r="G28" s="191">
        <f>$G$13</f>
        <v>39.072000000000003</v>
      </c>
      <c r="H28" s="160">
        <f>$H$13</f>
        <v>24.78</v>
      </c>
    </row>
    <row r="29" spans="2:20" ht="15" customHeight="1" x14ac:dyDescent="0.2">
      <c r="B29" s="159" t="s">
        <v>219</v>
      </c>
      <c r="C29" s="191">
        <f>$C$14</f>
        <v>7.1139999999999999</v>
      </c>
      <c r="D29" s="191">
        <f>$D$14</f>
        <v>13.516999999999999</v>
      </c>
      <c r="E29" s="154">
        <f>$E$14</f>
        <v>27.07</v>
      </c>
      <c r="F29" s="191">
        <f>$F$14</f>
        <v>8.5139999999999993</v>
      </c>
      <c r="G29" s="191">
        <f>$G$14</f>
        <v>18.608000000000001</v>
      </c>
      <c r="H29" s="160">
        <f>$H$14</f>
        <v>26.73</v>
      </c>
    </row>
    <row r="30" spans="2:20" ht="15" customHeight="1" x14ac:dyDescent="0.2">
      <c r="B30" s="159" t="s">
        <v>220</v>
      </c>
      <c r="C30" s="191">
        <f>$C$15</f>
        <v>3.669</v>
      </c>
      <c r="D30" s="191">
        <f>$D$15</f>
        <v>5.5960000000000001</v>
      </c>
      <c r="E30" s="154">
        <f>$E$15</f>
        <v>34.47</v>
      </c>
      <c r="F30" s="191">
        <f>$F$15</f>
        <v>4.7130000000000001</v>
      </c>
      <c r="G30" s="191">
        <f>$G$15</f>
        <v>8.2949999999999999</v>
      </c>
      <c r="H30" s="160">
        <f>$H$15</f>
        <v>30.62</v>
      </c>
    </row>
    <row r="31" spans="2:20" ht="15" customHeight="1" x14ac:dyDescent="0.2">
      <c r="B31" s="159" t="s">
        <v>221</v>
      </c>
      <c r="C31" s="191">
        <f>$C$16</f>
        <v>2.2120000000000002</v>
      </c>
      <c r="D31" s="191">
        <f>$D$16</f>
        <v>2.706</v>
      </c>
      <c r="E31" s="154">
        <f>$E$16</f>
        <v>48.84</v>
      </c>
      <c r="F31" s="191">
        <f>$F$16</f>
        <v>3.9390000000000001</v>
      </c>
      <c r="G31" s="191">
        <f>$G$16</f>
        <v>3.5169999999999999</v>
      </c>
      <c r="H31" s="160">
        <f>$H$16</f>
        <v>42.5</v>
      </c>
    </row>
    <row r="32" spans="2:20" ht="15" customHeight="1" x14ac:dyDescent="0.2">
      <c r="B32" s="192" t="s">
        <v>80</v>
      </c>
      <c r="C32" s="193">
        <f>$C$17</f>
        <v>47.417000000000002</v>
      </c>
      <c r="D32" s="193">
        <f>$D$17</f>
        <v>80.561999999999998</v>
      </c>
      <c r="E32" s="194">
        <f>$E$17</f>
        <v>17.87</v>
      </c>
      <c r="F32" s="193">
        <f>$F$17</f>
        <v>51.014000000000003</v>
      </c>
      <c r="G32" s="193">
        <f>$G$17</f>
        <v>104.88500000000001</v>
      </c>
      <c r="H32" s="195">
        <f>$H$17</f>
        <v>22.05</v>
      </c>
    </row>
    <row r="35" spans="2:8" ht="15" customHeight="1" x14ac:dyDescent="0.2">
      <c r="B35" s="869" t="s">
        <v>213</v>
      </c>
      <c r="C35" s="871" t="s">
        <v>225</v>
      </c>
      <c r="D35" s="871"/>
      <c r="E35" s="871"/>
      <c r="F35" s="871" t="s">
        <v>226</v>
      </c>
      <c r="G35" s="871"/>
      <c r="H35" s="872"/>
    </row>
    <row r="36" spans="2:8" ht="15" customHeight="1" x14ac:dyDescent="0.2">
      <c r="B36" s="870"/>
      <c r="C36" s="302" t="s">
        <v>78</v>
      </c>
      <c r="D36" s="873" t="s">
        <v>79</v>
      </c>
      <c r="E36" s="873"/>
      <c r="F36" s="302" t="s">
        <v>78</v>
      </c>
      <c r="G36" s="873" t="s">
        <v>79</v>
      </c>
      <c r="H36" s="874"/>
    </row>
    <row r="37" spans="2:8" ht="30" customHeight="1" x14ac:dyDescent="0.2">
      <c r="B37" s="870"/>
      <c r="C37" s="857" t="s">
        <v>325</v>
      </c>
      <c r="D37" s="857"/>
      <c r="E37" s="150" t="s">
        <v>82</v>
      </c>
      <c r="F37" s="857" t="s">
        <v>325</v>
      </c>
      <c r="G37" s="857"/>
      <c r="H37" s="151" t="s">
        <v>82</v>
      </c>
    </row>
    <row r="38" spans="2:8" ht="15" customHeight="1" x14ac:dyDescent="0.2">
      <c r="B38" s="152" t="str">
        <f>Index!$B$4</f>
        <v>East Midlands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90" t="s">
        <v>214</v>
      </c>
      <c r="C39" s="191">
        <f>$I$9</f>
        <v>3.2440000000000002</v>
      </c>
      <c r="D39" s="191">
        <f>$J$9</f>
        <v>7.0650000000000004</v>
      </c>
      <c r="E39" s="154">
        <f>$K$9</f>
        <v>22.18</v>
      </c>
      <c r="F39" s="191">
        <f>$L$9</f>
        <v>2.4369999999999998</v>
      </c>
      <c r="G39" s="191">
        <f>$M$9</f>
        <v>8.1050000000000004</v>
      </c>
      <c r="H39" s="160">
        <f>$N$9</f>
        <v>21.69</v>
      </c>
    </row>
    <row r="40" spans="2:8" ht="15" customHeight="1" x14ac:dyDescent="0.2">
      <c r="B40" s="159" t="s">
        <v>215</v>
      </c>
      <c r="C40" s="191">
        <f>$I$10</f>
        <v>1.5580000000000001</v>
      </c>
      <c r="D40" s="191">
        <f>$J$10</f>
        <v>3.4390000000000001</v>
      </c>
      <c r="E40" s="154">
        <f>$K$10</f>
        <v>18.3</v>
      </c>
      <c r="F40" s="191">
        <f>$L$10</f>
        <v>1.165</v>
      </c>
      <c r="G40" s="191">
        <f>$M$10</f>
        <v>4.1769999999999996</v>
      </c>
      <c r="H40" s="160">
        <f>$N$10</f>
        <v>22.23</v>
      </c>
    </row>
    <row r="41" spans="2:8" ht="15" customHeight="1" x14ac:dyDescent="0.2">
      <c r="B41" s="159" t="s">
        <v>216</v>
      </c>
      <c r="C41" s="191">
        <f>$I$11</f>
        <v>1.9490000000000001</v>
      </c>
      <c r="D41" s="191">
        <f>$J$11</f>
        <v>3.976</v>
      </c>
      <c r="E41" s="154">
        <f>$K$11</f>
        <v>16.23</v>
      </c>
      <c r="F41" s="191">
        <f>$L$11</f>
        <v>1.514</v>
      </c>
      <c r="G41" s="191">
        <f>$M$11</f>
        <v>5.8949999999999996</v>
      </c>
      <c r="H41" s="160">
        <f>$N$11</f>
        <v>26.83</v>
      </c>
    </row>
    <row r="42" spans="2:8" ht="15" customHeight="1" x14ac:dyDescent="0.2">
      <c r="B42" s="159" t="s">
        <v>217</v>
      </c>
      <c r="C42" s="191">
        <f>$I$12</f>
        <v>8.4990000000000006</v>
      </c>
      <c r="D42" s="191">
        <f>$J$12</f>
        <v>20.053999999999998</v>
      </c>
      <c r="E42" s="154">
        <f>$K$12</f>
        <v>22.5</v>
      </c>
      <c r="F42" s="191">
        <f>$L$12</f>
        <v>7.3650000000000002</v>
      </c>
      <c r="G42" s="191">
        <f>$M$12</f>
        <v>31.042999999999999</v>
      </c>
      <c r="H42" s="160">
        <f>$N$12</f>
        <v>26.88</v>
      </c>
    </row>
    <row r="43" spans="2:8" ht="15" customHeight="1" x14ac:dyDescent="0.2">
      <c r="B43" s="159" t="s">
        <v>218</v>
      </c>
      <c r="C43" s="191">
        <f>$I$13</f>
        <v>14.195</v>
      </c>
      <c r="D43" s="191">
        <f>$J$13</f>
        <v>48.707999999999998</v>
      </c>
      <c r="E43" s="154">
        <f>$K$13</f>
        <v>31.54</v>
      </c>
      <c r="F43" s="191">
        <f>$L$13</f>
        <v>13.019</v>
      </c>
      <c r="G43" s="191">
        <f>$M$13</f>
        <v>54.201000000000001</v>
      </c>
      <c r="H43" s="160">
        <f>$N$13</f>
        <v>26.05</v>
      </c>
    </row>
    <row r="44" spans="2:8" ht="15" customHeight="1" x14ac:dyDescent="0.2">
      <c r="B44" s="159" t="s">
        <v>219</v>
      </c>
      <c r="C44" s="191">
        <f>$I$14</f>
        <v>7.7240000000000002</v>
      </c>
      <c r="D44" s="191">
        <f>$J$14</f>
        <v>30.097999999999999</v>
      </c>
      <c r="E44" s="154">
        <f>$K$14</f>
        <v>37.03</v>
      </c>
      <c r="F44" s="191">
        <f>$L$14</f>
        <v>6.61</v>
      </c>
      <c r="G44" s="191">
        <f>$M$14</f>
        <v>21.277000000000001</v>
      </c>
      <c r="H44" s="160">
        <f>$N$14</f>
        <v>24.87</v>
      </c>
    </row>
    <row r="45" spans="2:8" ht="15" customHeight="1" x14ac:dyDescent="0.2">
      <c r="B45" s="159" t="s">
        <v>220</v>
      </c>
      <c r="C45" s="191">
        <f>$I$15</f>
        <v>4.048</v>
      </c>
      <c r="D45" s="191">
        <f>$J$15</f>
        <v>15.205</v>
      </c>
      <c r="E45" s="154">
        <f>$K$15</f>
        <v>41.94</v>
      </c>
      <c r="F45" s="191">
        <f>$L$15</f>
        <v>3.2730000000000001</v>
      </c>
      <c r="G45" s="191">
        <f>$M$15</f>
        <v>8.0739999999999998</v>
      </c>
      <c r="H45" s="160">
        <f>$N$15</f>
        <v>31.26</v>
      </c>
    </row>
    <row r="46" spans="2:8" ht="15" customHeight="1" x14ac:dyDescent="0.2">
      <c r="B46" s="159" t="s">
        <v>221</v>
      </c>
      <c r="C46" s="191">
        <f>$I$16</f>
        <v>4.0999999999999996</v>
      </c>
      <c r="D46" s="191">
        <f>$J$16</f>
        <v>6.3979999999999997</v>
      </c>
      <c r="E46" s="154">
        <f>$K$16</f>
        <v>37.78</v>
      </c>
      <c r="F46" s="191">
        <f>$L$16</f>
        <v>3.448</v>
      </c>
      <c r="G46" s="191">
        <f>$M$16</f>
        <v>3.488</v>
      </c>
      <c r="H46" s="160">
        <f>$N$16</f>
        <v>41.2</v>
      </c>
    </row>
    <row r="47" spans="2:8" ht="15" customHeight="1" x14ac:dyDescent="0.2">
      <c r="B47" s="192" t="s">
        <v>80</v>
      </c>
      <c r="C47" s="193">
        <f>$I$17</f>
        <v>45.317</v>
      </c>
      <c r="D47" s="193">
        <f>$J$17</f>
        <v>134.94200000000001</v>
      </c>
      <c r="E47" s="194">
        <f>$K$17</f>
        <v>29.77</v>
      </c>
      <c r="F47" s="193">
        <f>$L$17</f>
        <v>38.831000000000003</v>
      </c>
      <c r="G47" s="193">
        <f>$M$17</f>
        <v>136.261</v>
      </c>
      <c r="H47" s="195">
        <f>$N$17</f>
        <v>22.44</v>
      </c>
    </row>
    <row r="50" spans="2:8" ht="15" customHeight="1" x14ac:dyDescent="0.2">
      <c r="B50" s="869" t="s">
        <v>213</v>
      </c>
      <c r="C50" s="871" t="s">
        <v>227</v>
      </c>
      <c r="D50" s="871"/>
      <c r="E50" s="871"/>
      <c r="F50" s="871" t="s">
        <v>228</v>
      </c>
      <c r="G50" s="871"/>
      <c r="H50" s="872"/>
    </row>
    <row r="51" spans="2:8" ht="15" customHeight="1" x14ac:dyDescent="0.2">
      <c r="B51" s="870"/>
      <c r="C51" s="302" t="s">
        <v>78</v>
      </c>
      <c r="D51" s="873" t="s">
        <v>79</v>
      </c>
      <c r="E51" s="873"/>
      <c r="F51" s="302" t="s">
        <v>78</v>
      </c>
      <c r="G51" s="873" t="s">
        <v>79</v>
      </c>
      <c r="H51" s="874"/>
    </row>
    <row r="52" spans="2:8" ht="30" customHeight="1" x14ac:dyDescent="0.2">
      <c r="B52" s="870"/>
      <c r="C52" s="857" t="s">
        <v>325</v>
      </c>
      <c r="D52" s="857"/>
      <c r="E52" s="150" t="s">
        <v>82</v>
      </c>
      <c r="F52" s="857" t="s">
        <v>325</v>
      </c>
      <c r="G52" s="857"/>
      <c r="H52" s="151" t="s">
        <v>82</v>
      </c>
    </row>
    <row r="53" spans="2:8" ht="15" customHeight="1" x14ac:dyDescent="0.2">
      <c r="B53" s="152" t="str">
        <f>Index!$B$4</f>
        <v>East Midlands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90" t="s">
        <v>214</v>
      </c>
      <c r="C54" s="191">
        <f>$O$9</f>
        <v>3.47</v>
      </c>
      <c r="D54" s="191">
        <f>$P$9</f>
        <v>4.556</v>
      </c>
      <c r="E54" s="154">
        <f>$Q$9</f>
        <v>22.88</v>
      </c>
      <c r="F54" s="191">
        <f>$R$9</f>
        <v>4.0960000000000001</v>
      </c>
      <c r="G54" s="191">
        <f>$S$9</f>
        <v>7.3449999999999998</v>
      </c>
      <c r="H54" s="160">
        <f>$T$9</f>
        <v>23.47</v>
      </c>
    </row>
    <row r="55" spans="2:8" ht="15" customHeight="1" x14ac:dyDescent="0.2">
      <c r="B55" s="159" t="s">
        <v>215</v>
      </c>
      <c r="C55" s="191">
        <f>$O$10</f>
        <v>1.464</v>
      </c>
      <c r="D55" s="191">
        <f>$P$10</f>
        <v>2.153</v>
      </c>
      <c r="E55" s="154">
        <f>$Q$10</f>
        <v>22.64</v>
      </c>
      <c r="F55" s="191">
        <f>$R$10</f>
        <v>1.222</v>
      </c>
      <c r="G55" s="191">
        <f>$S$10</f>
        <v>2.387</v>
      </c>
      <c r="H55" s="160">
        <f>$T$10</f>
        <v>23.46</v>
      </c>
    </row>
    <row r="56" spans="2:8" ht="15" customHeight="1" x14ac:dyDescent="0.2">
      <c r="B56" s="159" t="s">
        <v>216</v>
      </c>
      <c r="C56" s="191">
        <f>$O$11</f>
        <v>1.84</v>
      </c>
      <c r="D56" s="191">
        <f>$P$11</f>
        <v>2.3660000000000001</v>
      </c>
      <c r="E56" s="154">
        <f>$Q$11</f>
        <v>23.17</v>
      </c>
      <c r="F56" s="191">
        <f>$R$11</f>
        <v>1.357</v>
      </c>
      <c r="G56" s="191">
        <f>$S$11</f>
        <v>2.722</v>
      </c>
      <c r="H56" s="160">
        <f>$T$11</f>
        <v>25.85</v>
      </c>
    </row>
    <row r="57" spans="2:8" ht="15" customHeight="1" x14ac:dyDescent="0.2">
      <c r="B57" s="159" t="s">
        <v>217</v>
      </c>
      <c r="C57" s="191">
        <f>$O$12</f>
        <v>9.202</v>
      </c>
      <c r="D57" s="191">
        <f>$P$12</f>
        <v>9.952</v>
      </c>
      <c r="E57" s="154">
        <f>$Q$12</f>
        <v>21.1</v>
      </c>
      <c r="F57" s="191">
        <f>$R$12</f>
        <v>5.9589999999999996</v>
      </c>
      <c r="G57" s="191">
        <f>$S$12</f>
        <v>12.489000000000001</v>
      </c>
      <c r="H57" s="160">
        <f>$T$12</f>
        <v>30.42</v>
      </c>
    </row>
    <row r="58" spans="2:8" ht="15" customHeight="1" x14ac:dyDescent="0.2">
      <c r="B58" s="159" t="s">
        <v>218</v>
      </c>
      <c r="C58" s="191">
        <f>$O$13</f>
        <v>16.817</v>
      </c>
      <c r="D58" s="191">
        <f>$P$13</f>
        <v>20.009</v>
      </c>
      <c r="E58" s="154">
        <f>$Q$13</f>
        <v>23.13</v>
      </c>
      <c r="F58" s="191">
        <f>$R$13</f>
        <v>11.13</v>
      </c>
      <c r="G58" s="191">
        <f>$S$13</f>
        <v>25.611000000000001</v>
      </c>
      <c r="H58" s="160">
        <f>$T$13</f>
        <v>42.59</v>
      </c>
    </row>
    <row r="59" spans="2:8" ht="15" customHeight="1" x14ac:dyDescent="0.2">
      <c r="B59" s="159" t="s">
        <v>219</v>
      </c>
      <c r="C59" s="191">
        <f>$O$14</f>
        <v>7.7750000000000004</v>
      </c>
      <c r="D59" s="191">
        <f>$P$14</f>
        <v>11.837</v>
      </c>
      <c r="E59" s="154">
        <f>$Q$14</f>
        <v>25.15</v>
      </c>
      <c r="F59" s="191">
        <f>$R$14</f>
        <v>5.1870000000000003</v>
      </c>
      <c r="G59" s="191">
        <f>$S$14</f>
        <v>14.973000000000001</v>
      </c>
      <c r="H59" s="160">
        <f>$T$14</f>
        <v>55.91</v>
      </c>
    </row>
    <row r="60" spans="2:8" ht="15" customHeight="1" x14ac:dyDescent="0.2">
      <c r="B60" s="159" t="s">
        <v>220</v>
      </c>
      <c r="C60" s="191">
        <f>$O$15</f>
        <v>3.3330000000000002</v>
      </c>
      <c r="D60" s="191">
        <f>$P$15</f>
        <v>6.2759999999999998</v>
      </c>
      <c r="E60" s="154">
        <f>$Q$15</f>
        <v>29.46</v>
      </c>
      <c r="F60" s="191">
        <f>$R$15</f>
        <v>2.1760000000000002</v>
      </c>
      <c r="G60" s="191">
        <f>$S$15</f>
        <v>8.0530000000000008</v>
      </c>
      <c r="H60" s="160">
        <f>$T$15</f>
        <v>64.760000000000005</v>
      </c>
    </row>
    <row r="61" spans="2:8" ht="15" customHeight="1" x14ac:dyDescent="0.2">
      <c r="B61" s="159" t="s">
        <v>221</v>
      </c>
      <c r="C61" s="191">
        <f>$O$16</f>
        <v>3.1549999999999998</v>
      </c>
      <c r="D61" s="191">
        <f>$P$16</f>
        <v>6.0659999999999998</v>
      </c>
      <c r="E61" s="154">
        <f>$Q$16</f>
        <v>40.21</v>
      </c>
      <c r="F61" s="191">
        <f>$R$16</f>
        <v>2.0409999999999999</v>
      </c>
      <c r="G61" s="191">
        <f>$S$16</f>
        <v>6.5309999999999997</v>
      </c>
      <c r="H61" s="160">
        <f>$T$16</f>
        <v>57.49</v>
      </c>
    </row>
    <row r="62" spans="2:8" ht="15" customHeight="1" x14ac:dyDescent="0.2">
      <c r="B62" s="192" t="s">
        <v>80</v>
      </c>
      <c r="C62" s="193">
        <f>$O$17</f>
        <v>47.055999999999997</v>
      </c>
      <c r="D62" s="193">
        <f>$P$17</f>
        <v>63.215000000000003</v>
      </c>
      <c r="E62" s="194">
        <f>$Q$17</f>
        <v>20.62</v>
      </c>
      <c r="F62" s="193">
        <f>$R$17</f>
        <v>33.167999999999999</v>
      </c>
      <c r="G62" s="193">
        <f>$S$17</f>
        <v>80.111000000000004</v>
      </c>
      <c r="H62" s="195">
        <f>$T$17</f>
        <v>39.979999999999997</v>
      </c>
    </row>
  </sheetData>
  <mergeCells count="40">
    <mergeCell ref="J6:K6"/>
    <mergeCell ref="M6:N6"/>
    <mergeCell ref="P6:Q6"/>
    <mergeCell ref="R7:S7"/>
    <mergeCell ref="S6:T6"/>
    <mergeCell ref="C7:D7"/>
    <mergeCell ref="F7:G7"/>
    <mergeCell ref="I7:J7"/>
    <mergeCell ref="L7:M7"/>
    <mergeCell ref="O7:P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G36:H36"/>
    <mergeCell ref="D36:E36"/>
    <mergeCell ref="B35:B37"/>
    <mergeCell ref="F35:H35"/>
    <mergeCell ref="C35:E35"/>
    <mergeCell ref="F37:G37"/>
    <mergeCell ref="C37:D37"/>
    <mergeCell ref="C52:D52"/>
    <mergeCell ref="F52:G52"/>
    <mergeCell ref="B50:B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758</v>
      </c>
    </row>
    <row r="5" spans="2:6" ht="15" customHeight="1" x14ac:dyDescent="0.2">
      <c r="B5" s="875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76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East Midlands</v>
      </c>
      <c r="C7" s="773"/>
      <c r="D7" s="773"/>
      <c r="E7" s="773"/>
      <c r="F7" s="773"/>
    </row>
    <row r="8" spans="2:6" ht="15" customHeight="1" x14ac:dyDescent="0.2">
      <c r="B8" s="42" t="s">
        <v>331</v>
      </c>
      <c r="C8" s="43">
        <f>'Section 9 chart data'!D15</f>
        <v>1119.9770000000001</v>
      </c>
      <c r="D8" s="44">
        <f>'Section 9 chart data'!J15</f>
        <v>2346.7289999999998</v>
      </c>
      <c r="E8" s="147">
        <f>'Section 9 chart data'!K15</f>
        <v>12.5</v>
      </c>
      <c r="F8" s="45">
        <f t="shared" ref="F8:F13" si="0">SUM(C8,D8)</f>
        <v>3466.7060000000001</v>
      </c>
    </row>
    <row r="9" spans="2:6" ht="15" customHeight="1" x14ac:dyDescent="0.2">
      <c r="B9" s="42" t="s">
        <v>222</v>
      </c>
      <c r="C9" s="43">
        <f>'Section 9 chart data'!D16</f>
        <v>1115.874</v>
      </c>
      <c r="D9" s="44">
        <f>'Section 9 chart data'!J16</f>
        <v>2231.41</v>
      </c>
      <c r="E9" s="147">
        <f>'Section 9 chart data'!K16</f>
        <v>12.96</v>
      </c>
      <c r="F9" s="45">
        <f t="shared" si="0"/>
        <v>3347.2839999999997</v>
      </c>
    </row>
    <row r="10" spans="2:6" ht="15" customHeight="1" x14ac:dyDescent="0.2">
      <c r="B10" s="42" t="s">
        <v>225</v>
      </c>
      <c r="C10" s="43">
        <f>'Section 9 chart data'!D17</f>
        <v>1085.665</v>
      </c>
      <c r="D10" s="44">
        <f>'Section 9 chart data'!J17</f>
        <v>1848.3209999999999</v>
      </c>
      <c r="E10" s="147">
        <f>'Section 9 chart data'!K17</f>
        <v>13.99</v>
      </c>
      <c r="F10" s="45">
        <f t="shared" si="0"/>
        <v>2933.9859999999999</v>
      </c>
    </row>
    <row r="11" spans="2:6" ht="15" customHeight="1" x14ac:dyDescent="0.2">
      <c r="B11" s="42" t="s">
        <v>226</v>
      </c>
      <c r="C11" s="43">
        <f>'Section 9 chart data'!D18</f>
        <v>1073.452</v>
      </c>
      <c r="D11" s="44">
        <f>'Section 9 chart data'!J18</f>
        <v>1487.624</v>
      </c>
      <c r="E11" s="147">
        <f>'Section 9 chart data'!K18</f>
        <v>16.75</v>
      </c>
      <c r="F11" s="45">
        <f t="shared" si="0"/>
        <v>2561.076</v>
      </c>
    </row>
    <row r="12" spans="2:6" ht="15" customHeight="1" x14ac:dyDescent="0.2">
      <c r="B12" s="42" t="s">
        <v>227</v>
      </c>
      <c r="C12" s="43">
        <f>'Section 9 chart data'!D19</f>
        <v>1039.46</v>
      </c>
      <c r="D12" s="44">
        <f>'Section 9 chart data'!J19</f>
        <v>1307.6310000000001</v>
      </c>
      <c r="E12" s="147">
        <f>'Section 9 chart data'!K19</f>
        <v>18.97</v>
      </c>
      <c r="F12" s="45">
        <f t="shared" si="0"/>
        <v>2347.0910000000003</v>
      </c>
    </row>
    <row r="13" spans="2:6" ht="15" customHeight="1" x14ac:dyDescent="0.2">
      <c r="B13" s="46" t="s">
        <v>228</v>
      </c>
      <c r="C13" s="47">
        <f>'Section 9 chart data'!D20</f>
        <v>1023.662</v>
      </c>
      <c r="D13" s="48">
        <f>'Section 9 chart data'!J20</f>
        <v>1183.7070000000001</v>
      </c>
      <c r="E13" s="148">
        <f>'Section 9 chart data'!K20</f>
        <v>18.79</v>
      </c>
      <c r="F13" s="49">
        <f t="shared" si="0"/>
        <v>2207.3690000000001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759</v>
      </c>
    </row>
    <row r="5" spans="2:6" ht="15" customHeight="1" x14ac:dyDescent="0.2">
      <c r="B5" s="875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76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East Midlands</v>
      </c>
      <c r="C7" s="773"/>
      <c r="D7" s="773"/>
      <c r="E7" s="773"/>
      <c r="F7" s="773"/>
    </row>
    <row r="8" spans="2:6" ht="15" customHeight="1" x14ac:dyDescent="0.2">
      <c r="B8" s="42" t="s">
        <v>331</v>
      </c>
      <c r="C8" s="43">
        <f>'Section 9 chart data'!D25</f>
        <v>48.161999999999999</v>
      </c>
      <c r="D8" s="44">
        <f>'Section 9 chart data'!J25</f>
        <v>76.447999999999993</v>
      </c>
      <c r="E8" s="147">
        <f>'Section 9 chart data'!K25</f>
        <v>10.84</v>
      </c>
      <c r="F8" s="45">
        <f t="shared" ref="F8:F13" si="0">SUM(C8,D8)</f>
        <v>124.60999999999999</v>
      </c>
    </row>
    <row r="9" spans="2:6" ht="15" customHeight="1" x14ac:dyDescent="0.2">
      <c r="B9" s="42" t="s">
        <v>222</v>
      </c>
      <c r="C9" s="43">
        <f>'Section 9 chart data'!D26</f>
        <v>46.451000000000001</v>
      </c>
      <c r="D9" s="44">
        <f>'Section 9 chart data'!J26</f>
        <v>69.128</v>
      </c>
      <c r="E9" s="147">
        <f>'Section 9 chart data'!K26</f>
        <v>11.74</v>
      </c>
      <c r="F9" s="45">
        <f t="shared" si="0"/>
        <v>115.57900000000001</v>
      </c>
    </row>
    <row r="10" spans="2:6" ht="15" customHeight="1" x14ac:dyDescent="0.2">
      <c r="B10" s="42" t="s">
        <v>225</v>
      </c>
      <c r="C10" s="43">
        <f>'Section 9 chart data'!D27</f>
        <v>41.353999999999999</v>
      </c>
      <c r="D10" s="44">
        <f>'Section 9 chart data'!J27</f>
        <v>55.78</v>
      </c>
      <c r="E10" s="147">
        <f>'Section 9 chart data'!K27</f>
        <v>13.14</v>
      </c>
      <c r="F10" s="45">
        <f t="shared" si="0"/>
        <v>97.134</v>
      </c>
    </row>
    <row r="11" spans="2:6" ht="15" customHeight="1" x14ac:dyDescent="0.2">
      <c r="B11" s="42" t="s">
        <v>226</v>
      </c>
      <c r="C11" s="43">
        <f>'Section 9 chart data'!D28</f>
        <v>39.072000000000003</v>
      </c>
      <c r="D11" s="44">
        <f>'Section 9 chart data'!J28</f>
        <v>48.616</v>
      </c>
      <c r="E11" s="147">
        <f>'Section 9 chart data'!K28</f>
        <v>15.77</v>
      </c>
      <c r="F11" s="45">
        <f t="shared" si="0"/>
        <v>87.688000000000002</v>
      </c>
    </row>
    <row r="12" spans="2:6" ht="15" customHeight="1" x14ac:dyDescent="0.2">
      <c r="B12" s="42" t="s">
        <v>227</v>
      </c>
      <c r="C12" s="43">
        <f>'Section 9 chart data'!D29</f>
        <v>36.56</v>
      </c>
      <c r="D12" s="44">
        <f>'Section 9 chart data'!J29</f>
        <v>46.351999999999997</v>
      </c>
      <c r="E12" s="147">
        <f>'Section 9 chart data'!K29</f>
        <v>16.57</v>
      </c>
      <c r="F12" s="45">
        <f t="shared" si="0"/>
        <v>82.912000000000006</v>
      </c>
    </row>
    <row r="13" spans="2:6" ht="15" customHeight="1" x14ac:dyDescent="0.2">
      <c r="B13" s="46" t="s">
        <v>228</v>
      </c>
      <c r="C13" s="47">
        <f>'Section 9 chart data'!D30</f>
        <v>35.758000000000003</v>
      </c>
      <c r="D13" s="48">
        <f>'Section 9 chart data'!J30</f>
        <v>51.244999999999997</v>
      </c>
      <c r="E13" s="148">
        <f>'Section 9 chart data'!K30</f>
        <v>14.6</v>
      </c>
      <c r="F13" s="49">
        <f t="shared" si="0"/>
        <v>87.003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496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54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East Midlands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47.417000000000002</v>
      </c>
      <c r="D8" s="138">
        <f>'Section 10 chart data'!J50</f>
        <v>80.561999999999998</v>
      </c>
      <c r="E8" s="692">
        <f>'Section 10 chart data'!K50</f>
        <v>17.87</v>
      </c>
      <c r="F8" s="139">
        <f>SUM(C8,D8)</f>
        <v>127.979</v>
      </c>
    </row>
    <row r="9" spans="2:6" ht="15" customHeight="1" x14ac:dyDescent="0.2">
      <c r="B9" s="42" t="s">
        <v>222</v>
      </c>
      <c r="C9" s="137">
        <f>'Section 10 chart data'!D51</f>
        <v>51.014000000000003</v>
      </c>
      <c r="D9" s="138">
        <f>'Section 10 chart data'!J51</f>
        <v>104.88500000000001</v>
      </c>
      <c r="E9" s="692">
        <f>'Section 10 chart data'!K51</f>
        <v>22.05</v>
      </c>
      <c r="F9" s="139">
        <f t="shared" ref="F9:F17" si="0">SUM(C9,D9)</f>
        <v>155.899</v>
      </c>
    </row>
    <row r="10" spans="2:6" ht="15" customHeight="1" x14ac:dyDescent="0.2">
      <c r="B10" s="42" t="s">
        <v>225</v>
      </c>
      <c r="C10" s="137">
        <f>'Section 10 chart data'!D52</f>
        <v>45.317</v>
      </c>
      <c r="D10" s="138">
        <f>'Section 10 chart data'!J52</f>
        <v>134.94200000000001</v>
      </c>
      <c r="E10" s="692">
        <f>'Section 10 chart data'!K52</f>
        <v>29.77</v>
      </c>
      <c r="F10" s="139">
        <f t="shared" si="0"/>
        <v>180.25900000000001</v>
      </c>
    </row>
    <row r="11" spans="2:6" ht="15" customHeight="1" x14ac:dyDescent="0.2">
      <c r="B11" s="42" t="s">
        <v>226</v>
      </c>
      <c r="C11" s="137">
        <f>'Section 10 chart data'!D53</f>
        <v>38.831000000000003</v>
      </c>
      <c r="D11" s="138">
        <f>'Section 10 chart data'!J53</f>
        <v>136.261</v>
      </c>
      <c r="E11" s="692">
        <f>'Section 10 chart data'!K53</f>
        <v>22.44</v>
      </c>
      <c r="F11" s="139">
        <f t="shared" si="0"/>
        <v>175.09199999999998</v>
      </c>
    </row>
    <row r="12" spans="2:6" ht="15" customHeight="1" x14ac:dyDescent="0.2">
      <c r="B12" s="42" t="s">
        <v>227</v>
      </c>
      <c r="C12" s="137">
        <f>'Section 10 chart data'!D54</f>
        <v>47.055999999999997</v>
      </c>
      <c r="D12" s="138">
        <f>'Section 10 chart data'!J54</f>
        <v>63.215000000000003</v>
      </c>
      <c r="E12" s="692">
        <f>'Section 10 chart data'!K54</f>
        <v>20.62</v>
      </c>
      <c r="F12" s="139">
        <f t="shared" si="0"/>
        <v>110.271</v>
      </c>
    </row>
    <row r="13" spans="2:6" ht="15" customHeight="1" x14ac:dyDescent="0.2">
      <c r="B13" s="42" t="s">
        <v>228</v>
      </c>
      <c r="C13" s="137">
        <f>'Section 10 chart data'!D55</f>
        <v>33.167999999999999</v>
      </c>
      <c r="D13" s="138">
        <f>'Section 10 chart data'!J55</f>
        <v>80.111000000000004</v>
      </c>
      <c r="E13" s="692">
        <f>'Section 10 chart data'!K55</f>
        <v>39.979999999999997</v>
      </c>
      <c r="F13" s="139">
        <f t="shared" si="0"/>
        <v>113.279</v>
      </c>
    </row>
    <row r="14" spans="2:6" ht="15" customHeight="1" x14ac:dyDescent="0.2">
      <c r="B14" s="42" t="s">
        <v>332</v>
      </c>
      <c r="C14" s="137">
        <f>'Section 10 chart data'!D56</f>
        <v>34.295999999999999</v>
      </c>
      <c r="D14" s="138">
        <f>'Section 10 chart data'!J56</f>
        <v>83.795000000000002</v>
      </c>
      <c r="E14" s="692">
        <f>'Section 10 chart data'!K56</f>
        <v>34.08</v>
      </c>
      <c r="F14" s="139">
        <f t="shared" si="0"/>
        <v>118.09100000000001</v>
      </c>
    </row>
    <row r="15" spans="2:6" ht="15" customHeight="1" x14ac:dyDescent="0.2">
      <c r="B15" s="42" t="s">
        <v>333</v>
      </c>
      <c r="C15" s="137">
        <f>'Section 10 chart data'!D57</f>
        <v>27.609000000000002</v>
      </c>
      <c r="D15" s="138">
        <f>'Section 10 chart data'!J57</f>
        <v>53.311999999999998</v>
      </c>
      <c r="E15" s="692">
        <f>'Section 10 chart data'!K57</f>
        <v>24.38</v>
      </c>
      <c r="F15" s="139">
        <f t="shared" si="0"/>
        <v>80.920999999999992</v>
      </c>
    </row>
    <row r="16" spans="2:6" ht="15" customHeight="1" x14ac:dyDescent="0.2">
      <c r="B16" s="42" t="s">
        <v>231</v>
      </c>
      <c r="C16" s="137">
        <f>'Section 10 chart data'!D58</f>
        <v>43.662999999999997</v>
      </c>
      <c r="D16" s="138">
        <f>'Section 10 chart data'!J58</f>
        <v>45.841000000000001</v>
      </c>
      <c r="E16" s="692">
        <f>'Section 10 chart data'!K58</f>
        <v>14.85</v>
      </c>
      <c r="F16" s="139">
        <f t="shared" si="0"/>
        <v>89.503999999999991</v>
      </c>
    </row>
    <row r="17" spans="2:6" ht="15" customHeight="1" x14ac:dyDescent="0.2">
      <c r="B17" s="46" t="s">
        <v>232</v>
      </c>
      <c r="C17" s="137">
        <f>'Section 10 chart data'!D59</f>
        <v>33.423000000000002</v>
      </c>
      <c r="D17" s="138">
        <f>'Section 10 chart data'!J59</f>
        <v>78.244</v>
      </c>
      <c r="E17" s="692">
        <f>'Section 10 chart data'!K59</f>
        <v>38.4</v>
      </c>
      <c r="F17" s="139">
        <f t="shared" si="0"/>
        <v>111.667</v>
      </c>
    </row>
    <row r="18" spans="2:6" ht="15" customHeight="1" x14ac:dyDescent="0.2">
      <c r="B18" s="46" t="s">
        <v>233</v>
      </c>
      <c r="C18" s="137">
        <f>'Section 10 chart data'!D60</f>
        <v>31.556000000000001</v>
      </c>
      <c r="D18" s="138">
        <f>'Section 10 chart data'!J60</f>
        <v>54.173999999999999</v>
      </c>
      <c r="E18" s="692">
        <f>'Section 10 chart data'!K60</f>
        <v>19.100000000000001</v>
      </c>
      <c r="F18" s="140">
        <f>SUM(C18,D18)</f>
        <v>85.73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491</v>
      </c>
    </row>
    <row r="5" spans="2:35" ht="15" customHeight="1" x14ac:dyDescent="0.2">
      <c r="B5" s="855" t="s">
        <v>77</v>
      </c>
      <c r="C5" s="858" t="s">
        <v>331</v>
      </c>
      <c r="D5" s="858"/>
      <c r="E5" s="858"/>
      <c r="F5" s="858" t="s">
        <v>222</v>
      </c>
      <c r="G5" s="858"/>
      <c r="H5" s="858"/>
      <c r="I5" s="785" t="s">
        <v>225</v>
      </c>
      <c r="J5" s="787"/>
      <c r="K5" s="786"/>
      <c r="L5" s="785" t="s">
        <v>226</v>
      </c>
      <c r="M5" s="787"/>
      <c r="N5" s="786"/>
      <c r="O5" s="785" t="s">
        <v>227</v>
      </c>
      <c r="P5" s="787"/>
      <c r="Q5" s="786"/>
      <c r="R5" s="785" t="s">
        <v>228</v>
      </c>
      <c r="S5" s="787"/>
      <c r="T5" s="786"/>
      <c r="U5" s="785" t="s">
        <v>332</v>
      </c>
      <c r="V5" s="787"/>
      <c r="W5" s="786"/>
      <c r="X5" s="785" t="s">
        <v>333</v>
      </c>
      <c r="Y5" s="787"/>
      <c r="Z5" s="786"/>
      <c r="AA5" s="785" t="s">
        <v>231</v>
      </c>
      <c r="AB5" s="787"/>
      <c r="AC5" s="786"/>
      <c r="AD5" s="785" t="s">
        <v>232</v>
      </c>
      <c r="AE5" s="787"/>
      <c r="AF5" s="786"/>
      <c r="AG5" s="785" t="s">
        <v>233</v>
      </c>
      <c r="AH5" s="787"/>
      <c r="AI5" s="787"/>
    </row>
    <row r="6" spans="2:35" ht="15" customHeight="1" x14ac:dyDescent="0.2">
      <c r="B6" s="879"/>
      <c r="C6" s="129" t="s">
        <v>78</v>
      </c>
      <c r="D6" s="859" t="s">
        <v>79</v>
      </c>
      <c r="E6" s="859"/>
      <c r="F6" s="129" t="s">
        <v>78</v>
      </c>
      <c r="G6" s="859" t="s">
        <v>79</v>
      </c>
      <c r="H6" s="859"/>
      <c r="I6" s="129" t="s">
        <v>78</v>
      </c>
      <c r="J6" s="788" t="s">
        <v>79</v>
      </c>
      <c r="K6" s="789"/>
      <c r="L6" s="129" t="s">
        <v>78</v>
      </c>
      <c r="M6" s="788" t="s">
        <v>79</v>
      </c>
      <c r="N6" s="789"/>
      <c r="O6" s="129" t="s">
        <v>78</v>
      </c>
      <c r="P6" s="788" t="s">
        <v>79</v>
      </c>
      <c r="Q6" s="789"/>
      <c r="R6" s="129" t="s">
        <v>78</v>
      </c>
      <c r="S6" s="788" t="s">
        <v>79</v>
      </c>
      <c r="T6" s="789"/>
      <c r="U6" s="129" t="s">
        <v>78</v>
      </c>
      <c r="V6" s="788" t="s">
        <v>79</v>
      </c>
      <c r="W6" s="789"/>
      <c r="X6" s="129" t="s">
        <v>78</v>
      </c>
      <c r="Y6" s="788" t="s">
        <v>79</v>
      </c>
      <c r="Z6" s="789"/>
      <c r="AA6" s="129" t="s">
        <v>78</v>
      </c>
      <c r="AB6" s="788" t="s">
        <v>79</v>
      </c>
      <c r="AC6" s="789"/>
      <c r="AD6" s="129" t="s">
        <v>78</v>
      </c>
      <c r="AE6" s="788" t="s">
        <v>79</v>
      </c>
      <c r="AF6" s="789"/>
      <c r="AG6" s="129" t="s">
        <v>78</v>
      </c>
      <c r="AH6" s="788" t="s">
        <v>79</v>
      </c>
      <c r="AI6" s="790"/>
    </row>
    <row r="7" spans="2:35" ht="30" customHeight="1" x14ac:dyDescent="0.2">
      <c r="B7" s="879"/>
      <c r="C7" s="857" t="s">
        <v>325</v>
      </c>
      <c r="D7" s="857"/>
      <c r="E7" s="130" t="s">
        <v>82</v>
      </c>
      <c r="F7" s="857" t="s">
        <v>325</v>
      </c>
      <c r="G7" s="857"/>
      <c r="H7" s="130" t="s">
        <v>82</v>
      </c>
      <c r="I7" s="877" t="s">
        <v>325</v>
      </c>
      <c r="J7" s="878"/>
      <c r="K7" s="130" t="s">
        <v>82</v>
      </c>
      <c r="L7" s="877" t="s">
        <v>325</v>
      </c>
      <c r="M7" s="878"/>
      <c r="N7" s="130" t="s">
        <v>82</v>
      </c>
      <c r="O7" s="877" t="s">
        <v>325</v>
      </c>
      <c r="P7" s="878"/>
      <c r="Q7" s="130" t="s">
        <v>82</v>
      </c>
      <c r="R7" s="877" t="s">
        <v>325</v>
      </c>
      <c r="S7" s="878"/>
      <c r="T7" s="130" t="s">
        <v>82</v>
      </c>
      <c r="U7" s="877" t="s">
        <v>325</v>
      </c>
      <c r="V7" s="878"/>
      <c r="W7" s="130" t="s">
        <v>82</v>
      </c>
      <c r="X7" s="877" t="s">
        <v>325</v>
      </c>
      <c r="Y7" s="878"/>
      <c r="Z7" s="130" t="s">
        <v>82</v>
      </c>
      <c r="AA7" s="877" t="s">
        <v>325</v>
      </c>
      <c r="AB7" s="878"/>
      <c r="AC7" s="130" t="s">
        <v>82</v>
      </c>
      <c r="AD7" s="877" t="s">
        <v>325</v>
      </c>
      <c r="AE7" s="878"/>
      <c r="AF7" s="130" t="s">
        <v>82</v>
      </c>
      <c r="AG7" s="877" t="s">
        <v>325</v>
      </c>
      <c r="AH7" s="878"/>
      <c r="AI7" s="131" t="s">
        <v>82</v>
      </c>
    </row>
    <row r="8" spans="2:35" ht="15" customHeight="1" x14ac:dyDescent="0.2">
      <c r="B8" s="143" t="str">
        <f>Index!$B$4</f>
        <v>East Midlands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1">
        <f>'Section 10 chart data'!$C$66</f>
        <v>47.417000000000002</v>
      </c>
      <c r="D9" s="321">
        <f>'Section 10 chart data'!$C$83</f>
        <v>80.561999999999998</v>
      </c>
      <c r="E9" s="696">
        <f>'Section 10 chart data'!$D$83</f>
        <v>17.87</v>
      </c>
      <c r="F9" s="321">
        <f>'Section 10 chart data'!$D$66</f>
        <v>51.014000000000003</v>
      </c>
      <c r="G9" s="321">
        <f>'Section 10 chart data'!$E$83</f>
        <v>104.88500000000001</v>
      </c>
      <c r="H9" s="696">
        <f>'Section 10 chart data'!$F$83</f>
        <v>22.05</v>
      </c>
      <c r="I9" s="321">
        <f>'Section 10 chart data'!$E$66</f>
        <v>45.317</v>
      </c>
      <c r="J9" s="321">
        <f>'Section 10 chart data'!$G$83</f>
        <v>134.94200000000001</v>
      </c>
      <c r="K9" s="696">
        <f>'Section 10 chart data'!$H$83</f>
        <v>29.77</v>
      </c>
      <c r="L9" s="321">
        <f>'Section 10 chart data'!$F$66</f>
        <v>38.831000000000003</v>
      </c>
      <c r="M9" s="321">
        <f>'Section 10 chart data'!$I$83</f>
        <v>136.261</v>
      </c>
      <c r="N9" s="696">
        <f>'Section 10 chart data'!$J$83</f>
        <v>22.44</v>
      </c>
      <c r="O9" s="321">
        <f>'Section 10 chart data'!$G$66</f>
        <v>47.055999999999997</v>
      </c>
      <c r="P9" s="321">
        <f>'Section 10 chart data'!$K$83</f>
        <v>63.215000000000003</v>
      </c>
      <c r="Q9" s="696">
        <f>'Section 10 chart data'!$L$83</f>
        <v>20.62</v>
      </c>
      <c r="R9" s="321">
        <f>'Section 10 chart data'!$H$66</f>
        <v>33.167999999999999</v>
      </c>
      <c r="S9" s="321">
        <f>'Section 10 chart data'!$M$83</f>
        <v>80.111000000000004</v>
      </c>
      <c r="T9" s="696">
        <f>'Section 10 chart data'!$N$83</f>
        <v>39.979999999999997</v>
      </c>
      <c r="U9" s="321">
        <f>'Section 10 chart data'!$I$66</f>
        <v>34.295999999999999</v>
      </c>
      <c r="V9" s="321">
        <f>'Section 10 chart data'!$O$83</f>
        <v>83.795000000000002</v>
      </c>
      <c r="W9" s="696">
        <f>'Section 10 chart data'!$P$83</f>
        <v>34.08</v>
      </c>
      <c r="X9" s="321">
        <f>'Section 10 chart data'!$J$66</f>
        <v>27.609000000000002</v>
      </c>
      <c r="Y9" s="321">
        <f>'Section 10 chart data'!$Q$83</f>
        <v>53.311999999999998</v>
      </c>
      <c r="Z9" s="696">
        <f>'Section 10 chart data'!$R$83</f>
        <v>24.38</v>
      </c>
      <c r="AA9" s="321">
        <f>'Section 10 chart data'!$K$66</f>
        <v>43.662999999999997</v>
      </c>
      <c r="AB9" s="321">
        <f>'Section 10 chart data'!$S$83</f>
        <v>45.841000000000001</v>
      </c>
      <c r="AC9" s="696">
        <f>'Section 10 chart data'!$T$83</f>
        <v>14.85</v>
      </c>
      <c r="AD9" s="321">
        <f>'Section 10 chart data'!$L$66</f>
        <v>33.423000000000002</v>
      </c>
      <c r="AE9" s="321">
        <f>'Section 10 chart data'!$U$83</f>
        <v>78.244</v>
      </c>
      <c r="AF9" s="696">
        <f>'Section 10 chart data'!$V$83</f>
        <v>38.4</v>
      </c>
      <c r="AG9" s="321">
        <f>'Section 10 chart data'!$M$66</f>
        <v>31.556000000000001</v>
      </c>
      <c r="AH9" s="321">
        <f>'Section 10 chart data'!$W$83</f>
        <v>54.173999999999999</v>
      </c>
      <c r="AI9" s="699">
        <f>'Section 10 chart data'!$X$83</f>
        <v>19.100000000000001</v>
      </c>
    </row>
    <row r="10" spans="2:35" ht="15" customHeight="1" x14ac:dyDescent="0.2">
      <c r="B10" s="159" t="s">
        <v>84</v>
      </c>
      <c r="C10" s="322">
        <f>'Section 10 chart data'!$C$67</f>
        <v>1.165</v>
      </c>
      <c r="D10" s="322">
        <f>'Section 10 chart data'!$C$84</f>
        <v>0</v>
      </c>
      <c r="E10" s="697">
        <f>'Section 10 chart data'!$D$84</f>
        <v>0</v>
      </c>
      <c r="F10" s="322">
        <f>'Section 10 chart data'!$D$67</f>
        <v>1.171</v>
      </c>
      <c r="G10" s="322">
        <f>'Section 10 chart data'!$E$84</f>
        <v>0</v>
      </c>
      <c r="H10" s="697">
        <f>'Section 10 chart data'!$F$84</f>
        <v>0</v>
      </c>
      <c r="I10" s="322">
        <f>'Section 10 chart data'!$E$67</f>
        <v>0.68600000000000005</v>
      </c>
      <c r="J10" s="322">
        <f>'Section 10 chart data'!$G$84</f>
        <v>0</v>
      </c>
      <c r="K10" s="697">
        <f>'Section 10 chart data'!$H$84</f>
        <v>0</v>
      </c>
      <c r="L10" s="322">
        <f>'Section 10 chart data'!$F$67</f>
        <v>0.72699999999999998</v>
      </c>
      <c r="M10" s="322">
        <f>'Section 10 chart data'!$I$84</f>
        <v>0</v>
      </c>
      <c r="N10" s="697">
        <f>'Section 10 chart data'!$J$84</f>
        <v>0</v>
      </c>
      <c r="O10" s="322">
        <f>'Section 10 chart data'!$G$67</f>
        <v>1.375</v>
      </c>
      <c r="P10" s="322">
        <f>'Section 10 chart data'!$K$84</f>
        <v>0.78500000000000003</v>
      </c>
      <c r="Q10" s="697">
        <f>'Section 10 chart data'!$L$84</f>
        <v>80.790000000000006</v>
      </c>
      <c r="R10" s="322">
        <f>'Section 10 chart data'!$H$67</f>
        <v>2.9089999999999998</v>
      </c>
      <c r="S10" s="322">
        <f>'Section 10 chart data'!$M$84</f>
        <v>1.1319999999999999</v>
      </c>
      <c r="T10" s="697">
        <f>'Section 10 chart data'!$N$84</f>
        <v>57.11</v>
      </c>
      <c r="U10" s="322">
        <f>'Section 10 chart data'!$I$67</f>
        <v>4.016</v>
      </c>
      <c r="V10" s="322">
        <f>'Section 10 chart data'!$O$84</f>
        <v>1.431</v>
      </c>
      <c r="W10" s="697">
        <f>'Section 10 chart data'!$P$84</f>
        <v>46.77</v>
      </c>
      <c r="X10" s="322">
        <f>'Section 10 chart data'!$J$67</f>
        <v>2.4969999999999999</v>
      </c>
      <c r="Y10" s="322">
        <f>'Section 10 chart data'!$Q$84</f>
        <v>2.4769999999999999</v>
      </c>
      <c r="Z10" s="697">
        <f>'Section 10 chart data'!$R$84</f>
        <v>33.5</v>
      </c>
      <c r="AA10" s="322">
        <f>'Section 10 chart data'!$K$67</f>
        <v>2.6960000000000002</v>
      </c>
      <c r="AB10" s="322">
        <f>'Section 10 chart data'!$S$84</f>
        <v>3.24</v>
      </c>
      <c r="AC10" s="697">
        <f>'Section 10 chart data'!$T$84</f>
        <v>26.84</v>
      </c>
      <c r="AD10" s="322">
        <f>'Section 10 chart data'!$L$67</f>
        <v>2.7919999999999998</v>
      </c>
      <c r="AE10" s="322">
        <f>'Section 10 chart data'!$U$84</f>
        <v>3.5510000000000002</v>
      </c>
      <c r="AF10" s="697">
        <f>'Section 10 chart data'!$V$84</f>
        <v>24.58</v>
      </c>
      <c r="AG10" s="322">
        <f>'Section 10 chart data'!$M$67</f>
        <v>2.601</v>
      </c>
      <c r="AH10" s="322">
        <f>'Section 10 chart data'!$W$84</f>
        <v>4.069</v>
      </c>
      <c r="AI10" s="700">
        <f>'Section 10 chart data'!$X$84</f>
        <v>20.89</v>
      </c>
    </row>
    <row r="11" spans="2:35" ht="15" customHeight="1" x14ac:dyDescent="0.2">
      <c r="B11" s="159" t="s">
        <v>85</v>
      </c>
      <c r="C11" s="322">
        <f>'Section 10 chart data'!$C$68</f>
        <v>11.574999999999999</v>
      </c>
      <c r="D11" s="322">
        <f>'Section 10 chart data'!$C$85</f>
        <v>46.762999999999998</v>
      </c>
      <c r="E11" s="697">
        <f>'Section 10 chart data'!$D$85</f>
        <v>24.24</v>
      </c>
      <c r="F11" s="322">
        <f>'Section 10 chart data'!$D$68</f>
        <v>13.817</v>
      </c>
      <c r="G11" s="322">
        <f>'Section 10 chart data'!$E$85</f>
        <v>35.777999999999999</v>
      </c>
      <c r="H11" s="697">
        <f>'Section 10 chart data'!$F$85</f>
        <v>28.03</v>
      </c>
      <c r="I11" s="322">
        <f>'Section 10 chart data'!$E$68</f>
        <v>10.552</v>
      </c>
      <c r="J11" s="322">
        <f>'Section 10 chart data'!$G$85</f>
        <v>88.225999999999999</v>
      </c>
      <c r="K11" s="697">
        <f>'Section 10 chart data'!$H$85</f>
        <v>44.04</v>
      </c>
      <c r="L11" s="322">
        <f>'Section 10 chart data'!$F$68</f>
        <v>7.8760000000000003</v>
      </c>
      <c r="M11" s="322">
        <f>'Section 10 chart data'!$I$85</f>
        <v>81.543000000000006</v>
      </c>
      <c r="N11" s="697">
        <f>'Section 10 chart data'!$J$85</f>
        <v>30.21</v>
      </c>
      <c r="O11" s="322">
        <f>'Section 10 chart data'!$G$68</f>
        <v>7.96</v>
      </c>
      <c r="P11" s="322">
        <f>'Section 10 chart data'!$K$85</f>
        <v>34.07</v>
      </c>
      <c r="Q11" s="697">
        <f>'Section 10 chart data'!$L$85</f>
        <v>31.23</v>
      </c>
      <c r="R11" s="322">
        <f>'Section 10 chart data'!$H$68</f>
        <v>5.3319999999999999</v>
      </c>
      <c r="S11" s="322">
        <f>'Section 10 chart data'!$M$85</f>
        <v>62.128</v>
      </c>
      <c r="T11" s="697">
        <f>'Section 10 chart data'!$N$85</f>
        <v>51.92</v>
      </c>
      <c r="U11" s="322">
        <f>'Section 10 chart data'!$I$68</f>
        <v>5.0140000000000002</v>
      </c>
      <c r="V11" s="322">
        <f>'Section 10 chart data'!$O$85</f>
        <v>62.686</v>
      </c>
      <c r="W11" s="697">
        <f>'Section 10 chart data'!$P$85</f>
        <v>44.95</v>
      </c>
      <c r="X11" s="322">
        <f>'Section 10 chart data'!$J$68</f>
        <v>5.93</v>
      </c>
      <c r="Y11" s="322">
        <f>'Section 10 chart data'!$Q$85</f>
        <v>24.742999999999999</v>
      </c>
      <c r="Z11" s="697">
        <f>'Section 10 chart data'!$R$85</f>
        <v>30.05</v>
      </c>
      <c r="AA11" s="322">
        <f>'Section 10 chart data'!$K$68</f>
        <v>8.5370000000000008</v>
      </c>
      <c r="AB11" s="322">
        <f>'Section 10 chart data'!$S$85</f>
        <v>21.414000000000001</v>
      </c>
      <c r="AC11" s="697">
        <f>'Section 10 chart data'!$T$85</f>
        <v>20.5</v>
      </c>
      <c r="AD11" s="322">
        <f>'Section 10 chart data'!$L$68</f>
        <v>7.0179999999999998</v>
      </c>
      <c r="AE11" s="322">
        <f>'Section 10 chart data'!$U$85</f>
        <v>20.832999999999998</v>
      </c>
      <c r="AF11" s="697">
        <f>'Section 10 chart data'!$V$85</f>
        <v>19.16</v>
      </c>
      <c r="AG11" s="322">
        <f>'Section 10 chart data'!$M$68</f>
        <v>10.529</v>
      </c>
      <c r="AH11" s="322">
        <f>'Section 10 chart data'!$W$85</f>
        <v>31.132999999999999</v>
      </c>
      <c r="AI11" s="700">
        <f>'Section 10 chart data'!$X$85</f>
        <v>30.08</v>
      </c>
    </row>
    <row r="12" spans="2:35" ht="15" customHeight="1" x14ac:dyDescent="0.2">
      <c r="B12" s="159" t="s">
        <v>86</v>
      </c>
      <c r="C12" s="322">
        <f>'Section 10 chart data'!$C$69</f>
        <v>30.173999999999999</v>
      </c>
      <c r="D12" s="322">
        <f>'Section 10 chart data'!$C$86</f>
        <v>12.795999999999999</v>
      </c>
      <c r="E12" s="697">
        <f>'Section 10 chart data'!$D$86</f>
        <v>42.1</v>
      </c>
      <c r="F12" s="322">
        <f>'Section 10 chart data'!$D$69</f>
        <v>31.276</v>
      </c>
      <c r="G12" s="322">
        <f>'Section 10 chart data'!$E$86</f>
        <v>28.663</v>
      </c>
      <c r="H12" s="697">
        <f>'Section 10 chart data'!$F$86</f>
        <v>45.59</v>
      </c>
      <c r="I12" s="322">
        <f>'Section 10 chart data'!$E$69</f>
        <v>30.510999999999999</v>
      </c>
      <c r="J12" s="322">
        <f>'Section 10 chart data'!$G$86</f>
        <v>22.146999999999998</v>
      </c>
      <c r="K12" s="697">
        <f>'Section 10 chart data'!$H$86</f>
        <v>65.760000000000005</v>
      </c>
      <c r="L12" s="322">
        <f>'Section 10 chart data'!$F$69</f>
        <v>26.352</v>
      </c>
      <c r="M12" s="322">
        <f>'Section 10 chart data'!$I$86</f>
        <v>29.221</v>
      </c>
      <c r="N12" s="697">
        <f>'Section 10 chart data'!$J$86</f>
        <v>71.31</v>
      </c>
      <c r="O12" s="322">
        <f>'Section 10 chart data'!$G$69</f>
        <v>34.734000000000002</v>
      </c>
      <c r="P12" s="322">
        <f>'Section 10 chart data'!$K$86</f>
        <v>4.9240000000000004</v>
      </c>
      <c r="Q12" s="697">
        <f>'Section 10 chart data'!$L$86</f>
        <v>56.81</v>
      </c>
      <c r="R12" s="322">
        <f>'Section 10 chart data'!$H$69</f>
        <v>21.471</v>
      </c>
      <c r="S12" s="322">
        <f>'Section 10 chart data'!$M$86</f>
        <v>4.7939999999999996</v>
      </c>
      <c r="T12" s="697">
        <f>'Section 10 chart data'!$N$86</f>
        <v>58.63</v>
      </c>
      <c r="U12" s="322">
        <f>'Section 10 chart data'!$I$69</f>
        <v>20.893000000000001</v>
      </c>
      <c r="V12" s="322">
        <f>'Section 10 chart data'!$O$86</f>
        <v>2.6459999999999999</v>
      </c>
      <c r="W12" s="697">
        <f>'Section 10 chart data'!$P$86</f>
        <v>83.92</v>
      </c>
      <c r="X12" s="322">
        <f>'Section 10 chart data'!$J$69</f>
        <v>14.683999999999999</v>
      </c>
      <c r="Y12" s="322">
        <f>'Section 10 chart data'!$Q$86</f>
        <v>2.7320000000000002</v>
      </c>
      <c r="Z12" s="697">
        <f>'Section 10 chart data'!$R$86</f>
        <v>81.33</v>
      </c>
      <c r="AA12" s="322">
        <f>'Section 10 chart data'!$K$69</f>
        <v>25.526</v>
      </c>
      <c r="AB12" s="322">
        <f>'Section 10 chart data'!$S$86</f>
        <v>2.3610000000000002</v>
      </c>
      <c r="AC12" s="697">
        <f>'Section 10 chart data'!$T$86</f>
        <v>77.5</v>
      </c>
      <c r="AD12" s="322">
        <f>'Section 10 chart data'!$L$69</f>
        <v>16.507999999999999</v>
      </c>
      <c r="AE12" s="322">
        <f>'Section 10 chart data'!$U$86</f>
        <v>33.338000000000001</v>
      </c>
      <c r="AF12" s="697">
        <f>'Section 10 chart data'!$V$86</f>
        <v>88.44</v>
      </c>
      <c r="AG12" s="322">
        <f>'Section 10 chart data'!$M$69</f>
        <v>10.516999999999999</v>
      </c>
      <c r="AH12" s="322">
        <f>'Section 10 chart data'!$W$86</f>
        <v>0.30599999999999999</v>
      </c>
      <c r="AI12" s="700">
        <f>'Section 10 chart data'!$X$86</f>
        <v>36.24</v>
      </c>
    </row>
    <row r="13" spans="2:35" ht="15" customHeight="1" x14ac:dyDescent="0.2">
      <c r="B13" s="159" t="s">
        <v>87</v>
      </c>
      <c r="C13" s="322">
        <f>'Section 10 chart data'!$C$70</f>
        <v>4.2000000000000003E-2</v>
      </c>
      <c r="D13" s="322">
        <f>'Section 10 chart data'!$C$87</f>
        <v>1.8560000000000001</v>
      </c>
      <c r="E13" s="697">
        <f>'Section 10 chart data'!$D$87</f>
        <v>45.03</v>
      </c>
      <c r="F13" s="322">
        <f>'Section 10 chart data'!$D$70</f>
        <v>4.2999999999999997E-2</v>
      </c>
      <c r="G13" s="322">
        <f>'Section 10 chart data'!$E$87</f>
        <v>1.4850000000000001</v>
      </c>
      <c r="H13" s="697">
        <f>'Section 10 chart data'!$F$87</f>
        <v>44.26</v>
      </c>
      <c r="I13" s="322">
        <f>'Section 10 chart data'!$E$70</f>
        <v>0.17299999999999999</v>
      </c>
      <c r="J13" s="322">
        <f>'Section 10 chart data'!$G$87</f>
        <v>1.454</v>
      </c>
      <c r="K13" s="697">
        <f>'Section 10 chart data'!$H$87</f>
        <v>44.36</v>
      </c>
      <c r="L13" s="322">
        <f>'Section 10 chart data'!$F$70</f>
        <v>0.23</v>
      </c>
      <c r="M13" s="322">
        <f>'Section 10 chart data'!$I$87</f>
        <v>4.8920000000000003</v>
      </c>
      <c r="N13" s="697">
        <f>'Section 10 chart data'!$J$87</f>
        <v>75.959999999999994</v>
      </c>
      <c r="O13" s="322">
        <f>'Section 10 chart data'!$G$70</f>
        <v>3.3000000000000002E-2</v>
      </c>
      <c r="P13" s="322">
        <f>'Section 10 chart data'!$K$87</f>
        <v>5.3650000000000002</v>
      </c>
      <c r="Q13" s="697">
        <f>'Section 10 chart data'!$L$87</f>
        <v>83.6</v>
      </c>
      <c r="R13" s="322">
        <f>'Section 10 chart data'!$H$70</f>
        <v>0.28899999999999998</v>
      </c>
      <c r="S13" s="322">
        <f>'Section 10 chart data'!$M$87</f>
        <v>1.097</v>
      </c>
      <c r="T13" s="697">
        <f>'Section 10 chart data'!$N$87</f>
        <v>43.92</v>
      </c>
      <c r="U13" s="322">
        <f>'Section 10 chart data'!$I$70</f>
        <v>0.371</v>
      </c>
      <c r="V13" s="322">
        <f>'Section 10 chart data'!$O$87</f>
        <v>1.163</v>
      </c>
      <c r="W13" s="697">
        <f>'Section 10 chart data'!$P$87</f>
        <v>37.82</v>
      </c>
      <c r="X13" s="322">
        <f>'Section 10 chart data'!$J$70</f>
        <v>0.33800000000000002</v>
      </c>
      <c r="Y13" s="322">
        <f>'Section 10 chart data'!$Q$87</f>
        <v>8.1020000000000003</v>
      </c>
      <c r="Z13" s="697">
        <f>'Section 10 chart data'!$R$87</f>
        <v>61.91</v>
      </c>
      <c r="AA13" s="322">
        <f>'Section 10 chart data'!$K$70</f>
        <v>0.34899999999999998</v>
      </c>
      <c r="AB13" s="322">
        <f>'Section 10 chart data'!$S$87</f>
        <v>0.99</v>
      </c>
      <c r="AC13" s="697">
        <f>'Section 10 chart data'!$T$87</f>
        <v>27.14</v>
      </c>
      <c r="AD13" s="322">
        <f>'Section 10 chart data'!$L$70</f>
        <v>0.51700000000000002</v>
      </c>
      <c r="AE13" s="322">
        <f>'Section 10 chart data'!$U$87</f>
        <v>1.1990000000000001</v>
      </c>
      <c r="AF13" s="697">
        <f>'Section 10 chart data'!$V$87</f>
        <v>28.75</v>
      </c>
      <c r="AG13" s="322">
        <f>'Section 10 chart data'!$M$70</f>
        <v>0.38400000000000001</v>
      </c>
      <c r="AH13" s="322">
        <f>'Section 10 chart data'!$W$87</f>
        <v>2.5329999999999999</v>
      </c>
      <c r="AI13" s="700">
        <f>'Section 10 chart data'!$X$87</f>
        <v>30.87</v>
      </c>
    </row>
    <row r="14" spans="2:35" ht="15" customHeight="1" x14ac:dyDescent="0.2">
      <c r="B14" s="159" t="s">
        <v>88</v>
      </c>
      <c r="C14" s="322">
        <f>'Section 10 chart data'!$C$71</f>
        <v>1.242</v>
      </c>
      <c r="D14" s="322">
        <f>'Section 10 chart data'!$C$88</f>
        <v>14.765000000000001</v>
      </c>
      <c r="E14" s="697">
        <f>'Section 10 chart data'!$D$88</f>
        <v>34.880000000000003</v>
      </c>
      <c r="F14" s="322">
        <f>'Section 10 chart data'!$D$71</f>
        <v>1.2729999999999999</v>
      </c>
      <c r="G14" s="322">
        <f>'Section 10 chart data'!$E$88</f>
        <v>20.581</v>
      </c>
      <c r="H14" s="697">
        <f>'Section 10 chart data'!$F$88</f>
        <v>35.590000000000003</v>
      </c>
      <c r="I14" s="322">
        <f>'Section 10 chart data'!$E$71</f>
        <v>1.2070000000000001</v>
      </c>
      <c r="J14" s="322">
        <f>'Section 10 chart data'!$G$88</f>
        <v>12.728999999999999</v>
      </c>
      <c r="K14" s="697">
        <f>'Section 10 chart data'!$H$88</f>
        <v>35.36</v>
      </c>
      <c r="L14" s="322">
        <f>'Section 10 chart data'!$F$71</f>
        <v>1.6830000000000001</v>
      </c>
      <c r="M14" s="322">
        <f>'Section 10 chart data'!$I$88</f>
        <v>11.928000000000001</v>
      </c>
      <c r="N14" s="697">
        <f>'Section 10 chart data'!$J$88</f>
        <v>36.57</v>
      </c>
      <c r="O14" s="322">
        <f>'Section 10 chart data'!$G$71</f>
        <v>1.379</v>
      </c>
      <c r="P14" s="322">
        <f>'Section 10 chart data'!$K$88</f>
        <v>16.841000000000001</v>
      </c>
      <c r="Q14" s="697">
        <f>'Section 10 chart data'!$L$88</f>
        <v>33.270000000000003</v>
      </c>
      <c r="R14" s="322">
        <f>'Section 10 chart data'!$H$71</f>
        <v>1.171</v>
      </c>
      <c r="S14" s="322">
        <f>'Section 10 chart data'!$M$88</f>
        <v>8.9789999999999992</v>
      </c>
      <c r="T14" s="697">
        <f>'Section 10 chart data'!$N$88</f>
        <v>39.340000000000003</v>
      </c>
      <c r="U14" s="322">
        <f>'Section 10 chart data'!$I$71</f>
        <v>1.67</v>
      </c>
      <c r="V14" s="322">
        <f>'Section 10 chart data'!$O$88</f>
        <v>8.4659999999999993</v>
      </c>
      <c r="W14" s="697">
        <f>'Section 10 chart data'!$P$88</f>
        <v>38.770000000000003</v>
      </c>
      <c r="X14" s="322">
        <f>'Section 10 chart data'!$J$71</f>
        <v>1.06</v>
      </c>
      <c r="Y14" s="322">
        <f>'Section 10 chart data'!$Q$88</f>
        <v>7.9390000000000001</v>
      </c>
      <c r="Z14" s="697">
        <f>'Section 10 chart data'!$R$88</f>
        <v>39.78</v>
      </c>
      <c r="AA14" s="322">
        <f>'Section 10 chart data'!$K$71</f>
        <v>1.6419999999999999</v>
      </c>
      <c r="AB14" s="322">
        <f>'Section 10 chart data'!$S$88</f>
        <v>7.9359999999999999</v>
      </c>
      <c r="AC14" s="697">
        <f>'Section 10 chart data'!$T$88</f>
        <v>38.28</v>
      </c>
      <c r="AD14" s="322">
        <f>'Section 10 chart data'!$L$71</f>
        <v>1.579</v>
      </c>
      <c r="AE14" s="322">
        <f>'Section 10 chart data'!$U$88</f>
        <v>7.9859999999999998</v>
      </c>
      <c r="AF14" s="697">
        <f>'Section 10 chart data'!$V$88</f>
        <v>38.74</v>
      </c>
      <c r="AG14" s="322">
        <f>'Section 10 chart data'!$M$71</f>
        <v>1.671</v>
      </c>
      <c r="AH14" s="322">
        <f>'Section 10 chart data'!$W$88</f>
        <v>3.8090000000000002</v>
      </c>
      <c r="AI14" s="700">
        <f>'Section 10 chart data'!$X$88</f>
        <v>37.11</v>
      </c>
    </row>
    <row r="15" spans="2:35" ht="15" customHeight="1" x14ac:dyDescent="0.2">
      <c r="B15" s="159" t="s">
        <v>89</v>
      </c>
      <c r="C15" s="322">
        <f>'Section 10 chart data'!$C$72</f>
        <v>0.01</v>
      </c>
      <c r="D15" s="322">
        <f>'Section 10 chart data'!$C$89</f>
        <v>0</v>
      </c>
      <c r="E15" s="697">
        <f>'Section 10 chart data'!$D$89</f>
        <v>0</v>
      </c>
      <c r="F15" s="322">
        <f>'Section 10 chart data'!$D$72</f>
        <v>2.1000000000000001E-2</v>
      </c>
      <c r="G15" s="322">
        <f>'Section 10 chart data'!$E$89</f>
        <v>0.156</v>
      </c>
      <c r="H15" s="697">
        <f>'Section 10 chart data'!$F$89</f>
        <v>76.760000000000005</v>
      </c>
      <c r="I15" s="322">
        <f>'Section 10 chart data'!$E$72</f>
        <v>2.3E-2</v>
      </c>
      <c r="J15" s="322">
        <f>'Section 10 chart data'!$G$89</f>
        <v>0.13300000000000001</v>
      </c>
      <c r="K15" s="697">
        <f>'Section 10 chart data'!$H$89</f>
        <v>76.760000000000005</v>
      </c>
      <c r="L15" s="322">
        <f>'Section 10 chart data'!$F$72</f>
        <v>0.153</v>
      </c>
      <c r="M15" s="322">
        <f>'Section 10 chart data'!$I$89</f>
        <v>2.2690000000000001</v>
      </c>
      <c r="N15" s="697">
        <f>'Section 10 chart data'!$J$89</f>
        <v>76.760000000000005</v>
      </c>
      <c r="O15" s="322">
        <f>'Section 10 chart data'!$G$72</f>
        <v>0.34599999999999997</v>
      </c>
      <c r="P15" s="322">
        <f>'Section 10 chart data'!$K$89</f>
        <v>0.314</v>
      </c>
      <c r="Q15" s="697">
        <f>'Section 10 chart data'!$L$89</f>
        <v>80.790000000000006</v>
      </c>
      <c r="R15" s="322">
        <f>'Section 10 chart data'!$H$72</f>
        <v>0.54400000000000004</v>
      </c>
      <c r="S15" s="322">
        <f>'Section 10 chart data'!$M$89</f>
        <v>0.59099999999999997</v>
      </c>
      <c r="T15" s="697">
        <f>'Section 10 chart data'!$N$89</f>
        <v>44.92</v>
      </c>
      <c r="U15" s="322">
        <f>'Section 10 chart data'!$I$72</f>
        <v>0.77700000000000002</v>
      </c>
      <c r="V15" s="322">
        <f>'Section 10 chart data'!$O$89</f>
        <v>1.877</v>
      </c>
      <c r="W15" s="697">
        <f>'Section 10 chart data'!$P$89</f>
        <v>35.49</v>
      </c>
      <c r="X15" s="322">
        <f>'Section 10 chart data'!$J$72</f>
        <v>0.97399999999999998</v>
      </c>
      <c r="Y15" s="322">
        <f>'Section 10 chart data'!$Q$89</f>
        <v>2.4649999999999999</v>
      </c>
      <c r="Z15" s="697">
        <f>'Section 10 chart data'!$R$89</f>
        <v>29.62</v>
      </c>
      <c r="AA15" s="322">
        <f>'Section 10 chart data'!$K$72</f>
        <v>1.591</v>
      </c>
      <c r="AB15" s="322">
        <f>'Section 10 chart data'!$S$89</f>
        <v>3.1869999999999998</v>
      </c>
      <c r="AC15" s="697">
        <f>'Section 10 chart data'!$T$89</f>
        <v>24.47</v>
      </c>
      <c r="AD15" s="322">
        <f>'Section 10 chart data'!$L$72</f>
        <v>1.333</v>
      </c>
      <c r="AE15" s="322">
        <f>'Section 10 chart data'!$U$89</f>
        <v>3.7450000000000001</v>
      </c>
      <c r="AF15" s="697">
        <f>'Section 10 chart data'!$V$89</f>
        <v>22.22</v>
      </c>
      <c r="AG15" s="322">
        <f>'Section 10 chart data'!$M$72</f>
        <v>1.5329999999999999</v>
      </c>
      <c r="AH15" s="322">
        <f>'Section 10 chart data'!$W$89</f>
        <v>3.972</v>
      </c>
      <c r="AI15" s="700">
        <f>'Section 10 chart data'!$X$89</f>
        <v>21.89</v>
      </c>
    </row>
    <row r="16" spans="2:35" ht="15" customHeight="1" x14ac:dyDescent="0.2">
      <c r="B16" s="159" t="s">
        <v>90</v>
      </c>
      <c r="C16" s="322">
        <f>'Section 10 chart data'!$C$73</f>
        <v>2.7370000000000001</v>
      </c>
      <c r="D16" s="322">
        <f>'Section 10 chart data'!$C$90</f>
        <v>0</v>
      </c>
      <c r="E16" s="697">
        <f>'Section 10 chart data'!$D$90</f>
        <v>0</v>
      </c>
      <c r="F16" s="322">
        <f>'Section 10 chart data'!$D$73</f>
        <v>3.113</v>
      </c>
      <c r="G16" s="322">
        <f>'Section 10 chart data'!$E$90</f>
        <v>0</v>
      </c>
      <c r="H16" s="697">
        <f>'Section 10 chart data'!$F$90</f>
        <v>0</v>
      </c>
      <c r="I16" s="322">
        <f>'Section 10 chart data'!$E$73</f>
        <v>1.9710000000000001</v>
      </c>
      <c r="J16" s="322">
        <f>'Section 10 chart data'!$G$90</f>
        <v>0</v>
      </c>
      <c r="K16" s="697">
        <f>'Section 10 chart data'!$H$90</f>
        <v>0</v>
      </c>
      <c r="L16" s="322">
        <f>'Section 10 chart data'!$F$73</f>
        <v>1.5469999999999999</v>
      </c>
      <c r="M16" s="322">
        <f>'Section 10 chart data'!$I$90</f>
        <v>0</v>
      </c>
      <c r="N16" s="697">
        <f>'Section 10 chart data'!$J$90</f>
        <v>0</v>
      </c>
      <c r="O16" s="322">
        <f>'Section 10 chart data'!$G$73</f>
        <v>0.99299999999999999</v>
      </c>
      <c r="P16" s="322">
        <f>'Section 10 chart data'!$K$90</f>
        <v>0</v>
      </c>
      <c r="Q16" s="697">
        <f>'Section 10 chart data'!$L$90</f>
        <v>0</v>
      </c>
      <c r="R16" s="322">
        <f>'Section 10 chart data'!$H$73</f>
        <v>0.79700000000000004</v>
      </c>
      <c r="S16" s="322">
        <f>'Section 10 chart data'!$M$90</f>
        <v>7.0000000000000001E-3</v>
      </c>
      <c r="T16" s="697">
        <f>'Section 10 chart data'!$N$90</f>
        <v>80.790000000000006</v>
      </c>
      <c r="U16" s="322">
        <f>'Section 10 chart data'!$I$73</f>
        <v>0.48</v>
      </c>
      <c r="V16" s="322">
        <f>'Section 10 chart data'!$O$90</f>
        <v>7.0000000000000001E-3</v>
      </c>
      <c r="W16" s="697">
        <f>'Section 10 chart data'!$P$90</f>
        <v>80.790000000000006</v>
      </c>
      <c r="X16" s="322">
        <f>'Section 10 chart data'!$J$73</f>
        <v>0.504</v>
      </c>
      <c r="Y16" s="322">
        <f>'Section 10 chart data'!$Q$90</f>
        <v>7.0000000000000001E-3</v>
      </c>
      <c r="Z16" s="697">
        <f>'Section 10 chart data'!$R$90</f>
        <v>80.790000000000006</v>
      </c>
      <c r="AA16" s="322">
        <f>'Section 10 chart data'!$K$73</f>
        <v>0.67300000000000004</v>
      </c>
      <c r="AB16" s="322">
        <f>'Section 10 chart data'!$S$90</f>
        <v>7.0000000000000001E-3</v>
      </c>
      <c r="AC16" s="697">
        <f>'Section 10 chart data'!$T$90</f>
        <v>80.790000000000006</v>
      </c>
      <c r="AD16" s="322">
        <f>'Section 10 chart data'!$L$73</f>
        <v>0.751</v>
      </c>
      <c r="AE16" s="322">
        <f>'Section 10 chart data'!$U$90</f>
        <v>7.0000000000000001E-3</v>
      </c>
      <c r="AF16" s="697">
        <f>'Section 10 chart data'!$V$90</f>
        <v>80.790000000000006</v>
      </c>
      <c r="AG16" s="322">
        <f>'Section 10 chart data'!$M$73</f>
        <v>0.93899999999999995</v>
      </c>
      <c r="AH16" s="322">
        <f>'Section 10 chart data'!$W$90</f>
        <v>7.0000000000000001E-3</v>
      </c>
      <c r="AI16" s="700">
        <f>'Section 10 chart data'!$X$90</f>
        <v>80.790000000000006</v>
      </c>
    </row>
    <row r="17" spans="2:35" ht="15" customHeight="1" x14ac:dyDescent="0.2">
      <c r="B17" s="161" t="s">
        <v>91</v>
      </c>
      <c r="C17" s="323">
        <f>'Section 10 chart data'!$C$74</f>
        <v>0.47299999999999998</v>
      </c>
      <c r="D17" s="323">
        <f>'Section 10 chart data'!$C$91</f>
        <v>4.3819999999999997</v>
      </c>
      <c r="E17" s="698">
        <f>'Section 10 chart data'!$D$91</f>
        <v>60.61</v>
      </c>
      <c r="F17" s="323">
        <f>'Section 10 chart data'!$D$74</f>
        <v>0.30099999999999999</v>
      </c>
      <c r="G17" s="323">
        <f>'Section 10 chart data'!$E$91</f>
        <v>18.222000000000001</v>
      </c>
      <c r="H17" s="698">
        <f>'Section 10 chart data'!$F$91</f>
        <v>67.17</v>
      </c>
      <c r="I17" s="323">
        <f>'Section 10 chart data'!$E$74</f>
        <v>0.19500000000000001</v>
      </c>
      <c r="J17" s="323">
        <f>'Section 10 chart data'!$G$91</f>
        <v>10.253</v>
      </c>
      <c r="K17" s="698">
        <f>'Section 10 chart data'!$H$91</f>
        <v>80.92</v>
      </c>
      <c r="L17" s="323">
        <f>'Section 10 chart data'!$F$74</f>
        <v>0.26300000000000001</v>
      </c>
      <c r="M17" s="323">
        <f>'Section 10 chart data'!$I$91</f>
        <v>6.407</v>
      </c>
      <c r="N17" s="698">
        <f>'Section 10 chart data'!$J$91</f>
        <v>85.45</v>
      </c>
      <c r="O17" s="323">
        <f>'Section 10 chart data'!$G$74</f>
        <v>0.23599999999999999</v>
      </c>
      <c r="P17" s="323">
        <f>'Section 10 chart data'!$K$91</f>
        <v>0.91600000000000004</v>
      </c>
      <c r="Q17" s="698">
        <f>'Section 10 chart data'!$L$91</f>
        <v>90.94</v>
      </c>
      <c r="R17" s="323">
        <f>'Section 10 chart data'!$H$74</f>
        <v>0.65500000000000003</v>
      </c>
      <c r="S17" s="323">
        <f>'Section 10 chart data'!$M$91</f>
        <v>1.3839999999999999</v>
      </c>
      <c r="T17" s="698">
        <f>'Section 10 chart data'!$N$91</f>
        <v>52.79</v>
      </c>
      <c r="U17" s="323">
        <f>'Section 10 chart data'!$I$74</f>
        <v>1.075</v>
      </c>
      <c r="V17" s="323">
        <f>'Section 10 chart data'!$O$91</f>
        <v>5.5190000000000001</v>
      </c>
      <c r="W17" s="698">
        <f>'Section 10 chart data'!$P$91</f>
        <v>50.71</v>
      </c>
      <c r="X17" s="323">
        <f>'Section 10 chart data'!$J$74</f>
        <v>1.623</v>
      </c>
      <c r="Y17" s="323">
        <f>'Section 10 chart data'!$Q$91</f>
        <v>4.8470000000000004</v>
      </c>
      <c r="Z17" s="698">
        <f>'Section 10 chart data'!$R$91</f>
        <v>30.43</v>
      </c>
      <c r="AA17" s="323">
        <f>'Section 10 chart data'!$K$74</f>
        <v>2.6480000000000001</v>
      </c>
      <c r="AB17" s="323">
        <f>'Section 10 chart data'!$S$91</f>
        <v>6.7069999999999999</v>
      </c>
      <c r="AC17" s="698">
        <f>'Section 10 chart data'!$T$91</f>
        <v>26.86</v>
      </c>
      <c r="AD17" s="323">
        <f>'Section 10 chart data'!$L$74</f>
        <v>2.9249999999999998</v>
      </c>
      <c r="AE17" s="323">
        <f>'Section 10 chart data'!$U$91</f>
        <v>7.5860000000000003</v>
      </c>
      <c r="AF17" s="698">
        <f>'Section 10 chart data'!$V$91</f>
        <v>25.11</v>
      </c>
      <c r="AG17" s="323">
        <f>'Section 10 chart data'!$M$74</f>
        <v>3.3809999999999998</v>
      </c>
      <c r="AH17" s="323">
        <f>'Section 10 chart data'!$W$91</f>
        <v>8.3439999999999994</v>
      </c>
      <c r="AI17" s="701">
        <f>'Section 10 chart data'!$X$91</f>
        <v>23.89</v>
      </c>
    </row>
    <row r="20" spans="2:35" ht="15" customHeight="1" x14ac:dyDescent="0.2">
      <c r="B20" s="855" t="s">
        <v>77</v>
      </c>
      <c r="C20" s="858" t="s">
        <v>331</v>
      </c>
      <c r="D20" s="858"/>
      <c r="E20" s="858"/>
      <c r="F20" s="858" t="s">
        <v>222</v>
      </c>
      <c r="G20" s="858"/>
      <c r="H20" s="785"/>
    </row>
    <row r="21" spans="2:35" ht="15" customHeight="1" x14ac:dyDescent="0.2">
      <c r="B21" s="879"/>
      <c r="C21" s="318" t="s">
        <v>78</v>
      </c>
      <c r="D21" s="859" t="s">
        <v>79</v>
      </c>
      <c r="E21" s="859"/>
      <c r="F21" s="318" t="s">
        <v>78</v>
      </c>
      <c r="G21" s="859" t="s">
        <v>79</v>
      </c>
      <c r="H21" s="788"/>
    </row>
    <row r="22" spans="2:35" ht="30" customHeight="1" x14ac:dyDescent="0.2">
      <c r="B22" s="879"/>
      <c r="C22" s="857" t="s">
        <v>325</v>
      </c>
      <c r="D22" s="857"/>
      <c r="E22" s="130" t="s">
        <v>82</v>
      </c>
      <c r="F22" s="857" t="s">
        <v>325</v>
      </c>
      <c r="G22" s="857"/>
      <c r="H22" s="131" t="s">
        <v>82</v>
      </c>
    </row>
    <row r="23" spans="2:35" ht="15" customHeight="1" x14ac:dyDescent="0.2">
      <c r="B23" s="143" t="str">
        <f>Index!$B$4</f>
        <v>East Midlands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1">
        <f>$C$9</f>
        <v>47.417000000000002</v>
      </c>
      <c r="D24" s="321">
        <f>$D$9</f>
        <v>80.561999999999998</v>
      </c>
      <c r="E24" s="696">
        <f>$E$9</f>
        <v>17.87</v>
      </c>
      <c r="F24" s="321">
        <f>$F$9</f>
        <v>51.014000000000003</v>
      </c>
      <c r="G24" s="321">
        <f>$G$9</f>
        <v>104.88500000000001</v>
      </c>
      <c r="H24" s="699">
        <f>$H$9</f>
        <v>22.05</v>
      </c>
    </row>
    <row r="25" spans="2:35" ht="15" customHeight="1" x14ac:dyDescent="0.2">
      <c r="B25" s="159" t="s">
        <v>84</v>
      </c>
      <c r="C25" s="322">
        <f>$C$10</f>
        <v>1.165</v>
      </c>
      <c r="D25" s="322">
        <f>$D$10</f>
        <v>0</v>
      </c>
      <c r="E25" s="697">
        <f>$E$10</f>
        <v>0</v>
      </c>
      <c r="F25" s="322">
        <f>$F$10</f>
        <v>1.171</v>
      </c>
      <c r="G25" s="322">
        <f>$G$10</f>
        <v>0</v>
      </c>
      <c r="H25" s="700">
        <f>$H$10</f>
        <v>0</v>
      </c>
    </row>
    <row r="26" spans="2:35" ht="15" customHeight="1" x14ac:dyDescent="0.2">
      <c r="B26" s="159" t="s">
        <v>85</v>
      </c>
      <c r="C26" s="322">
        <f>$C$11</f>
        <v>11.574999999999999</v>
      </c>
      <c r="D26" s="322">
        <f>$D$11</f>
        <v>46.762999999999998</v>
      </c>
      <c r="E26" s="697">
        <f>$E$11</f>
        <v>24.24</v>
      </c>
      <c r="F26" s="322">
        <f>$F$11</f>
        <v>13.817</v>
      </c>
      <c r="G26" s="322">
        <f>$G$11</f>
        <v>35.777999999999999</v>
      </c>
      <c r="H26" s="700">
        <f>$H$11</f>
        <v>28.03</v>
      </c>
    </row>
    <row r="27" spans="2:35" ht="15" customHeight="1" x14ac:dyDescent="0.2">
      <c r="B27" s="159" t="s">
        <v>86</v>
      </c>
      <c r="C27" s="322">
        <f>$C$12</f>
        <v>30.173999999999999</v>
      </c>
      <c r="D27" s="322">
        <f>$D$12</f>
        <v>12.795999999999999</v>
      </c>
      <c r="E27" s="697">
        <f>$E$12</f>
        <v>42.1</v>
      </c>
      <c r="F27" s="322">
        <f>$F$12</f>
        <v>31.276</v>
      </c>
      <c r="G27" s="322">
        <f>$G$12</f>
        <v>28.663</v>
      </c>
      <c r="H27" s="700">
        <f>$H$12</f>
        <v>45.59</v>
      </c>
    </row>
    <row r="28" spans="2:35" ht="15" customHeight="1" x14ac:dyDescent="0.2">
      <c r="B28" s="159" t="s">
        <v>87</v>
      </c>
      <c r="C28" s="322">
        <f>$C$13</f>
        <v>4.2000000000000003E-2</v>
      </c>
      <c r="D28" s="322">
        <f>$D$13</f>
        <v>1.8560000000000001</v>
      </c>
      <c r="E28" s="697">
        <f>$E$13</f>
        <v>45.03</v>
      </c>
      <c r="F28" s="322">
        <f>$F$13</f>
        <v>4.2999999999999997E-2</v>
      </c>
      <c r="G28" s="322">
        <f>$G$13</f>
        <v>1.4850000000000001</v>
      </c>
      <c r="H28" s="700">
        <f>$H$13</f>
        <v>44.26</v>
      </c>
    </row>
    <row r="29" spans="2:35" ht="15" customHeight="1" x14ac:dyDescent="0.2">
      <c r="B29" s="159" t="s">
        <v>88</v>
      </c>
      <c r="C29" s="322">
        <f>$C$14</f>
        <v>1.242</v>
      </c>
      <c r="D29" s="322">
        <f>$D$14</f>
        <v>14.765000000000001</v>
      </c>
      <c r="E29" s="697">
        <f>$E$14</f>
        <v>34.880000000000003</v>
      </c>
      <c r="F29" s="322">
        <f>$F$14</f>
        <v>1.2729999999999999</v>
      </c>
      <c r="G29" s="322">
        <f>$G$14</f>
        <v>20.581</v>
      </c>
      <c r="H29" s="700">
        <f>$H$14</f>
        <v>35.590000000000003</v>
      </c>
    </row>
    <row r="30" spans="2:35" ht="15" customHeight="1" x14ac:dyDescent="0.2">
      <c r="B30" s="159" t="s">
        <v>89</v>
      </c>
      <c r="C30" s="322">
        <f>$C$15</f>
        <v>0.01</v>
      </c>
      <c r="D30" s="322">
        <f>$D$15</f>
        <v>0</v>
      </c>
      <c r="E30" s="697">
        <f>$E$15</f>
        <v>0</v>
      </c>
      <c r="F30" s="322">
        <f>$F$15</f>
        <v>2.1000000000000001E-2</v>
      </c>
      <c r="G30" s="322">
        <f>$G$15</f>
        <v>0.156</v>
      </c>
      <c r="H30" s="700">
        <f>$H$15</f>
        <v>76.760000000000005</v>
      </c>
    </row>
    <row r="31" spans="2:35" ht="15" customHeight="1" x14ac:dyDescent="0.2">
      <c r="B31" s="159" t="s">
        <v>90</v>
      </c>
      <c r="C31" s="322">
        <f>$C$16</f>
        <v>2.7370000000000001</v>
      </c>
      <c r="D31" s="322">
        <f>$D$16</f>
        <v>0</v>
      </c>
      <c r="E31" s="697">
        <f>$E$16</f>
        <v>0</v>
      </c>
      <c r="F31" s="322">
        <f>$F$16</f>
        <v>3.113</v>
      </c>
      <c r="G31" s="322">
        <f>$G$16</f>
        <v>0</v>
      </c>
      <c r="H31" s="700">
        <f>$H$16</f>
        <v>0</v>
      </c>
    </row>
    <row r="32" spans="2:35" ht="15" customHeight="1" x14ac:dyDescent="0.2">
      <c r="B32" s="161" t="s">
        <v>91</v>
      </c>
      <c r="C32" s="323">
        <f>$C$17</f>
        <v>0.47299999999999998</v>
      </c>
      <c r="D32" s="323">
        <f>$D$17</f>
        <v>4.3819999999999997</v>
      </c>
      <c r="E32" s="698">
        <f>$E$17</f>
        <v>60.61</v>
      </c>
      <c r="F32" s="323">
        <f>$F$17</f>
        <v>0.30099999999999999</v>
      </c>
      <c r="G32" s="323">
        <f>$G$17</f>
        <v>18.222000000000001</v>
      </c>
      <c r="H32" s="701">
        <f>$H$17</f>
        <v>67.17</v>
      </c>
    </row>
    <row r="35" spans="2:8" ht="15" customHeight="1" x14ac:dyDescent="0.2">
      <c r="B35" s="855" t="s">
        <v>77</v>
      </c>
      <c r="C35" s="858" t="s">
        <v>225</v>
      </c>
      <c r="D35" s="858"/>
      <c r="E35" s="858"/>
      <c r="F35" s="858" t="s">
        <v>226</v>
      </c>
      <c r="G35" s="858"/>
      <c r="H35" s="785"/>
    </row>
    <row r="36" spans="2:8" ht="15" customHeight="1" x14ac:dyDescent="0.2">
      <c r="B36" s="879"/>
      <c r="C36" s="318" t="s">
        <v>78</v>
      </c>
      <c r="D36" s="859" t="s">
        <v>79</v>
      </c>
      <c r="E36" s="859"/>
      <c r="F36" s="318" t="s">
        <v>78</v>
      </c>
      <c r="G36" s="859" t="s">
        <v>79</v>
      </c>
      <c r="H36" s="788"/>
    </row>
    <row r="37" spans="2:8" ht="30" customHeight="1" x14ac:dyDescent="0.2">
      <c r="B37" s="879"/>
      <c r="C37" s="857" t="s">
        <v>325</v>
      </c>
      <c r="D37" s="857"/>
      <c r="E37" s="130" t="s">
        <v>82</v>
      </c>
      <c r="F37" s="857" t="s">
        <v>325</v>
      </c>
      <c r="G37" s="857"/>
      <c r="H37" s="131" t="s">
        <v>82</v>
      </c>
    </row>
    <row r="38" spans="2:8" ht="15" customHeight="1" x14ac:dyDescent="0.2">
      <c r="B38" s="143" t="str">
        <f>Index!$B$4</f>
        <v>East Midlands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1">
        <f>$I$9</f>
        <v>45.317</v>
      </c>
      <c r="D39" s="321">
        <f>$J$9</f>
        <v>134.94200000000001</v>
      </c>
      <c r="E39" s="696">
        <f>$K$9</f>
        <v>29.77</v>
      </c>
      <c r="F39" s="321">
        <f>$L$9</f>
        <v>38.831000000000003</v>
      </c>
      <c r="G39" s="321">
        <f>$M$9</f>
        <v>136.261</v>
      </c>
      <c r="H39" s="699">
        <f>$N$9</f>
        <v>22.44</v>
      </c>
    </row>
    <row r="40" spans="2:8" ht="15" customHeight="1" x14ac:dyDescent="0.2">
      <c r="B40" s="159" t="s">
        <v>84</v>
      </c>
      <c r="C40" s="322">
        <f>$I$10</f>
        <v>0.68600000000000005</v>
      </c>
      <c r="D40" s="322">
        <f>$J$10</f>
        <v>0</v>
      </c>
      <c r="E40" s="697">
        <f>$K$10</f>
        <v>0</v>
      </c>
      <c r="F40" s="322">
        <f>$L$10</f>
        <v>0.72699999999999998</v>
      </c>
      <c r="G40" s="322">
        <f>$M$10</f>
        <v>0</v>
      </c>
      <c r="H40" s="700">
        <f>$N$10</f>
        <v>0</v>
      </c>
    </row>
    <row r="41" spans="2:8" ht="15" customHeight="1" x14ac:dyDescent="0.2">
      <c r="B41" s="159" t="s">
        <v>85</v>
      </c>
      <c r="C41" s="322">
        <f>$I$11</f>
        <v>10.552</v>
      </c>
      <c r="D41" s="322">
        <f>$J$11</f>
        <v>88.225999999999999</v>
      </c>
      <c r="E41" s="697">
        <f>$K$11</f>
        <v>44.04</v>
      </c>
      <c r="F41" s="322">
        <f>$L$11</f>
        <v>7.8760000000000003</v>
      </c>
      <c r="G41" s="322">
        <f>$M$11</f>
        <v>81.543000000000006</v>
      </c>
      <c r="H41" s="700">
        <f>$N$11</f>
        <v>30.21</v>
      </c>
    </row>
    <row r="42" spans="2:8" ht="15" customHeight="1" x14ac:dyDescent="0.2">
      <c r="B42" s="159" t="s">
        <v>86</v>
      </c>
      <c r="C42" s="322">
        <f>$I$12</f>
        <v>30.510999999999999</v>
      </c>
      <c r="D42" s="322">
        <f>$J$12</f>
        <v>22.146999999999998</v>
      </c>
      <c r="E42" s="697">
        <f>$K$12</f>
        <v>65.760000000000005</v>
      </c>
      <c r="F42" s="322">
        <f>$L$12</f>
        <v>26.352</v>
      </c>
      <c r="G42" s="322">
        <f>$M$12</f>
        <v>29.221</v>
      </c>
      <c r="H42" s="700">
        <f>$N$12</f>
        <v>71.31</v>
      </c>
    </row>
    <row r="43" spans="2:8" ht="15" customHeight="1" x14ac:dyDescent="0.2">
      <c r="B43" s="159" t="s">
        <v>87</v>
      </c>
      <c r="C43" s="322">
        <f>$I$13</f>
        <v>0.17299999999999999</v>
      </c>
      <c r="D43" s="322">
        <f>$J$13</f>
        <v>1.454</v>
      </c>
      <c r="E43" s="697">
        <f>$K$13</f>
        <v>44.36</v>
      </c>
      <c r="F43" s="322">
        <f>$L$13</f>
        <v>0.23</v>
      </c>
      <c r="G43" s="322">
        <f>$M$13</f>
        <v>4.8920000000000003</v>
      </c>
      <c r="H43" s="700">
        <f>$N$13</f>
        <v>75.959999999999994</v>
      </c>
    </row>
    <row r="44" spans="2:8" ht="15" customHeight="1" x14ac:dyDescent="0.2">
      <c r="B44" s="159" t="s">
        <v>88</v>
      </c>
      <c r="C44" s="322">
        <f>$I$14</f>
        <v>1.2070000000000001</v>
      </c>
      <c r="D44" s="322">
        <f>$J$14</f>
        <v>12.728999999999999</v>
      </c>
      <c r="E44" s="697">
        <f>$K$14</f>
        <v>35.36</v>
      </c>
      <c r="F44" s="322">
        <f>$L$14</f>
        <v>1.6830000000000001</v>
      </c>
      <c r="G44" s="322">
        <f>$M$14</f>
        <v>11.928000000000001</v>
      </c>
      <c r="H44" s="700">
        <f>$N$14</f>
        <v>36.57</v>
      </c>
    </row>
    <row r="45" spans="2:8" ht="15" customHeight="1" x14ac:dyDescent="0.2">
      <c r="B45" s="159" t="s">
        <v>89</v>
      </c>
      <c r="C45" s="322">
        <f>$I$15</f>
        <v>2.3E-2</v>
      </c>
      <c r="D45" s="322">
        <f>$J$15</f>
        <v>0.13300000000000001</v>
      </c>
      <c r="E45" s="697">
        <f>$K$15</f>
        <v>76.760000000000005</v>
      </c>
      <c r="F45" s="322">
        <f>$L$15</f>
        <v>0.153</v>
      </c>
      <c r="G45" s="322">
        <f>$M$15</f>
        <v>2.2690000000000001</v>
      </c>
      <c r="H45" s="700">
        <f>$N$15</f>
        <v>76.760000000000005</v>
      </c>
    </row>
    <row r="46" spans="2:8" ht="15" customHeight="1" x14ac:dyDescent="0.2">
      <c r="B46" s="159" t="s">
        <v>90</v>
      </c>
      <c r="C46" s="322">
        <f>$I$16</f>
        <v>1.9710000000000001</v>
      </c>
      <c r="D46" s="322">
        <f>$J$16</f>
        <v>0</v>
      </c>
      <c r="E46" s="697">
        <f>$K$16</f>
        <v>0</v>
      </c>
      <c r="F46" s="322">
        <f>$L$16</f>
        <v>1.5469999999999999</v>
      </c>
      <c r="G46" s="322">
        <f>$M$16</f>
        <v>0</v>
      </c>
      <c r="H46" s="700">
        <f>$N$16</f>
        <v>0</v>
      </c>
    </row>
    <row r="47" spans="2:8" ht="15" customHeight="1" x14ac:dyDescent="0.2">
      <c r="B47" s="161" t="s">
        <v>91</v>
      </c>
      <c r="C47" s="323">
        <f>$I$17</f>
        <v>0.19500000000000001</v>
      </c>
      <c r="D47" s="323">
        <f>$J$17</f>
        <v>10.253</v>
      </c>
      <c r="E47" s="698">
        <f>$K$17</f>
        <v>80.92</v>
      </c>
      <c r="F47" s="323">
        <f>$L$17</f>
        <v>0.26300000000000001</v>
      </c>
      <c r="G47" s="323">
        <f>$M$17</f>
        <v>6.407</v>
      </c>
      <c r="H47" s="701">
        <f>$N$17</f>
        <v>85.45</v>
      </c>
    </row>
    <row r="50" spans="2:8" ht="15" customHeight="1" x14ac:dyDescent="0.2">
      <c r="B50" s="855" t="s">
        <v>77</v>
      </c>
      <c r="C50" s="858" t="s">
        <v>227</v>
      </c>
      <c r="D50" s="858"/>
      <c r="E50" s="858"/>
      <c r="F50" s="858" t="s">
        <v>228</v>
      </c>
      <c r="G50" s="858"/>
      <c r="H50" s="785"/>
    </row>
    <row r="51" spans="2:8" ht="15" customHeight="1" x14ac:dyDescent="0.2">
      <c r="B51" s="879"/>
      <c r="C51" s="318" t="s">
        <v>78</v>
      </c>
      <c r="D51" s="859" t="s">
        <v>79</v>
      </c>
      <c r="E51" s="859"/>
      <c r="F51" s="318" t="s">
        <v>78</v>
      </c>
      <c r="G51" s="859" t="s">
        <v>79</v>
      </c>
      <c r="H51" s="788"/>
    </row>
    <row r="52" spans="2:8" ht="30" customHeight="1" x14ac:dyDescent="0.2">
      <c r="B52" s="879"/>
      <c r="C52" s="857" t="s">
        <v>325</v>
      </c>
      <c r="D52" s="857"/>
      <c r="E52" s="130" t="s">
        <v>82</v>
      </c>
      <c r="F52" s="857" t="s">
        <v>325</v>
      </c>
      <c r="G52" s="857"/>
      <c r="H52" s="131" t="s">
        <v>82</v>
      </c>
    </row>
    <row r="53" spans="2:8" ht="15" customHeight="1" x14ac:dyDescent="0.2">
      <c r="B53" s="143" t="str">
        <f>Index!$B$4</f>
        <v>East Midlands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1">
        <f>$O$9</f>
        <v>47.055999999999997</v>
      </c>
      <c r="D54" s="321">
        <f>$P$9</f>
        <v>63.215000000000003</v>
      </c>
      <c r="E54" s="696">
        <f>$Q$9</f>
        <v>20.62</v>
      </c>
      <c r="F54" s="321">
        <f>$R$9</f>
        <v>33.167999999999999</v>
      </c>
      <c r="G54" s="321">
        <f>$S$9</f>
        <v>80.111000000000004</v>
      </c>
      <c r="H54" s="699">
        <f>$T$9</f>
        <v>39.979999999999997</v>
      </c>
    </row>
    <row r="55" spans="2:8" ht="15" customHeight="1" x14ac:dyDescent="0.2">
      <c r="B55" s="159" t="s">
        <v>84</v>
      </c>
      <c r="C55" s="322">
        <f>$O$10</f>
        <v>1.375</v>
      </c>
      <c r="D55" s="322">
        <f>$P$10</f>
        <v>0.78500000000000003</v>
      </c>
      <c r="E55" s="697">
        <f>$Q$10</f>
        <v>80.790000000000006</v>
      </c>
      <c r="F55" s="322">
        <f>$R$10</f>
        <v>2.9089999999999998</v>
      </c>
      <c r="G55" s="322">
        <f>$S$10</f>
        <v>1.1319999999999999</v>
      </c>
      <c r="H55" s="700">
        <f>$T$10</f>
        <v>57.11</v>
      </c>
    </row>
    <row r="56" spans="2:8" ht="15" customHeight="1" x14ac:dyDescent="0.2">
      <c r="B56" s="159" t="s">
        <v>85</v>
      </c>
      <c r="C56" s="322">
        <f>$O$11</f>
        <v>7.96</v>
      </c>
      <c r="D56" s="322">
        <f>$P$11</f>
        <v>34.07</v>
      </c>
      <c r="E56" s="697">
        <f>$Q$11</f>
        <v>31.23</v>
      </c>
      <c r="F56" s="322">
        <f>$R$11</f>
        <v>5.3319999999999999</v>
      </c>
      <c r="G56" s="322">
        <f>$S$11</f>
        <v>62.128</v>
      </c>
      <c r="H56" s="700">
        <f>$T$11</f>
        <v>51.92</v>
      </c>
    </row>
    <row r="57" spans="2:8" ht="15" customHeight="1" x14ac:dyDescent="0.2">
      <c r="B57" s="159" t="s">
        <v>86</v>
      </c>
      <c r="C57" s="322">
        <f>$O$12</f>
        <v>34.734000000000002</v>
      </c>
      <c r="D57" s="322">
        <f>$P$12</f>
        <v>4.9240000000000004</v>
      </c>
      <c r="E57" s="697">
        <f>$Q$12</f>
        <v>56.81</v>
      </c>
      <c r="F57" s="322">
        <f>$R$12</f>
        <v>21.471</v>
      </c>
      <c r="G57" s="322">
        <f>$S$12</f>
        <v>4.7939999999999996</v>
      </c>
      <c r="H57" s="700">
        <f>$T$12</f>
        <v>58.63</v>
      </c>
    </row>
    <row r="58" spans="2:8" ht="15" customHeight="1" x14ac:dyDescent="0.2">
      <c r="B58" s="159" t="s">
        <v>87</v>
      </c>
      <c r="C58" s="322">
        <f>$O$13</f>
        <v>3.3000000000000002E-2</v>
      </c>
      <c r="D58" s="322">
        <f>$P$13</f>
        <v>5.3650000000000002</v>
      </c>
      <c r="E58" s="697">
        <f>$Q$13</f>
        <v>83.6</v>
      </c>
      <c r="F58" s="322">
        <f>$R$13</f>
        <v>0.28899999999999998</v>
      </c>
      <c r="G58" s="322">
        <f>$S$13</f>
        <v>1.097</v>
      </c>
      <c r="H58" s="700">
        <f>$T$13</f>
        <v>43.92</v>
      </c>
    </row>
    <row r="59" spans="2:8" ht="15" customHeight="1" x14ac:dyDescent="0.2">
      <c r="B59" s="159" t="s">
        <v>88</v>
      </c>
      <c r="C59" s="322">
        <f>$O$14</f>
        <v>1.379</v>
      </c>
      <c r="D59" s="322">
        <f>$P$14</f>
        <v>16.841000000000001</v>
      </c>
      <c r="E59" s="697">
        <f>$Q$14</f>
        <v>33.270000000000003</v>
      </c>
      <c r="F59" s="322">
        <f>$R$14</f>
        <v>1.171</v>
      </c>
      <c r="G59" s="322">
        <f>$S$14</f>
        <v>8.9789999999999992</v>
      </c>
      <c r="H59" s="700">
        <f>$T$14</f>
        <v>39.340000000000003</v>
      </c>
    </row>
    <row r="60" spans="2:8" ht="15" customHeight="1" x14ac:dyDescent="0.2">
      <c r="B60" s="159" t="s">
        <v>89</v>
      </c>
      <c r="C60" s="322">
        <f>$O$15</f>
        <v>0.34599999999999997</v>
      </c>
      <c r="D60" s="322">
        <f>$P$15</f>
        <v>0.314</v>
      </c>
      <c r="E60" s="697">
        <f>$Q$15</f>
        <v>80.790000000000006</v>
      </c>
      <c r="F60" s="322">
        <f>$R$15</f>
        <v>0.54400000000000004</v>
      </c>
      <c r="G60" s="322">
        <f>$S$15</f>
        <v>0.59099999999999997</v>
      </c>
      <c r="H60" s="700">
        <f>$T$15</f>
        <v>44.92</v>
      </c>
    </row>
    <row r="61" spans="2:8" ht="15" customHeight="1" x14ac:dyDescent="0.2">
      <c r="B61" s="159" t="s">
        <v>90</v>
      </c>
      <c r="C61" s="322">
        <f>$O$16</f>
        <v>0.99299999999999999</v>
      </c>
      <c r="D61" s="322">
        <f>$P$16</f>
        <v>0</v>
      </c>
      <c r="E61" s="697">
        <f>$Q$16</f>
        <v>0</v>
      </c>
      <c r="F61" s="322">
        <f>$R$16</f>
        <v>0.79700000000000004</v>
      </c>
      <c r="G61" s="322">
        <f>$S$16</f>
        <v>7.0000000000000001E-3</v>
      </c>
      <c r="H61" s="700">
        <f>$T$16</f>
        <v>80.790000000000006</v>
      </c>
    </row>
    <row r="62" spans="2:8" ht="15" customHeight="1" x14ac:dyDescent="0.2">
      <c r="B62" s="161" t="s">
        <v>91</v>
      </c>
      <c r="C62" s="323">
        <f>$O$17</f>
        <v>0.23599999999999999</v>
      </c>
      <c r="D62" s="323">
        <f>$P$17</f>
        <v>0.91600000000000004</v>
      </c>
      <c r="E62" s="698">
        <f>$Q$17</f>
        <v>90.94</v>
      </c>
      <c r="F62" s="323">
        <f>$R$17</f>
        <v>0.65500000000000003</v>
      </c>
      <c r="G62" s="323">
        <f>$S$17</f>
        <v>1.3839999999999999</v>
      </c>
      <c r="H62" s="701">
        <f>$T$17</f>
        <v>52.79</v>
      </c>
    </row>
    <row r="65" spans="2:8" ht="15" customHeight="1" x14ac:dyDescent="0.2">
      <c r="B65" s="855" t="s">
        <v>77</v>
      </c>
      <c r="C65" s="858" t="s">
        <v>332</v>
      </c>
      <c r="D65" s="858"/>
      <c r="E65" s="858"/>
      <c r="F65" s="858" t="s">
        <v>333</v>
      </c>
      <c r="G65" s="858"/>
      <c r="H65" s="785"/>
    </row>
    <row r="66" spans="2:8" ht="15" customHeight="1" x14ac:dyDescent="0.2">
      <c r="B66" s="879"/>
      <c r="C66" s="318" t="s">
        <v>78</v>
      </c>
      <c r="D66" s="859" t="s">
        <v>79</v>
      </c>
      <c r="E66" s="859"/>
      <c r="F66" s="318" t="s">
        <v>78</v>
      </c>
      <c r="G66" s="859" t="s">
        <v>79</v>
      </c>
      <c r="H66" s="788"/>
    </row>
    <row r="67" spans="2:8" ht="30" customHeight="1" x14ac:dyDescent="0.2">
      <c r="B67" s="879"/>
      <c r="C67" s="857" t="s">
        <v>325</v>
      </c>
      <c r="D67" s="857"/>
      <c r="E67" s="130" t="s">
        <v>82</v>
      </c>
      <c r="F67" s="857" t="s">
        <v>325</v>
      </c>
      <c r="G67" s="857"/>
      <c r="H67" s="131" t="s">
        <v>82</v>
      </c>
    </row>
    <row r="68" spans="2:8" ht="15" customHeight="1" x14ac:dyDescent="0.2">
      <c r="B68" s="143" t="str">
        <f>Index!$B$4</f>
        <v>East Midlands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1">
        <f>$U$9</f>
        <v>34.295999999999999</v>
      </c>
      <c r="D69" s="321">
        <f>$V$9</f>
        <v>83.795000000000002</v>
      </c>
      <c r="E69" s="696">
        <f>$W$9</f>
        <v>34.08</v>
      </c>
      <c r="F69" s="321">
        <f>$X$9</f>
        <v>27.609000000000002</v>
      </c>
      <c r="G69" s="321">
        <f>$Y$9</f>
        <v>53.311999999999998</v>
      </c>
      <c r="H69" s="699">
        <f>$Z$9</f>
        <v>24.38</v>
      </c>
    </row>
    <row r="70" spans="2:8" ht="15" customHeight="1" x14ac:dyDescent="0.2">
      <c r="B70" s="159" t="s">
        <v>84</v>
      </c>
      <c r="C70" s="322">
        <f>$U$10</f>
        <v>4.016</v>
      </c>
      <c r="D70" s="322">
        <f>$V$10</f>
        <v>1.431</v>
      </c>
      <c r="E70" s="697">
        <f>$W$10</f>
        <v>46.77</v>
      </c>
      <c r="F70" s="322">
        <f>$X$10</f>
        <v>2.4969999999999999</v>
      </c>
      <c r="G70" s="322">
        <f>$Y$10</f>
        <v>2.4769999999999999</v>
      </c>
      <c r="H70" s="700">
        <f>$Z$10</f>
        <v>33.5</v>
      </c>
    </row>
    <row r="71" spans="2:8" ht="15" customHeight="1" x14ac:dyDescent="0.2">
      <c r="B71" s="159" t="s">
        <v>85</v>
      </c>
      <c r="C71" s="322">
        <f>$U$11</f>
        <v>5.0140000000000002</v>
      </c>
      <c r="D71" s="322">
        <f>$V$11</f>
        <v>62.686</v>
      </c>
      <c r="E71" s="697">
        <f>$W$11</f>
        <v>44.95</v>
      </c>
      <c r="F71" s="322">
        <f>$X$11</f>
        <v>5.93</v>
      </c>
      <c r="G71" s="322">
        <f>$Y$11</f>
        <v>24.742999999999999</v>
      </c>
      <c r="H71" s="700">
        <f>$Z$11</f>
        <v>30.05</v>
      </c>
    </row>
    <row r="72" spans="2:8" ht="15" customHeight="1" x14ac:dyDescent="0.2">
      <c r="B72" s="159" t="s">
        <v>86</v>
      </c>
      <c r="C72" s="322">
        <f>$U$12</f>
        <v>20.893000000000001</v>
      </c>
      <c r="D72" s="322">
        <f>$V$12</f>
        <v>2.6459999999999999</v>
      </c>
      <c r="E72" s="697">
        <f>$W$12</f>
        <v>83.92</v>
      </c>
      <c r="F72" s="322">
        <f>$X$12</f>
        <v>14.683999999999999</v>
      </c>
      <c r="G72" s="322">
        <f>$Y$12</f>
        <v>2.7320000000000002</v>
      </c>
      <c r="H72" s="700">
        <f>$Z$12</f>
        <v>81.33</v>
      </c>
    </row>
    <row r="73" spans="2:8" ht="15" customHeight="1" x14ac:dyDescent="0.2">
      <c r="B73" s="159" t="s">
        <v>87</v>
      </c>
      <c r="C73" s="322">
        <f>$U$13</f>
        <v>0.371</v>
      </c>
      <c r="D73" s="322">
        <f>$V$13</f>
        <v>1.163</v>
      </c>
      <c r="E73" s="697">
        <f>$W$13</f>
        <v>37.82</v>
      </c>
      <c r="F73" s="322">
        <f>$X$13</f>
        <v>0.33800000000000002</v>
      </c>
      <c r="G73" s="322">
        <f>$Y$13</f>
        <v>8.1020000000000003</v>
      </c>
      <c r="H73" s="700">
        <f>$Z$13</f>
        <v>61.91</v>
      </c>
    </row>
    <row r="74" spans="2:8" ht="15" customHeight="1" x14ac:dyDescent="0.2">
      <c r="B74" s="159" t="s">
        <v>88</v>
      </c>
      <c r="C74" s="322">
        <f>$U$14</f>
        <v>1.67</v>
      </c>
      <c r="D74" s="322">
        <f>$V$14</f>
        <v>8.4659999999999993</v>
      </c>
      <c r="E74" s="697">
        <f>$W$14</f>
        <v>38.770000000000003</v>
      </c>
      <c r="F74" s="322">
        <f>$X$14</f>
        <v>1.06</v>
      </c>
      <c r="G74" s="322">
        <f>$Y$14</f>
        <v>7.9390000000000001</v>
      </c>
      <c r="H74" s="700">
        <f>$Z$14</f>
        <v>39.78</v>
      </c>
    </row>
    <row r="75" spans="2:8" ht="15" customHeight="1" x14ac:dyDescent="0.2">
      <c r="B75" s="159" t="s">
        <v>89</v>
      </c>
      <c r="C75" s="322">
        <f>$U$15</f>
        <v>0.77700000000000002</v>
      </c>
      <c r="D75" s="322">
        <f>$V$15</f>
        <v>1.877</v>
      </c>
      <c r="E75" s="697">
        <f>$W$15</f>
        <v>35.49</v>
      </c>
      <c r="F75" s="322">
        <f>$X$15</f>
        <v>0.97399999999999998</v>
      </c>
      <c r="G75" s="322">
        <f>$Y$15</f>
        <v>2.4649999999999999</v>
      </c>
      <c r="H75" s="700">
        <f>$Z$15</f>
        <v>29.62</v>
      </c>
    </row>
    <row r="76" spans="2:8" ht="15" customHeight="1" x14ac:dyDescent="0.2">
      <c r="B76" s="159" t="s">
        <v>90</v>
      </c>
      <c r="C76" s="322">
        <f>$U$16</f>
        <v>0.48</v>
      </c>
      <c r="D76" s="322">
        <f>$V$16</f>
        <v>7.0000000000000001E-3</v>
      </c>
      <c r="E76" s="697">
        <f>$W$16</f>
        <v>80.790000000000006</v>
      </c>
      <c r="F76" s="322">
        <f>$X$16</f>
        <v>0.504</v>
      </c>
      <c r="G76" s="322">
        <f>$Y$16</f>
        <v>7.0000000000000001E-3</v>
      </c>
      <c r="H76" s="700">
        <f>$Z$16</f>
        <v>80.790000000000006</v>
      </c>
    </row>
    <row r="77" spans="2:8" ht="15" customHeight="1" x14ac:dyDescent="0.2">
      <c r="B77" s="161" t="s">
        <v>91</v>
      </c>
      <c r="C77" s="323">
        <f>$U$17</f>
        <v>1.075</v>
      </c>
      <c r="D77" s="323">
        <f>$V$17</f>
        <v>5.5190000000000001</v>
      </c>
      <c r="E77" s="698">
        <f>$W$17</f>
        <v>50.71</v>
      </c>
      <c r="F77" s="323">
        <f>$X$17</f>
        <v>1.623</v>
      </c>
      <c r="G77" s="323">
        <f>$Y$17</f>
        <v>4.8470000000000004</v>
      </c>
      <c r="H77" s="701">
        <f>$Z$17</f>
        <v>30.43</v>
      </c>
    </row>
    <row r="80" spans="2:8" ht="15" customHeight="1" x14ac:dyDescent="0.2">
      <c r="B80" s="855" t="s">
        <v>77</v>
      </c>
      <c r="C80" s="858" t="s">
        <v>231</v>
      </c>
      <c r="D80" s="858"/>
      <c r="E80" s="858"/>
      <c r="F80" s="858" t="s">
        <v>232</v>
      </c>
      <c r="G80" s="858"/>
      <c r="H80" s="785"/>
    </row>
    <row r="81" spans="2:8" ht="15" customHeight="1" x14ac:dyDescent="0.2">
      <c r="B81" s="879"/>
      <c r="C81" s="318" t="s">
        <v>78</v>
      </c>
      <c r="D81" s="859" t="s">
        <v>79</v>
      </c>
      <c r="E81" s="859"/>
      <c r="F81" s="318" t="s">
        <v>78</v>
      </c>
      <c r="G81" s="859" t="s">
        <v>79</v>
      </c>
      <c r="H81" s="788"/>
    </row>
    <row r="82" spans="2:8" ht="30" customHeight="1" x14ac:dyDescent="0.2">
      <c r="B82" s="879"/>
      <c r="C82" s="857" t="s">
        <v>325</v>
      </c>
      <c r="D82" s="857"/>
      <c r="E82" s="130" t="s">
        <v>82</v>
      </c>
      <c r="F82" s="857" t="s">
        <v>325</v>
      </c>
      <c r="G82" s="857"/>
      <c r="H82" s="131" t="s">
        <v>82</v>
      </c>
    </row>
    <row r="83" spans="2:8" ht="15" customHeight="1" x14ac:dyDescent="0.2">
      <c r="B83" s="143" t="str">
        <f>Index!$B$4</f>
        <v>East Midlands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1">
        <f>$AA$9</f>
        <v>43.662999999999997</v>
      </c>
      <c r="D84" s="321">
        <f>$AB$9</f>
        <v>45.841000000000001</v>
      </c>
      <c r="E84" s="696">
        <f>$AC$9</f>
        <v>14.85</v>
      </c>
      <c r="F84" s="321">
        <f>$AD$9</f>
        <v>33.423000000000002</v>
      </c>
      <c r="G84" s="321">
        <f>$AE$9</f>
        <v>78.244</v>
      </c>
      <c r="H84" s="699">
        <f>$AF$9</f>
        <v>38.4</v>
      </c>
    </row>
    <row r="85" spans="2:8" ht="15" customHeight="1" x14ac:dyDescent="0.2">
      <c r="B85" s="159" t="s">
        <v>84</v>
      </c>
      <c r="C85" s="322">
        <f>$AA$10</f>
        <v>2.6960000000000002</v>
      </c>
      <c r="D85" s="322">
        <f>$AB$10</f>
        <v>3.24</v>
      </c>
      <c r="E85" s="697">
        <f>$AC$10</f>
        <v>26.84</v>
      </c>
      <c r="F85" s="322">
        <f>$AD$10</f>
        <v>2.7919999999999998</v>
      </c>
      <c r="G85" s="322">
        <f>$AE$10</f>
        <v>3.5510000000000002</v>
      </c>
      <c r="H85" s="700">
        <f>$AF$10</f>
        <v>24.58</v>
      </c>
    </row>
    <row r="86" spans="2:8" ht="15" customHeight="1" x14ac:dyDescent="0.2">
      <c r="B86" s="159" t="s">
        <v>85</v>
      </c>
      <c r="C86" s="322">
        <f>$AA$11</f>
        <v>8.5370000000000008</v>
      </c>
      <c r="D86" s="322">
        <f>$AB$11</f>
        <v>21.414000000000001</v>
      </c>
      <c r="E86" s="697">
        <f>$AC$11</f>
        <v>20.5</v>
      </c>
      <c r="F86" s="322">
        <f>$AD$11</f>
        <v>7.0179999999999998</v>
      </c>
      <c r="G86" s="322">
        <f>$AE$11</f>
        <v>20.832999999999998</v>
      </c>
      <c r="H86" s="700">
        <f>$AF$11</f>
        <v>19.16</v>
      </c>
    </row>
    <row r="87" spans="2:8" ht="15" customHeight="1" x14ac:dyDescent="0.2">
      <c r="B87" s="159" t="s">
        <v>86</v>
      </c>
      <c r="C87" s="322">
        <f>$AA$12</f>
        <v>25.526</v>
      </c>
      <c r="D87" s="322">
        <f>$AB$12</f>
        <v>2.3610000000000002</v>
      </c>
      <c r="E87" s="697">
        <f>$AC$12</f>
        <v>77.5</v>
      </c>
      <c r="F87" s="322">
        <f>$AD$12</f>
        <v>16.507999999999999</v>
      </c>
      <c r="G87" s="322">
        <f>$AE$12</f>
        <v>33.338000000000001</v>
      </c>
      <c r="H87" s="700">
        <f>$AF$12</f>
        <v>88.44</v>
      </c>
    </row>
    <row r="88" spans="2:8" ht="15" customHeight="1" x14ac:dyDescent="0.2">
      <c r="B88" s="159" t="s">
        <v>87</v>
      </c>
      <c r="C88" s="322">
        <f>$AA$13</f>
        <v>0.34899999999999998</v>
      </c>
      <c r="D88" s="322">
        <f>$AB$13</f>
        <v>0.99</v>
      </c>
      <c r="E88" s="697">
        <f>$AC$13</f>
        <v>27.14</v>
      </c>
      <c r="F88" s="322">
        <f>$AD$13</f>
        <v>0.51700000000000002</v>
      </c>
      <c r="G88" s="322">
        <f>$AE$13</f>
        <v>1.1990000000000001</v>
      </c>
      <c r="H88" s="700">
        <f>$AF$13</f>
        <v>28.75</v>
      </c>
    </row>
    <row r="89" spans="2:8" ht="15" customHeight="1" x14ac:dyDescent="0.2">
      <c r="B89" s="159" t="s">
        <v>88</v>
      </c>
      <c r="C89" s="322">
        <f>$AA$14</f>
        <v>1.6419999999999999</v>
      </c>
      <c r="D89" s="322">
        <f>$AB$14</f>
        <v>7.9359999999999999</v>
      </c>
      <c r="E89" s="697">
        <f>$AC$14</f>
        <v>38.28</v>
      </c>
      <c r="F89" s="322">
        <f>$AD$14</f>
        <v>1.579</v>
      </c>
      <c r="G89" s="322">
        <f>$AE$14</f>
        <v>7.9859999999999998</v>
      </c>
      <c r="H89" s="700">
        <f>$AF$14</f>
        <v>38.74</v>
      </c>
    </row>
    <row r="90" spans="2:8" ht="15" customHeight="1" x14ac:dyDescent="0.2">
      <c r="B90" s="159" t="s">
        <v>89</v>
      </c>
      <c r="C90" s="322">
        <f>$AA$15</f>
        <v>1.591</v>
      </c>
      <c r="D90" s="322">
        <f>$AB$15</f>
        <v>3.1869999999999998</v>
      </c>
      <c r="E90" s="697">
        <f>$AC$15</f>
        <v>24.47</v>
      </c>
      <c r="F90" s="322">
        <f>$AD$15</f>
        <v>1.333</v>
      </c>
      <c r="G90" s="322">
        <f>$AE$15</f>
        <v>3.7450000000000001</v>
      </c>
      <c r="H90" s="700">
        <f>$AF$15</f>
        <v>22.22</v>
      </c>
    </row>
    <row r="91" spans="2:8" ht="15" customHeight="1" x14ac:dyDescent="0.2">
      <c r="B91" s="159" t="s">
        <v>90</v>
      </c>
      <c r="C91" s="322">
        <f>$AA$16</f>
        <v>0.67300000000000004</v>
      </c>
      <c r="D91" s="322">
        <f>$AB$16</f>
        <v>7.0000000000000001E-3</v>
      </c>
      <c r="E91" s="697">
        <f>$AC$16</f>
        <v>80.790000000000006</v>
      </c>
      <c r="F91" s="322">
        <f>$AD$16</f>
        <v>0.751</v>
      </c>
      <c r="G91" s="322">
        <f>$AE$16</f>
        <v>7.0000000000000001E-3</v>
      </c>
      <c r="H91" s="700">
        <f>$AF$16</f>
        <v>80.790000000000006</v>
      </c>
    </row>
    <row r="92" spans="2:8" ht="15" customHeight="1" x14ac:dyDescent="0.2">
      <c r="B92" s="161" t="s">
        <v>91</v>
      </c>
      <c r="C92" s="323">
        <f>$AA$17</f>
        <v>2.6480000000000001</v>
      </c>
      <c r="D92" s="323">
        <f>$AB$17</f>
        <v>6.7069999999999999</v>
      </c>
      <c r="E92" s="698">
        <f>$AC$17</f>
        <v>26.86</v>
      </c>
      <c r="F92" s="323">
        <f>$AD$17</f>
        <v>2.9249999999999998</v>
      </c>
      <c r="G92" s="323">
        <f>$AE$17</f>
        <v>7.5860000000000003</v>
      </c>
      <c r="H92" s="701">
        <f>$AF$17</f>
        <v>25.11</v>
      </c>
    </row>
    <row r="95" spans="2:8" ht="15" customHeight="1" x14ac:dyDescent="0.2">
      <c r="B95" s="855" t="s">
        <v>77</v>
      </c>
      <c r="C95" s="858" t="s">
        <v>233</v>
      </c>
      <c r="D95" s="858"/>
      <c r="E95" s="785"/>
    </row>
    <row r="96" spans="2:8" ht="15" customHeight="1" x14ac:dyDescent="0.2">
      <c r="B96" s="879"/>
      <c r="C96" s="318" t="s">
        <v>78</v>
      </c>
      <c r="D96" s="859" t="s">
        <v>79</v>
      </c>
      <c r="E96" s="788"/>
    </row>
    <row r="97" spans="2:5" ht="30" customHeight="1" x14ac:dyDescent="0.2">
      <c r="B97" s="879"/>
      <c r="C97" s="857" t="s">
        <v>325</v>
      </c>
      <c r="D97" s="857"/>
      <c r="E97" s="131" t="s">
        <v>82</v>
      </c>
    </row>
    <row r="98" spans="2:5" ht="15" customHeight="1" x14ac:dyDescent="0.2">
      <c r="B98" s="143" t="str">
        <f>Index!$B$4</f>
        <v>East Midlands</v>
      </c>
      <c r="C98" s="134"/>
      <c r="D98" s="134"/>
      <c r="E98" s="135"/>
    </row>
    <row r="99" spans="2:5" ht="15" customHeight="1" x14ac:dyDescent="0.2">
      <c r="B99" s="132" t="s">
        <v>92</v>
      </c>
      <c r="C99" s="321">
        <f>$AG$9</f>
        <v>31.556000000000001</v>
      </c>
      <c r="D99" s="321">
        <f>$AH$9</f>
        <v>54.173999999999999</v>
      </c>
      <c r="E99" s="699">
        <f>$AI$9</f>
        <v>19.100000000000001</v>
      </c>
    </row>
    <row r="100" spans="2:5" ht="15" customHeight="1" x14ac:dyDescent="0.2">
      <c r="B100" s="159" t="s">
        <v>84</v>
      </c>
      <c r="C100" s="322">
        <f>$AG$10</f>
        <v>2.601</v>
      </c>
      <c r="D100" s="322">
        <f>$AH$10</f>
        <v>4.069</v>
      </c>
      <c r="E100" s="700">
        <f>$AI$10</f>
        <v>20.89</v>
      </c>
    </row>
    <row r="101" spans="2:5" ht="15" customHeight="1" x14ac:dyDescent="0.2">
      <c r="B101" s="159" t="s">
        <v>85</v>
      </c>
      <c r="C101" s="322">
        <f>$AG$11</f>
        <v>10.529</v>
      </c>
      <c r="D101" s="322">
        <f>$AH$11</f>
        <v>31.132999999999999</v>
      </c>
      <c r="E101" s="700">
        <f>$AI$11</f>
        <v>30.08</v>
      </c>
    </row>
    <row r="102" spans="2:5" ht="15" customHeight="1" x14ac:dyDescent="0.2">
      <c r="B102" s="159" t="s">
        <v>86</v>
      </c>
      <c r="C102" s="322">
        <f>$AG$12</f>
        <v>10.516999999999999</v>
      </c>
      <c r="D102" s="322">
        <f>$AH$12</f>
        <v>0.30599999999999999</v>
      </c>
      <c r="E102" s="700">
        <f>$AI$12</f>
        <v>36.24</v>
      </c>
    </row>
    <row r="103" spans="2:5" ht="15" customHeight="1" x14ac:dyDescent="0.2">
      <c r="B103" s="159" t="s">
        <v>87</v>
      </c>
      <c r="C103" s="322">
        <f>$AG$13</f>
        <v>0.38400000000000001</v>
      </c>
      <c r="D103" s="322">
        <f>$AH$13</f>
        <v>2.5329999999999999</v>
      </c>
      <c r="E103" s="700">
        <f>$AI$13</f>
        <v>30.87</v>
      </c>
    </row>
    <row r="104" spans="2:5" ht="15" customHeight="1" x14ac:dyDescent="0.2">
      <c r="B104" s="159" t="s">
        <v>88</v>
      </c>
      <c r="C104" s="322">
        <f>$AG$14</f>
        <v>1.671</v>
      </c>
      <c r="D104" s="322">
        <f>$AH$14</f>
        <v>3.8090000000000002</v>
      </c>
      <c r="E104" s="700">
        <f>$AI$14</f>
        <v>37.11</v>
      </c>
    </row>
    <row r="105" spans="2:5" ht="15" customHeight="1" x14ac:dyDescent="0.2">
      <c r="B105" s="159" t="s">
        <v>89</v>
      </c>
      <c r="C105" s="322">
        <f>$AG$15</f>
        <v>1.5329999999999999</v>
      </c>
      <c r="D105" s="322">
        <f>$AH$15</f>
        <v>3.972</v>
      </c>
      <c r="E105" s="700">
        <f>$AI$15</f>
        <v>21.89</v>
      </c>
    </row>
    <row r="106" spans="2:5" ht="15" customHeight="1" x14ac:dyDescent="0.2">
      <c r="B106" s="159" t="s">
        <v>90</v>
      </c>
      <c r="C106" s="322">
        <f>$AG$16</f>
        <v>0.93899999999999995</v>
      </c>
      <c r="D106" s="322">
        <f>$AH$16</f>
        <v>7.0000000000000001E-3</v>
      </c>
      <c r="E106" s="700">
        <f>$AI$16</f>
        <v>80.790000000000006</v>
      </c>
    </row>
    <row r="107" spans="2:5" ht="15" customHeight="1" x14ac:dyDescent="0.2">
      <c r="B107" s="161" t="s">
        <v>91</v>
      </c>
      <c r="C107" s="323">
        <f>$AG$17</f>
        <v>3.3809999999999998</v>
      </c>
      <c r="D107" s="323">
        <f>$AH$17</f>
        <v>8.3439999999999994</v>
      </c>
      <c r="E107" s="701">
        <f>$AI$17</f>
        <v>23.89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82" t="str">
        <f>Index!$B$4</f>
        <v>East Midlands</v>
      </c>
      <c r="C5" s="883"/>
      <c r="D5" s="886" t="s">
        <v>213</v>
      </c>
      <c r="E5" s="886"/>
      <c r="F5" s="886"/>
      <c r="G5" s="886"/>
      <c r="H5" s="886"/>
      <c r="I5" s="886"/>
      <c r="J5" s="886"/>
      <c r="K5" s="886"/>
      <c r="L5" s="887"/>
    </row>
    <row r="6" spans="2:12" ht="15" customHeight="1" x14ac:dyDescent="0.2">
      <c r="B6" s="884"/>
      <c r="C6" s="885"/>
      <c r="D6" s="163" t="s">
        <v>214</v>
      </c>
      <c r="E6" s="164" t="s">
        <v>215</v>
      </c>
      <c r="F6" s="164" t="s">
        <v>216</v>
      </c>
      <c r="G6" s="164" t="s">
        <v>217</v>
      </c>
      <c r="H6" s="164" t="s">
        <v>218</v>
      </c>
      <c r="I6" s="164" t="s">
        <v>219</v>
      </c>
      <c r="J6" s="164" t="s">
        <v>220</v>
      </c>
      <c r="K6" s="164" t="s">
        <v>221</v>
      </c>
      <c r="L6" s="165" t="s">
        <v>80</v>
      </c>
    </row>
    <row r="7" spans="2:12" ht="15" customHeight="1" x14ac:dyDescent="0.2">
      <c r="B7" s="880" t="s">
        <v>331</v>
      </c>
      <c r="C7" s="165" t="s">
        <v>223</v>
      </c>
      <c r="D7" s="310">
        <v>5.2111667859699358</v>
      </c>
      <c r="E7" s="310">
        <v>3.6320568495854717</v>
      </c>
      <c r="F7" s="310">
        <v>3.5029498525073746</v>
      </c>
      <c r="G7" s="310">
        <v>3.4951024042742653</v>
      </c>
      <c r="H7" s="310">
        <v>1.9233681659851583</v>
      </c>
      <c r="I7" s="310">
        <v>0.92774810233342708</v>
      </c>
      <c r="J7" s="310">
        <v>0.46334150994821477</v>
      </c>
      <c r="K7" s="310">
        <v>0.13562386980108498</v>
      </c>
      <c r="L7" s="311">
        <v>2.5455005588712907</v>
      </c>
    </row>
    <row r="8" spans="2:12" ht="15" customHeight="1" x14ac:dyDescent="0.2">
      <c r="B8" s="888"/>
      <c r="C8" s="165" t="s">
        <v>224</v>
      </c>
      <c r="D8" s="310">
        <v>11.114803123442432</v>
      </c>
      <c r="E8" s="310">
        <v>6.8922305764411025</v>
      </c>
      <c r="F8" s="310">
        <v>5.0459855828983349</v>
      </c>
      <c r="G8" s="310">
        <v>2.2912393788455905</v>
      </c>
      <c r="H8" s="310">
        <v>0.89649838278723104</v>
      </c>
      <c r="I8" s="310">
        <v>0.5992453946881704</v>
      </c>
      <c r="J8" s="310">
        <v>0.67905646890636162</v>
      </c>
      <c r="K8" s="310">
        <v>0</v>
      </c>
      <c r="L8" s="311">
        <v>2.3038156947444204</v>
      </c>
    </row>
    <row r="9" spans="2:12" ht="15" customHeight="1" x14ac:dyDescent="0.2">
      <c r="B9" s="880" t="s">
        <v>222</v>
      </c>
      <c r="C9" s="165" t="s">
        <v>223</v>
      </c>
      <c r="D9" s="310">
        <v>3.9744645799011531</v>
      </c>
      <c r="E9" s="310">
        <v>4.2138649750792938</v>
      </c>
      <c r="F9" s="310">
        <v>4.1500399042298488</v>
      </c>
      <c r="G9" s="310">
        <v>3.7561640961074385</v>
      </c>
      <c r="H9" s="310">
        <v>2.3594819987795783</v>
      </c>
      <c r="I9" s="310">
        <v>1.0570824524312896</v>
      </c>
      <c r="J9" s="310">
        <v>0.48801188202843199</v>
      </c>
      <c r="K9" s="310">
        <v>0.10154861640010156</v>
      </c>
      <c r="L9" s="311">
        <v>2.3797388952052376</v>
      </c>
    </row>
    <row r="10" spans="2:12" ht="15" customHeight="1" x14ac:dyDescent="0.2">
      <c r="B10" s="888"/>
      <c r="C10" s="165" t="s">
        <v>224</v>
      </c>
      <c r="D10" s="310">
        <v>5.4752851711026622</v>
      </c>
      <c r="E10" s="310">
        <v>5.027932960893855</v>
      </c>
      <c r="F10" s="310">
        <v>4.5101842870999036</v>
      </c>
      <c r="G10" s="310">
        <v>1.9266098261811673</v>
      </c>
      <c r="H10" s="310">
        <v>0.61936936936936937</v>
      </c>
      <c r="I10" s="310">
        <v>0.48903697334479795</v>
      </c>
      <c r="J10" s="310">
        <v>0.32549728752260398</v>
      </c>
      <c r="K10" s="310">
        <v>0</v>
      </c>
      <c r="L10" s="311">
        <v>1.4158363922391191</v>
      </c>
    </row>
    <row r="11" spans="2:12" ht="15" customHeight="1" x14ac:dyDescent="0.2">
      <c r="B11" s="880" t="s">
        <v>225</v>
      </c>
      <c r="C11" s="165" t="s">
        <v>223</v>
      </c>
      <c r="D11" s="310">
        <v>3.4833538840937117</v>
      </c>
      <c r="E11" s="310">
        <v>4.0436456996148911</v>
      </c>
      <c r="F11" s="310">
        <v>3.9507439712673169</v>
      </c>
      <c r="G11" s="310">
        <v>2.9532886221908456</v>
      </c>
      <c r="H11" s="310">
        <v>1.7823177175061642</v>
      </c>
      <c r="I11" s="310">
        <v>1.0227861211807354</v>
      </c>
      <c r="J11" s="310">
        <v>0.54347826086956519</v>
      </c>
      <c r="K11" s="310">
        <v>2.4390243902439025E-2</v>
      </c>
      <c r="L11" s="311">
        <v>1.8955358916080058</v>
      </c>
    </row>
    <row r="12" spans="2:12" ht="15" customHeight="1" x14ac:dyDescent="0.2">
      <c r="B12" s="888"/>
      <c r="C12" s="165" t="s">
        <v>224</v>
      </c>
      <c r="D12" s="310">
        <v>3.1705590941259727</v>
      </c>
      <c r="E12" s="310">
        <v>4.158185519046234</v>
      </c>
      <c r="F12" s="310">
        <v>4.4265593561368206</v>
      </c>
      <c r="G12" s="310">
        <v>2.4234566669991024</v>
      </c>
      <c r="H12" s="310">
        <v>0.53584626755358467</v>
      </c>
      <c r="I12" s="310">
        <v>0.3289255100006645</v>
      </c>
      <c r="J12" s="310">
        <v>0.37487668530088786</v>
      </c>
      <c r="K12" s="310">
        <v>0.12503907471084713</v>
      </c>
      <c r="L12" s="311">
        <v>1.0774999629470439</v>
      </c>
    </row>
    <row r="13" spans="2:12" ht="15" customHeight="1" x14ac:dyDescent="0.2">
      <c r="B13" s="880" t="s">
        <v>226</v>
      </c>
      <c r="C13" s="165" t="s">
        <v>223</v>
      </c>
      <c r="D13" s="310">
        <v>7.8785391875256465</v>
      </c>
      <c r="E13" s="310">
        <v>6.1802575107296134</v>
      </c>
      <c r="F13" s="310">
        <v>5.680317040951123</v>
      </c>
      <c r="G13" s="310">
        <v>3.7067209775967411</v>
      </c>
      <c r="H13" s="310">
        <v>1.7666487441431753</v>
      </c>
      <c r="I13" s="310">
        <v>1.1043872919818458</v>
      </c>
      <c r="J13" s="310">
        <v>0.85548426520012222</v>
      </c>
      <c r="K13" s="310">
        <v>5.8004640371229696E-2</v>
      </c>
      <c r="L13" s="311">
        <v>2.4645257654966395</v>
      </c>
    </row>
    <row r="14" spans="2:12" ht="15" customHeight="1" x14ac:dyDescent="0.2">
      <c r="B14" s="888"/>
      <c r="C14" s="165" t="s">
        <v>224</v>
      </c>
      <c r="D14" s="310">
        <v>3.7260950030845161</v>
      </c>
      <c r="E14" s="310">
        <v>3.5910940866650707</v>
      </c>
      <c r="F14" s="310">
        <v>4.9872773536895671</v>
      </c>
      <c r="G14" s="310">
        <v>4.6097348838707601</v>
      </c>
      <c r="H14" s="310">
        <v>3.9242818398184531</v>
      </c>
      <c r="I14" s="310">
        <v>2.3640550829534241</v>
      </c>
      <c r="J14" s="310">
        <v>0.64404260589546691</v>
      </c>
      <c r="K14" s="310">
        <v>0.94610091743119273</v>
      </c>
      <c r="L14" s="311">
        <v>3.5901688671006378</v>
      </c>
    </row>
    <row r="15" spans="2:12" ht="15" customHeight="1" x14ac:dyDescent="0.2">
      <c r="B15" s="880" t="s">
        <v>227</v>
      </c>
      <c r="C15" s="165" t="s">
        <v>223</v>
      </c>
      <c r="D15" s="310">
        <v>15.244956772334294</v>
      </c>
      <c r="E15" s="310">
        <v>8.8114754098360653</v>
      </c>
      <c r="F15" s="310">
        <v>5.2717391304347831</v>
      </c>
      <c r="G15" s="310">
        <v>2.5320582482069116</v>
      </c>
      <c r="H15" s="310">
        <v>1.498483677231373</v>
      </c>
      <c r="I15" s="310">
        <v>1.4019292604501608</v>
      </c>
      <c r="J15" s="310">
        <v>1.5901590159015901</v>
      </c>
      <c r="K15" s="310">
        <v>0.15847860538827258</v>
      </c>
      <c r="L15" s="311">
        <v>2.9921795307718462</v>
      </c>
    </row>
    <row r="16" spans="2:12" ht="15" customHeight="1" x14ac:dyDescent="0.2">
      <c r="B16" s="888"/>
      <c r="C16" s="165" t="s">
        <v>224</v>
      </c>
      <c r="D16" s="310">
        <v>14.903424056189641</v>
      </c>
      <c r="E16" s="310">
        <v>9.2429168601950771</v>
      </c>
      <c r="F16" s="310">
        <v>7.438715131022823</v>
      </c>
      <c r="G16" s="310">
        <v>6.219855305466238</v>
      </c>
      <c r="H16" s="310">
        <v>7.1117996901394376</v>
      </c>
      <c r="I16" s="310">
        <v>9.6646109656162889</v>
      </c>
      <c r="J16" s="310">
        <v>13.033779477374125</v>
      </c>
      <c r="K16" s="310">
        <v>17.985492911308935</v>
      </c>
      <c r="L16" s="311">
        <v>9.7287036304674537</v>
      </c>
    </row>
    <row r="17" spans="2:12" ht="15" customHeight="1" x14ac:dyDescent="0.2">
      <c r="B17" s="880" t="s">
        <v>228</v>
      </c>
      <c r="C17" s="165" t="s">
        <v>223</v>
      </c>
      <c r="D17" s="310">
        <v>23.92578125</v>
      </c>
      <c r="E17" s="310">
        <v>18.657937806873978</v>
      </c>
      <c r="F17" s="310">
        <v>12.232866617538688</v>
      </c>
      <c r="G17" s="310">
        <v>5.9405940594059405</v>
      </c>
      <c r="H17" s="310">
        <v>5.8580413297394429</v>
      </c>
      <c r="I17" s="310">
        <v>7.653749759012916</v>
      </c>
      <c r="J17" s="310">
        <v>9.5128676470588225</v>
      </c>
      <c r="K17" s="310">
        <v>10.583047525722684</v>
      </c>
      <c r="L17" s="311">
        <v>9.6418234442836468</v>
      </c>
    </row>
    <row r="18" spans="2:12" ht="15" customHeight="1" x14ac:dyDescent="0.2">
      <c r="B18" s="881"/>
      <c r="C18" s="166" t="s">
        <v>224</v>
      </c>
      <c r="D18" s="313">
        <v>15.575221238938052</v>
      </c>
      <c r="E18" s="313">
        <v>9.5936321742773369</v>
      </c>
      <c r="F18" s="313">
        <v>5.8045554739162384</v>
      </c>
      <c r="G18" s="313">
        <v>2.6102970614140442</v>
      </c>
      <c r="H18" s="313">
        <v>1.3158408496349225</v>
      </c>
      <c r="I18" s="313">
        <v>0.23375409069658717</v>
      </c>
      <c r="J18" s="313">
        <v>0</v>
      </c>
      <c r="K18" s="313">
        <v>0</v>
      </c>
      <c r="L18" s="314">
        <v>2.78238943465941</v>
      </c>
    </row>
    <row r="19" spans="2:12" ht="15" customHeight="1" x14ac:dyDescent="0.2">
      <c r="B19" s="880" t="s">
        <v>332</v>
      </c>
      <c r="C19" s="165" t="s">
        <v>223</v>
      </c>
      <c r="D19" s="310">
        <v>26.824624497567168</v>
      </c>
      <c r="E19" s="310">
        <v>27.09132770529547</v>
      </c>
      <c r="F19" s="310">
        <v>24.636572302983932</v>
      </c>
      <c r="G19" s="310">
        <v>19.165998396150762</v>
      </c>
      <c r="H19" s="310">
        <v>9.5257114328507235</v>
      </c>
      <c r="I19" s="310">
        <v>5.0716090985678184</v>
      </c>
      <c r="J19" s="310">
        <v>4.760319573901465</v>
      </c>
      <c r="K19" s="310">
        <v>3.0152418820410869</v>
      </c>
      <c r="L19" s="311">
        <v>12.791579192908795</v>
      </c>
    </row>
    <row r="20" spans="2:12" ht="15" customHeight="1" x14ac:dyDescent="0.2">
      <c r="B20" s="888"/>
      <c r="C20" s="165" t="s">
        <v>224</v>
      </c>
      <c r="D20" s="310">
        <v>10.129310344827585</v>
      </c>
      <c r="E20" s="310">
        <v>9.5634788403865389</v>
      </c>
      <c r="F20" s="310">
        <v>6.56084656084656</v>
      </c>
      <c r="G20" s="310">
        <v>2.5339264598231881</v>
      </c>
      <c r="H20" s="310">
        <v>1.1240632805995003</v>
      </c>
      <c r="I20" s="310">
        <v>0.7575057736720554</v>
      </c>
      <c r="J20" s="310">
        <v>8.8809946714031973E-2</v>
      </c>
      <c r="K20" s="310">
        <v>0</v>
      </c>
      <c r="L20" s="311">
        <v>3.0956500984545618</v>
      </c>
    </row>
    <row r="21" spans="2:12" ht="15" customHeight="1" x14ac:dyDescent="0.2">
      <c r="B21" s="880" t="s">
        <v>333</v>
      </c>
      <c r="C21" s="165" t="s">
        <v>223</v>
      </c>
      <c r="D21" s="310">
        <v>17.275687409551374</v>
      </c>
      <c r="E21" s="310">
        <v>20.436927413671597</v>
      </c>
      <c r="F21" s="310">
        <v>19.954648526077097</v>
      </c>
      <c r="G21" s="310">
        <v>14.249126891734576</v>
      </c>
      <c r="H21" s="310">
        <v>6.1897651689968782</v>
      </c>
      <c r="I21" s="310">
        <v>4.3434343434343434</v>
      </c>
      <c r="J21" s="310">
        <v>2.8311965811965814</v>
      </c>
      <c r="K21" s="310">
        <v>1.788617886178862</v>
      </c>
      <c r="L21" s="311">
        <v>10.2683907421493</v>
      </c>
    </row>
    <row r="22" spans="2:12" ht="15" customHeight="1" x14ac:dyDescent="0.2">
      <c r="B22" s="888"/>
      <c r="C22" s="165" t="s">
        <v>224</v>
      </c>
      <c r="D22" s="310">
        <v>12.281343329066861</v>
      </c>
      <c r="E22" s="310">
        <v>18.010517090271691</v>
      </c>
      <c r="F22" s="310">
        <v>21.936758893280633</v>
      </c>
      <c r="G22" s="310">
        <v>27.431381881643663</v>
      </c>
      <c r="H22" s="310">
        <v>34.29023955652346</v>
      </c>
      <c r="I22" s="310">
        <v>26.156111929307809</v>
      </c>
      <c r="J22" s="310">
        <v>19.09184726522188</v>
      </c>
      <c r="K22" s="310">
        <v>0</v>
      </c>
      <c r="L22" s="311">
        <v>19.843562424969988</v>
      </c>
    </row>
    <row r="23" spans="2:12" ht="15" customHeight="1" x14ac:dyDescent="0.2">
      <c r="B23" s="880" t="s">
        <v>231</v>
      </c>
      <c r="C23" s="165" t="s">
        <v>223</v>
      </c>
      <c r="D23" s="310">
        <v>12.811219665931295</v>
      </c>
      <c r="E23" s="310">
        <v>14.113957135389441</v>
      </c>
      <c r="F23" s="310">
        <v>14.209401709401709</v>
      </c>
      <c r="G23" s="310">
        <v>11.519456454601606</v>
      </c>
      <c r="H23" s="310">
        <v>4.8097206986752168</v>
      </c>
      <c r="I23" s="310">
        <v>2.7108433734939759</v>
      </c>
      <c r="J23" s="310">
        <v>2.7991782229070363</v>
      </c>
      <c r="K23" s="310">
        <v>1.8476903870162296</v>
      </c>
      <c r="L23" s="311">
        <v>6.9738680347204722</v>
      </c>
    </row>
    <row r="24" spans="2:12" ht="15" customHeight="1" x14ac:dyDescent="0.2">
      <c r="B24" s="888"/>
      <c r="C24" s="165" t="s">
        <v>224</v>
      </c>
      <c r="D24" s="310">
        <v>10.331875482377155</v>
      </c>
      <c r="E24" s="310">
        <v>15.1</v>
      </c>
      <c r="F24" s="310">
        <v>16.043225270157937</v>
      </c>
      <c r="G24" s="310">
        <v>13.866877971473851</v>
      </c>
      <c r="H24" s="310">
        <v>6.2621764542165321</v>
      </c>
      <c r="I24" s="310">
        <v>1.1048158640226629</v>
      </c>
      <c r="J24" s="310">
        <v>0.92643051771117169</v>
      </c>
      <c r="K24" s="310">
        <v>9.3501636278634878E-2</v>
      </c>
      <c r="L24" s="311">
        <v>9.2275473920725997</v>
      </c>
    </row>
    <row r="25" spans="2:12" ht="15" customHeight="1" x14ac:dyDescent="0.2">
      <c r="B25" s="880" t="s">
        <v>232</v>
      </c>
      <c r="C25" s="165" t="s">
        <v>223</v>
      </c>
      <c r="D25" s="310">
        <v>12.196710633447323</v>
      </c>
      <c r="E25" s="310">
        <v>12.893243940175347</v>
      </c>
      <c r="F25" s="310">
        <v>14.120126448893572</v>
      </c>
      <c r="G25" s="310">
        <v>15.248166467678661</v>
      </c>
      <c r="H25" s="310">
        <v>10.203816694794236</v>
      </c>
      <c r="I25" s="310">
        <v>4.7729379054680265</v>
      </c>
      <c r="J25" s="310">
        <v>3.9790118058592041</v>
      </c>
      <c r="K25" s="310">
        <v>1.9536019536019535</v>
      </c>
      <c r="L25" s="311">
        <v>9.9003680100529579</v>
      </c>
    </row>
    <row r="26" spans="2:12" ht="15" customHeight="1" x14ac:dyDescent="0.2">
      <c r="B26" s="888"/>
      <c r="C26" s="165" t="s">
        <v>224</v>
      </c>
      <c r="D26" s="310">
        <v>8.5196285559868326</v>
      </c>
      <c r="E26" s="310">
        <v>12.142857142857142</v>
      </c>
      <c r="F26" s="310">
        <v>11.045364891518737</v>
      </c>
      <c r="G26" s="310">
        <v>7.4491682070240293</v>
      </c>
      <c r="H26" s="310">
        <v>3.216426590319406</v>
      </c>
      <c r="I26" s="310">
        <v>0.9105180533751962</v>
      </c>
      <c r="J26" s="310">
        <v>0</v>
      </c>
      <c r="K26" s="310">
        <v>0</v>
      </c>
      <c r="L26" s="311">
        <v>6.0707530289862488</v>
      </c>
    </row>
    <row r="27" spans="2:12" ht="15" customHeight="1" x14ac:dyDescent="0.2">
      <c r="B27" s="880" t="s">
        <v>233</v>
      </c>
      <c r="C27" s="165" t="s">
        <v>223</v>
      </c>
      <c r="D27" s="310">
        <v>8.5196285559868326</v>
      </c>
      <c r="E27" s="310">
        <v>12.142857142857142</v>
      </c>
      <c r="F27" s="310">
        <v>11.045364891518737</v>
      </c>
      <c r="G27" s="310">
        <v>7.4491682070240293</v>
      </c>
      <c r="H27" s="310">
        <v>3.216426590319406</v>
      </c>
      <c r="I27" s="310">
        <v>0.9105180533751962</v>
      </c>
      <c r="J27" s="310">
        <v>0</v>
      </c>
      <c r="K27" s="310">
        <v>0</v>
      </c>
      <c r="L27" s="311">
        <v>6.0707530289862488</v>
      </c>
    </row>
    <row r="28" spans="2:12" ht="15" customHeight="1" x14ac:dyDescent="0.2">
      <c r="B28" s="881"/>
      <c r="C28" s="166" t="s">
        <v>224</v>
      </c>
      <c r="D28" s="313">
        <v>11.601567282968043</v>
      </c>
      <c r="E28" s="313">
        <v>12.979976442873969</v>
      </c>
      <c r="F28" s="313">
        <v>14.46280991735537</v>
      </c>
      <c r="G28" s="313">
        <v>15.051935788479698</v>
      </c>
      <c r="H28" s="313">
        <v>12.67230288549899</v>
      </c>
      <c r="I28" s="313">
        <v>8.8344631532910558</v>
      </c>
      <c r="J28" s="313">
        <v>6.5052231718898383</v>
      </c>
      <c r="K28" s="313">
        <v>5.2798982188295165</v>
      </c>
      <c r="L28" s="314">
        <v>12.186657806327759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760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89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East Midlands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1119.9770000000001</v>
      </c>
      <c r="D8" s="138">
        <f>'Section 10 chart data'!J20</f>
        <v>2346.7289999999998</v>
      </c>
      <c r="E8" s="692">
        <f>'Section 10 chart data'!K20</f>
        <v>12.5</v>
      </c>
      <c r="F8" s="139">
        <f>SUM(C8,D8)</f>
        <v>3466.7060000000001</v>
      </c>
    </row>
    <row r="9" spans="2:6" ht="15" customHeight="1" x14ac:dyDescent="0.2">
      <c r="B9" s="42" t="s">
        <v>222</v>
      </c>
      <c r="C9" s="137">
        <f>'Section 10 chart data'!D21</f>
        <v>1115.874</v>
      </c>
      <c r="D9" s="138">
        <f>'Section 10 chart data'!J21</f>
        <v>2231.41</v>
      </c>
      <c r="E9" s="692">
        <f>'Section 10 chart data'!K21</f>
        <v>12.96</v>
      </c>
      <c r="F9" s="139">
        <f t="shared" ref="F9:F17" si="0">SUM(C9,D9)</f>
        <v>3347.2839999999997</v>
      </c>
    </row>
    <row r="10" spans="2:6" ht="15" customHeight="1" x14ac:dyDescent="0.2">
      <c r="B10" s="42" t="s">
        <v>225</v>
      </c>
      <c r="C10" s="137">
        <f>'Section 10 chart data'!D22</f>
        <v>1085.665</v>
      </c>
      <c r="D10" s="138">
        <f>'Section 10 chart data'!J22</f>
        <v>1848.3209999999999</v>
      </c>
      <c r="E10" s="692">
        <f>'Section 10 chart data'!K22</f>
        <v>13.99</v>
      </c>
      <c r="F10" s="139">
        <f t="shared" si="0"/>
        <v>2933.9859999999999</v>
      </c>
    </row>
    <row r="11" spans="2:6" ht="15" customHeight="1" x14ac:dyDescent="0.2">
      <c r="B11" s="42" t="s">
        <v>226</v>
      </c>
      <c r="C11" s="137">
        <f>'Section 10 chart data'!D23</f>
        <v>1073.452</v>
      </c>
      <c r="D11" s="138">
        <f>'Section 10 chart data'!J23</f>
        <v>1487.624</v>
      </c>
      <c r="E11" s="692">
        <f>'Section 10 chart data'!K23</f>
        <v>16.75</v>
      </c>
      <c r="F11" s="139">
        <f t="shared" si="0"/>
        <v>2561.076</v>
      </c>
    </row>
    <row r="12" spans="2:6" ht="15" customHeight="1" x14ac:dyDescent="0.2">
      <c r="B12" s="42" t="s">
        <v>227</v>
      </c>
      <c r="C12" s="137">
        <f>'Section 10 chart data'!D24</f>
        <v>1039.46</v>
      </c>
      <c r="D12" s="138">
        <f>'Section 10 chart data'!J24</f>
        <v>1307.6310000000001</v>
      </c>
      <c r="E12" s="692">
        <f>'Section 10 chart data'!K24</f>
        <v>18.97</v>
      </c>
      <c r="F12" s="139">
        <f t="shared" si="0"/>
        <v>2347.0910000000003</v>
      </c>
    </row>
    <row r="13" spans="2:6" ht="15" customHeight="1" x14ac:dyDescent="0.2">
      <c r="B13" s="42" t="s">
        <v>228</v>
      </c>
      <c r="C13" s="137">
        <f>'Section 10 chart data'!D25</f>
        <v>1023.662</v>
      </c>
      <c r="D13" s="138">
        <f>'Section 10 chart data'!J25</f>
        <v>1183.7070000000001</v>
      </c>
      <c r="E13" s="692">
        <f>'Section 10 chart data'!K25</f>
        <v>18.79</v>
      </c>
      <c r="F13" s="139">
        <f t="shared" si="0"/>
        <v>2207.3690000000001</v>
      </c>
    </row>
    <row r="14" spans="2:6" ht="15" customHeight="1" x14ac:dyDescent="0.2">
      <c r="B14" s="42" t="s">
        <v>332</v>
      </c>
      <c r="C14" s="137">
        <f>'Section 10 chart data'!D26</f>
        <v>1034.6969999999999</v>
      </c>
      <c r="D14" s="138">
        <f>'Section 10 chart data'!J26</f>
        <v>1076.9169999999999</v>
      </c>
      <c r="E14" s="692">
        <f>'Section 10 chart data'!K26</f>
        <v>18.52</v>
      </c>
      <c r="F14" s="139">
        <f t="shared" si="0"/>
        <v>2111.6139999999996</v>
      </c>
    </row>
    <row r="15" spans="2:6" ht="15" customHeight="1" x14ac:dyDescent="0.2">
      <c r="B15" s="42" t="s">
        <v>333</v>
      </c>
      <c r="C15" s="137">
        <f>'Section 10 chart data'!D27</f>
        <v>1066.578</v>
      </c>
      <c r="D15" s="138">
        <f>'Section 10 chart data'!J27</f>
        <v>1010.669</v>
      </c>
      <c r="E15" s="692">
        <f>'Section 10 chart data'!K27</f>
        <v>18.5</v>
      </c>
      <c r="F15" s="139">
        <f t="shared" si="0"/>
        <v>2077.2469999999998</v>
      </c>
    </row>
    <row r="16" spans="2:6" ht="15" customHeight="1" x14ac:dyDescent="0.2">
      <c r="B16" s="42" t="s">
        <v>231</v>
      </c>
      <c r="C16" s="137">
        <f>'Section 10 chart data'!D28</f>
        <v>1082.5129999999999</v>
      </c>
      <c r="D16" s="138">
        <f>'Section 10 chart data'!J28</f>
        <v>1110.5340000000001</v>
      </c>
      <c r="E16" s="692">
        <f>'Section 10 chart data'!K28</f>
        <v>17.62</v>
      </c>
      <c r="F16" s="139">
        <f t="shared" si="0"/>
        <v>2193.047</v>
      </c>
    </row>
    <row r="17" spans="2:6" ht="15" customHeight="1" x14ac:dyDescent="0.2">
      <c r="B17" s="46" t="s">
        <v>232</v>
      </c>
      <c r="C17" s="137">
        <f>'Section 10 chart data'!D29</f>
        <v>1095.3779999999999</v>
      </c>
      <c r="D17" s="138">
        <f>'Section 10 chart data'!J29</f>
        <v>1195.7429999999999</v>
      </c>
      <c r="E17" s="692">
        <f>'Section 10 chart data'!K29</f>
        <v>14.72</v>
      </c>
      <c r="F17" s="139">
        <f t="shared" si="0"/>
        <v>2291.1210000000001</v>
      </c>
    </row>
    <row r="18" spans="2:6" ht="15" customHeight="1" x14ac:dyDescent="0.2">
      <c r="B18" s="46" t="s">
        <v>233</v>
      </c>
      <c r="C18" s="137">
        <f>'Section 10 chart data'!D30</f>
        <v>1142.2940000000001</v>
      </c>
      <c r="D18" s="138">
        <f>'Section 10 chart data'!J30</f>
        <v>1221.374</v>
      </c>
      <c r="E18" s="692">
        <f>'Section 10 chart data'!K30</f>
        <v>13.8</v>
      </c>
      <c r="F18" s="140">
        <f>SUM(C18,D18)</f>
        <v>2363.6680000000001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761</v>
      </c>
    </row>
    <row r="5" spans="2:6" ht="15" customHeight="1" x14ac:dyDescent="0.2">
      <c r="B5" s="890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853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East Midlands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48.161999999999999</v>
      </c>
      <c r="D8" s="138">
        <f>'Section 10 chart data'!J35</f>
        <v>76.447999999999993</v>
      </c>
      <c r="E8" s="692">
        <f>'Section 10 chart data'!K35</f>
        <v>10.84</v>
      </c>
      <c r="F8" s="139">
        <f>SUM(C8,D8)</f>
        <v>124.60999999999999</v>
      </c>
    </row>
    <row r="9" spans="2:6" ht="15" customHeight="1" x14ac:dyDescent="0.2">
      <c r="B9" s="42" t="s">
        <v>222</v>
      </c>
      <c r="C9" s="137">
        <f>'Section 10 chart data'!D36</f>
        <v>46.451000000000001</v>
      </c>
      <c r="D9" s="138">
        <f>'Section 10 chart data'!J36</f>
        <v>69.128</v>
      </c>
      <c r="E9" s="692">
        <f>'Section 10 chart data'!K36</f>
        <v>11.74</v>
      </c>
      <c r="F9" s="139">
        <f t="shared" ref="F9:F17" si="0">SUM(C9,D9)</f>
        <v>115.57900000000001</v>
      </c>
    </row>
    <row r="10" spans="2:6" ht="15" customHeight="1" x14ac:dyDescent="0.2">
      <c r="B10" s="42" t="s">
        <v>225</v>
      </c>
      <c r="C10" s="137">
        <f>'Section 10 chart data'!D37</f>
        <v>41.353999999999999</v>
      </c>
      <c r="D10" s="138">
        <f>'Section 10 chart data'!J37</f>
        <v>55.78</v>
      </c>
      <c r="E10" s="692">
        <f>'Section 10 chart data'!K37</f>
        <v>13.14</v>
      </c>
      <c r="F10" s="139">
        <f t="shared" si="0"/>
        <v>97.134</v>
      </c>
    </row>
    <row r="11" spans="2:6" ht="15" customHeight="1" x14ac:dyDescent="0.2">
      <c r="B11" s="42" t="s">
        <v>226</v>
      </c>
      <c r="C11" s="137">
        <f>'Section 10 chart data'!D38</f>
        <v>39.072000000000003</v>
      </c>
      <c r="D11" s="138">
        <f>'Section 10 chart data'!J38</f>
        <v>48.616</v>
      </c>
      <c r="E11" s="692">
        <f>'Section 10 chart data'!K38</f>
        <v>15.77</v>
      </c>
      <c r="F11" s="139">
        <f t="shared" si="0"/>
        <v>87.688000000000002</v>
      </c>
    </row>
    <row r="12" spans="2:6" ht="15" customHeight="1" x14ac:dyDescent="0.2">
      <c r="B12" s="42" t="s">
        <v>227</v>
      </c>
      <c r="C12" s="137">
        <f>'Section 10 chart data'!D39</f>
        <v>36.56</v>
      </c>
      <c r="D12" s="138">
        <f>'Section 10 chart data'!J39</f>
        <v>46.351999999999997</v>
      </c>
      <c r="E12" s="692">
        <f>'Section 10 chart data'!K39</f>
        <v>16.57</v>
      </c>
      <c r="F12" s="139">
        <f t="shared" si="0"/>
        <v>82.912000000000006</v>
      </c>
    </row>
    <row r="13" spans="2:6" ht="15" customHeight="1" x14ac:dyDescent="0.2">
      <c r="B13" s="42" t="s">
        <v>354</v>
      </c>
      <c r="C13" s="137">
        <f>'Section 10 chart data'!D40</f>
        <v>35.758000000000003</v>
      </c>
      <c r="D13" s="138">
        <f>'Section 10 chart data'!J40</f>
        <v>51.244999999999997</v>
      </c>
      <c r="E13" s="692">
        <f>'Section 10 chart data'!K40</f>
        <v>14.6</v>
      </c>
      <c r="F13" s="139">
        <f t="shared" si="0"/>
        <v>87.003</v>
      </c>
    </row>
    <row r="14" spans="2:6" ht="15" customHeight="1" x14ac:dyDescent="0.2">
      <c r="B14" s="42" t="s">
        <v>332</v>
      </c>
      <c r="C14" s="137">
        <f>'Section 10 chart data'!D41</f>
        <v>36.64</v>
      </c>
      <c r="D14" s="138">
        <f>'Section 10 chart data'!J41</f>
        <v>56.953000000000003</v>
      </c>
      <c r="E14" s="692">
        <f>'Section 10 chart data'!K41</f>
        <v>14.35</v>
      </c>
      <c r="F14" s="139">
        <f t="shared" si="0"/>
        <v>93.593000000000004</v>
      </c>
    </row>
    <row r="15" spans="2:6" ht="15" customHeight="1" x14ac:dyDescent="0.2">
      <c r="B15" s="42" t="s">
        <v>333</v>
      </c>
      <c r="C15" s="137">
        <f>'Section 10 chart data'!D42</f>
        <v>38.792999999999999</v>
      </c>
      <c r="D15" s="138">
        <f>'Section 10 chart data'!J42</f>
        <v>62.868000000000002</v>
      </c>
      <c r="E15" s="692">
        <f>'Section 10 chart data'!K42</f>
        <v>14.58</v>
      </c>
      <c r="F15" s="139">
        <f t="shared" si="0"/>
        <v>101.661</v>
      </c>
    </row>
    <row r="16" spans="2:6" ht="15" customHeight="1" x14ac:dyDescent="0.2">
      <c r="B16" s="42" t="s">
        <v>231</v>
      </c>
      <c r="C16" s="137">
        <f>'Section 10 chart data'!D43</f>
        <v>40.569000000000003</v>
      </c>
      <c r="D16" s="138">
        <f>'Section 10 chart data'!J43</f>
        <v>71.983000000000004</v>
      </c>
      <c r="E16" s="692">
        <f>'Section 10 chart data'!K43</f>
        <v>13.54</v>
      </c>
      <c r="F16" s="139">
        <f t="shared" si="0"/>
        <v>112.55200000000001</v>
      </c>
    </row>
    <row r="17" spans="2:6" ht="15" customHeight="1" x14ac:dyDescent="0.2">
      <c r="B17" s="46" t="s">
        <v>232</v>
      </c>
      <c r="C17" s="137">
        <f>'Section 10 chart data'!D44</f>
        <v>41.765000000000001</v>
      </c>
      <c r="D17" s="138">
        <f>'Section 10 chart data'!J44</f>
        <v>80.203000000000003</v>
      </c>
      <c r="E17" s="692">
        <f>'Section 10 chart data'!K44</f>
        <v>11.94</v>
      </c>
      <c r="F17" s="139">
        <f t="shared" si="0"/>
        <v>121.968</v>
      </c>
    </row>
    <row r="18" spans="2:6" ht="15" customHeight="1" x14ac:dyDescent="0.2">
      <c r="B18" s="46" t="s">
        <v>233</v>
      </c>
      <c r="C18" s="137">
        <f>'Section 10 chart data'!D45</f>
        <v>43.104999999999997</v>
      </c>
      <c r="D18" s="138">
        <f>'Section 10 chart data'!J45</f>
        <v>82.271000000000001</v>
      </c>
      <c r="E18" s="692">
        <f>'Section 10 chart data'!K45</f>
        <v>11.18</v>
      </c>
      <c r="F18" s="140">
        <f>SUM(C18,D18)</f>
        <v>125.376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2"/>
      <c r="B3" s="791" t="s">
        <v>483</v>
      </c>
      <c r="C3" s="794"/>
      <c r="D3" s="794"/>
      <c r="E3" s="794"/>
      <c r="F3" s="795"/>
      <c r="H3" s="791" t="s">
        <v>483</v>
      </c>
      <c r="I3" s="792"/>
      <c r="J3" s="792"/>
      <c r="K3" s="792"/>
      <c r="L3" s="792"/>
      <c r="M3" s="792"/>
      <c r="N3" s="793"/>
      <c r="P3" s="791" t="s">
        <v>483</v>
      </c>
      <c r="Q3" s="794"/>
      <c r="R3" s="794"/>
      <c r="S3" s="794"/>
      <c r="T3" s="795"/>
    </row>
    <row r="4" spans="1:20" ht="13.5" thickBot="1" x14ac:dyDescent="0.25">
      <c r="A4" s="272"/>
      <c r="B4" s="280" t="s">
        <v>78</v>
      </c>
      <c r="C4" s="281" t="s">
        <v>379</v>
      </c>
      <c r="D4" s="281" t="s">
        <v>482</v>
      </c>
      <c r="E4" s="284" t="s">
        <v>480</v>
      </c>
      <c r="F4" s="282" t="s">
        <v>378</v>
      </c>
      <c r="H4" s="283" t="s">
        <v>308</v>
      </c>
      <c r="I4" s="284" t="s">
        <v>379</v>
      </c>
      <c r="J4" s="281" t="s">
        <v>482</v>
      </c>
      <c r="K4" s="284" t="s">
        <v>82</v>
      </c>
      <c r="L4" s="284" t="s">
        <v>309</v>
      </c>
      <c r="M4" s="284" t="s">
        <v>480</v>
      </c>
      <c r="N4" s="285" t="s">
        <v>378</v>
      </c>
      <c r="P4" s="280" t="s">
        <v>487</v>
      </c>
      <c r="Q4" s="281" t="s">
        <v>379</v>
      </c>
      <c r="R4" s="281" t="s">
        <v>482</v>
      </c>
      <c r="S4" s="284" t="s">
        <v>480</v>
      </c>
      <c r="T4" s="282" t="s">
        <v>378</v>
      </c>
    </row>
    <row r="5" spans="1:20" x14ac:dyDescent="0.2">
      <c r="A5" s="272"/>
      <c r="B5" s="298" t="s">
        <v>92</v>
      </c>
      <c r="C5" s="299">
        <v>2013</v>
      </c>
      <c r="D5" s="288">
        <v>1088.232</v>
      </c>
      <c r="E5" s="328"/>
      <c r="F5" s="336"/>
      <c r="G5" s="320"/>
      <c r="H5" s="331" t="s">
        <v>92</v>
      </c>
      <c r="I5" s="299">
        <v>2013</v>
      </c>
      <c r="J5" s="275">
        <v>2369.2190000000001</v>
      </c>
      <c r="K5" s="275">
        <v>12.93</v>
      </c>
      <c r="L5" s="288">
        <f t="shared" ref="L5:L10" si="0">(K5*J5)/100</f>
        <v>306.34001670000004</v>
      </c>
      <c r="M5" s="328"/>
      <c r="N5" s="336"/>
      <c r="O5" s="320"/>
      <c r="P5" s="331" t="s">
        <v>92</v>
      </c>
      <c r="Q5" s="299">
        <v>2013</v>
      </c>
      <c r="R5" s="288">
        <f t="shared" ref="R5:R10" si="1">D5+J5</f>
        <v>3457.451</v>
      </c>
      <c r="S5" s="328"/>
      <c r="T5" s="336"/>
    </row>
    <row r="6" spans="1:20" x14ac:dyDescent="0.2">
      <c r="A6" s="272"/>
      <c r="B6" s="286"/>
      <c r="C6" s="287">
        <v>2017</v>
      </c>
      <c r="D6" s="278">
        <v>1102.7570000000001</v>
      </c>
      <c r="E6" s="329"/>
      <c r="F6" s="337"/>
      <c r="G6" s="320"/>
      <c r="H6" s="332"/>
      <c r="I6" s="287">
        <v>2017</v>
      </c>
      <c r="J6" s="276">
        <v>2352.7620000000002</v>
      </c>
      <c r="K6" s="276">
        <v>12.51</v>
      </c>
      <c r="L6" s="278">
        <f t="shared" si="0"/>
        <v>294.33052620000001</v>
      </c>
      <c r="M6" s="329"/>
      <c r="N6" s="337"/>
      <c r="O6" s="320"/>
      <c r="P6" s="332"/>
      <c r="Q6" s="287">
        <v>2017</v>
      </c>
      <c r="R6" s="278">
        <f t="shared" si="1"/>
        <v>3455.5190000000002</v>
      </c>
      <c r="S6" s="329"/>
      <c r="T6" s="337"/>
    </row>
    <row r="7" spans="1:20" x14ac:dyDescent="0.2">
      <c r="A7" s="272"/>
      <c r="B7" s="286"/>
      <c r="C7" s="287">
        <v>2022</v>
      </c>
      <c r="D7" s="278">
        <v>1073.789</v>
      </c>
      <c r="E7" s="329"/>
      <c r="F7" s="337"/>
      <c r="G7" s="320"/>
      <c r="H7" s="332"/>
      <c r="I7" s="287">
        <v>2022</v>
      </c>
      <c r="J7" s="276">
        <v>2173.9780000000001</v>
      </c>
      <c r="K7" s="276">
        <v>13.08</v>
      </c>
      <c r="L7" s="278">
        <f t="shared" si="0"/>
        <v>284.35632240000001</v>
      </c>
      <c r="M7" s="329"/>
      <c r="N7" s="337"/>
      <c r="O7" s="320"/>
      <c r="P7" s="332"/>
      <c r="Q7" s="287">
        <v>2022</v>
      </c>
      <c r="R7" s="278">
        <f t="shared" si="1"/>
        <v>3247.7669999999998</v>
      </c>
      <c r="S7" s="329"/>
      <c r="T7" s="337"/>
    </row>
    <row r="8" spans="1:20" x14ac:dyDescent="0.2">
      <c r="A8" s="272"/>
      <c r="B8" s="286"/>
      <c r="C8" s="287">
        <v>2027</v>
      </c>
      <c r="D8" s="278">
        <v>1053.972</v>
      </c>
      <c r="E8" s="329"/>
      <c r="F8" s="337"/>
      <c r="G8" s="320"/>
      <c r="H8" s="332"/>
      <c r="I8" s="287">
        <v>2027</v>
      </c>
      <c r="J8" s="276">
        <v>1778.172</v>
      </c>
      <c r="K8" s="276">
        <v>14.67</v>
      </c>
      <c r="L8" s="278">
        <f t="shared" si="0"/>
        <v>260.85783240000001</v>
      </c>
      <c r="M8" s="329"/>
      <c r="N8" s="337"/>
      <c r="O8" s="320"/>
      <c r="P8" s="332"/>
      <c r="Q8" s="287">
        <v>2027</v>
      </c>
      <c r="R8" s="278">
        <f t="shared" si="1"/>
        <v>2832.1440000000002</v>
      </c>
      <c r="S8" s="329"/>
      <c r="T8" s="337"/>
    </row>
    <row r="9" spans="1:20" x14ac:dyDescent="0.2">
      <c r="A9" s="272"/>
      <c r="B9" s="286"/>
      <c r="C9" s="287">
        <v>2032</v>
      </c>
      <c r="D9" s="278">
        <v>1055.1769999999999</v>
      </c>
      <c r="E9" s="329"/>
      <c r="F9" s="337"/>
      <c r="G9" s="320"/>
      <c r="H9" s="332"/>
      <c r="I9" s="287">
        <v>2032</v>
      </c>
      <c r="J9" s="276">
        <v>1339.95</v>
      </c>
      <c r="K9" s="276">
        <v>18.54</v>
      </c>
      <c r="L9" s="278">
        <f t="shared" si="0"/>
        <v>248.42672999999999</v>
      </c>
      <c r="M9" s="329"/>
      <c r="N9" s="337"/>
      <c r="O9" s="320"/>
      <c r="P9" s="332"/>
      <c r="Q9" s="287">
        <v>2032</v>
      </c>
      <c r="R9" s="278">
        <f t="shared" si="1"/>
        <v>2395.127</v>
      </c>
      <c r="S9" s="329"/>
      <c r="T9" s="337"/>
    </row>
    <row r="10" spans="1:20" ht="13.5" thickBot="1" x14ac:dyDescent="0.25">
      <c r="A10" s="272"/>
      <c r="B10" s="291"/>
      <c r="C10" s="292">
        <v>2037</v>
      </c>
      <c r="D10" s="293">
        <v>1002.698</v>
      </c>
      <c r="E10" s="330"/>
      <c r="F10" s="338"/>
      <c r="G10" s="320"/>
      <c r="H10" s="333"/>
      <c r="I10" s="292">
        <v>2037</v>
      </c>
      <c r="J10" s="334">
        <v>1255.634</v>
      </c>
      <c r="K10" s="334">
        <v>19.600000000000001</v>
      </c>
      <c r="L10" s="293">
        <f t="shared" si="0"/>
        <v>246.104264</v>
      </c>
      <c r="M10" s="330"/>
      <c r="N10" s="338"/>
      <c r="O10" s="320"/>
      <c r="P10" s="333"/>
      <c r="Q10" s="292">
        <v>2037</v>
      </c>
      <c r="R10" s="293">
        <f t="shared" si="1"/>
        <v>2258.3319999999999</v>
      </c>
      <c r="S10" s="330"/>
      <c r="T10" s="338"/>
    </row>
    <row r="11" spans="1:20" x14ac:dyDescent="0.2">
      <c r="A11" s="272"/>
      <c r="B11" s="296"/>
      <c r="C11" s="297"/>
      <c r="D11" s="278"/>
      <c r="E11" s="278"/>
      <c r="F11" s="273"/>
      <c r="G11" s="320"/>
      <c r="H11" s="335"/>
      <c r="I11" s="297"/>
      <c r="J11" s="278"/>
      <c r="K11" s="278"/>
      <c r="L11" s="278"/>
      <c r="M11" s="278"/>
      <c r="N11" s="273"/>
      <c r="O11" s="320"/>
      <c r="P11" s="335"/>
      <c r="Q11" s="297"/>
      <c r="R11" s="278"/>
      <c r="S11" s="278"/>
      <c r="T11" s="273"/>
    </row>
    <row r="12" spans="1:20" ht="13.5" thickBot="1" x14ac:dyDescent="0.25"/>
    <row r="13" spans="1:20" x14ac:dyDescent="0.2">
      <c r="A13" s="272"/>
      <c r="B13" s="791" t="s">
        <v>484</v>
      </c>
      <c r="C13" s="796"/>
      <c r="D13" s="796"/>
      <c r="E13" s="796"/>
      <c r="F13" s="797"/>
      <c r="H13" s="791" t="s">
        <v>484</v>
      </c>
      <c r="I13" s="792"/>
      <c r="J13" s="792"/>
      <c r="K13" s="792"/>
      <c r="L13" s="792"/>
      <c r="M13" s="792"/>
      <c r="N13" s="793"/>
      <c r="P13" s="791" t="s">
        <v>484</v>
      </c>
      <c r="Q13" s="796"/>
      <c r="R13" s="796"/>
      <c r="S13" s="796"/>
      <c r="T13" s="797"/>
    </row>
    <row r="14" spans="1:20" ht="13.5" thickBot="1" x14ac:dyDescent="0.25">
      <c r="A14" s="272"/>
      <c r="B14" s="280" t="s">
        <v>78</v>
      </c>
      <c r="C14" s="281" t="s">
        <v>481</v>
      </c>
      <c r="D14" s="281" t="s">
        <v>377</v>
      </c>
      <c r="E14" s="284" t="s">
        <v>480</v>
      </c>
      <c r="F14" s="282" t="s">
        <v>378</v>
      </c>
      <c r="H14" s="283" t="s">
        <v>308</v>
      </c>
      <c r="I14" s="281" t="s">
        <v>481</v>
      </c>
      <c r="J14" s="281" t="s">
        <v>377</v>
      </c>
      <c r="K14" s="284" t="s">
        <v>82</v>
      </c>
      <c r="L14" s="284" t="s">
        <v>309</v>
      </c>
      <c r="M14" s="284" t="s">
        <v>480</v>
      </c>
      <c r="N14" s="285" t="s">
        <v>378</v>
      </c>
      <c r="P14" s="280" t="s">
        <v>487</v>
      </c>
      <c r="Q14" s="281" t="s">
        <v>481</v>
      </c>
      <c r="R14" s="281" t="s">
        <v>377</v>
      </c>
      <c r="S14" s="284" t="s">
        <v>480</v>
      </c>
      <c r="T14" s="282" t="s">
        <v>378</v>
      </c>
    </row>
    <row r="15" spans="1:20" x14ac:dyDescent="0.2">
      <c r="A15" s="272"/>
      <c r="B15" s="298" t="s">
        <v>92</v>
      </c>
      <c r="C15" s="299" t="s">
        <v>331</v>
      </c>
      <c r="D15" s="288">
        <v>1119.9770000000001</v>
      </c>
      <c r="E15" s="290">
        <v>4</v>
      </c>
      <c r="F15" s="326">
        <f t="shared" ref="F15:F20" si="2">D15*E15</f>
        <v>4479.9080000000004</v>
      </c>
      <c r="H15" s="298" t="s">
        <v>92</v>
      </c>
      <c r="I15" s="299" t="s">
        <v>331</v>
      </c>
      <c r="J15" s="289">
        <v>2346.7289999999998</v>
      </c>
      <c r="K15" s="289">
        <v>12.5</v>
      </c>
      <c r="L15" s="290">
        <f t="shared" ref="L15:L20" si="3">(K15*J15)/100</f>
        <v>293.34112499999998</v>
      </c>
      <c r="M15" s="290">
        <v>4</v>
      </c>
      <c r="N15" s="326">
        <f t="shared" ref="N15:N20" si="4">J15*M15</f>
        <v>9386.9159999999993</v>
      </c>
      <c r="P15" s="298" t="s">
        <v>92</v>
      </c>
      <c r="Q15" s="299" t="s">
        <v>331</v>
      </c>
      <c r="R15" s="288">
        <f t="shared" ref="R15:R20" si="5">D15+J15</f>
        <v>3466.7060000000001</v>
      </c>
      <c r="S15" s="290">
        <v>4</v>
      </c>
      <c r="T15" s="326">
        <f t="shared" ref="T15:T20" si="6">R15*S15</f>
        <v>13866.824000000001</v>
      </c>
    </row>
    <row r="16" spans="1:20" x14ac:dyDescent="0.2">
      <c r="A16" s="272"/>
      <c r="B16" s="286"/>
      <c r="C16" s="287" t="s">
        <v>222</v>
      </c>
      <c r="D16" s="278">
        <v>1115.874</v>
      </c>
      <c r="E16" s="279">
        <v>5</v>
      </c>
      <c r="F16" s="277">
        <f t="shared" si="2"/>
        <v>5579.37</v>
      </c>
      <c r="H16" s="286"/>
      <c r="I16" s="287" t="s">
        <v>222</v>
      </c>
      <c r="J16" s="274">
        <v>2231.41</v>
      </c>
      <c r="K16" s="274">
        <v>12.96</v>
      </c>
      <c r="L16" s="279">
        <f t="shared" si="3"/>
        <v>289.19073600000002</v>
      </c>
      <c r="M16" s="279">
        <v>5</v>
      </c>
      <c r="N16" s="277">
        <f t="shared" si="4"/>
        <v>11157.05</v>
      </c>
      <c r="P16" s="286"/>
      <c r="Q16" s="287" t="s">
        <v>222</v>
      </c>
      <c r="R16" s="278">
        <f t="shared" si="5"/>
        <v>3347.2839999999997</v>
      </c>
      <c r="S16" s="279">
        <v>5</v>
      </c>
      <c r="T16" s="277">
        <f t="shared" si="6"/>
        <v>16736.419999999998</v>
      </c>
    </row>
    <row r="17" spans="1:20" x14ac:dyDescent="0.2">
      <c r="A17" s="272"/>
      <c r="B17" s="286"/>
      <c r="C17" s="287" t="s">
        <v>225</v>
      </c>
      <c r="D17" s="278">
        <v>1085.665</v>
      </c>
      <c r="E17" s="279">
        <v>5</v>
      </c>
      <c r="F17" s="277">
        <f t="shared" si="2"/>
        <v>5428.3249999999998</v>
      </c>
      <c r="H17" s="286"/>
      <c r="I17" s="287" t="s">
        <v>225</v>
      </c>
      <c r="J17" s="274">
        <v>1848.3209999999999</v>
      </c>
      <c r="K17" s="274">
        <v>13.99</v>
      </c>
      <c r="L17" s="279">
        <f t="shared" si="3"/>
        <v>258.58010790000003</v>
      </c>
      <c r="M17" s="279">
        <v>5</v>
      </c>
      <c r="N17" s="277">
        <f t="shared" si="4"/>
        <v>9241.6049999999996</v>
      </c>
      <c r="P17" s="286"/>
      <c r="Q17" s="287" t="s">
        <v>225</v>
      </c>
      <c r="R17" s="278">
        <f t="shared" si="5"/>
        <v>2933.9859999999999</v>
      </c>
      <c r="S17" s="279">
        <v>5</v>
      </c>
      <c r="T17" s="277">
        <f t="shared" si="6"/>
        <v>14669.93</v>
      </c>
    </row>
    <row r="18" spans="1:20" x14ac:dyDescent="0.2">
      <c r="A18" s="272"/>
      <c r="B18" s="286"/>
      <c r="C18" s="287" t="s">
        <v>226</v>
      </c>
      <c r="D18" s="278">
        <v>1073.452</v>
      </c>
      <c r="E18" s="279">
        <v>5</v>
      </c>
      <c r="F18" s="277">
        <f t="shared" si="2"/>
        <v>5367.26</v>
      </c>
      <c r="H18" s="286"/>
      <c r="I18" s="287" t="s">
        <v>226</v>
      </c>
      <c r="J18" s="274">
        <v>1487.624</v>
      </c>
      <c r="K18" s="274">
        <v>16.75</v>
      </c>
      <c r="L18" s="279">
        <f t="shared" si="3"/>
        <v>249.17702</v>
      </c>
      <c r="M18" s="279">
        <v>5</v>
      </c>
      <c r="N18" s="277">
        <f t="shared" si="4"/>
        <v>7438.12</v>
      </c>
      <c r="P18" s="286"/>
      <c r="Q18" s="287" t="s">
        <v>226</v>
      </c>
      <c r="R18" s="278">
        <f t="shared" si="5"/>
        <v>2561.076</v>
      </c>
      <c r="S18" s="279">
        <v>5</v>
      </c>
      <c r="T18" s="277">
        <f t="shared" si="6"/>
        <v>12805.380000000001</v>
      </c>
    </row>
    <row r="19" spans="1:20" x14ac:dyDescent="0.2">
      <c r="A19" s="272"/>
      <c r="B19" s="286"/>
      <c r="C19" s="287" t="s">
        <v>227</v>
      </c>
      <c r="D19" s="278">
        <v>1039.46</v>
      </c>
      <c r="E19" s="279">
        <v>5</v>
      </c>
      <c r="F19" s="277">
        <f t="shared" si="2"/>
        <v>5197.3</v>
      </c>
      <c r="H19" s="286"/>
      <c r="I19" s="287" t="s">
        <v>227</v>
      </c>
      <c r="J19" s="274">
        <v>1307.6310000000001</v>
      </c>
      <c r="K19" s="274">
        <v>18.97</v>
      </c>
      <c r="L19" s="279">
        <f t="shared" si="3"/>
        <v>248.05760069999999</v>
      </c>
      <c r="M19" s="279">
        <v>5</v>
      </c>
      <c r="N19" s="277">
        <f t="shared" si="4"/>
        <v>6538.1550000000007</v>
      </c>
      <c r="P19" s="286"/>
      <c r="Q19" s="287" t="s">
        <v>227</v>
      </c>
      <c r="R19" s="278">
        <f t="shared" si="5"/>
        <v>2347.0910000000003</v>
      </c>
      <c r="S19" s="279">
        <v>5</v>
      </c>
      <c r="T19" s="277">
        <f t="shared" si="6"/>
        <v>11735.455000000002</v>
      </c>
    </row>
    <row r="20" spans="1:20" ht="13.5" thickBot="1" x14ac:dyDescent="0.25">
      <c r="A20" s="272"/>
      <c r="B20" s="291"/>
      <c r="C20" s="292" t="s">
        <v>228</v>
      </c>
      <c r="D20" s="293">
        <v>1023.662</v>
      </c>
      <c r="E20" s="295">
        <v>5</v>
      </c>
      <c r="F20" s="327">
        <f t="shared" si="2"/>
        <v>5118.3100000000004</v>
      </c>
      <c r="H20" s="291"/>
      <c r="I20" s="292" t="s">
        <v>228</v>
      </c>
      <c r="J20" s="294">
        <v>1183.7070000000001</v>
      </c>
      <c r="K20" s="294">
        <v>18.79</v>
      </c>
      <c r="L20" s="295">
        <f t="shared" si="3"/>
        <v>222.41854530000001</v>
      </c>
      <c r="M20" s="295">
        <v>5</v>
      </c>
      <c r="N20" s="327">
        <f t="shared" si="4"/>
        <v>5918.5350000000008</v>
      </c>
      <c r="P20" s="291"/>
      <c r="Q20" s="292" t="s">
        <v>228</v>
      </c>
      <c r="R20" s="293">
        <f t="shared" si="5"/>
        <v>2207.3690000000001</v>
      </c>
      <c r="S20" s="295">
        <v>5</v>
      </c>
      <c r="T20" s="327">
        <f t="shared" si="6"/>
        <v>11036.845000000001</v>
      </c>
    </row>
    <row r="21" spans="1:20" x14ac:dyDescent="0.2">
      <c r="A21" s="272"/>
      <c r="B21" s="296"/>
      <c r="C21" s="297"/>
      <c r="D21" s="278"/>
      <c r="E21" s="279"/>
      <c r="F21" s="273"/>
      <c r="H21" s="296"/>
      <c r="I21" s="297"/>
      <c r="J21" s="279"/>
      <c r="K21" s="279"/>
      <c r="L21" s="279"/>
      <c r="M21" s="279"/>
      <c r="N21" s="273"/>
      <c r="P21" s="296"/>
      <c r="Q21" s="297"/>
      <c r="R21" s="278"/>
      <c r="S21" s="279"/>
      <c r="T21" s="273"/>
    </row>
    <row r="22" spans="1:20" ht="13.5" thickBot="1" x14ac:dyDescent="0.25"/>
    <row r="23" spans="1:20" x14ac:dyDescent="0.2">
      <c r="A23" s="272"/>
      <c r="B23" s="791" t="s">
        <v>485</v>
      </c>
      <c r="C23" s="794"/>
      <c r="D23" s="794"/>
      <c r="E23" s="794"/>
      <c r="F23" s="795"/>
      <c r="H23" s="791" t="s">
        <v>485</v>
      </c>
      <c r="I23" s="792"/>
      <c r="J23" s="792"/>
      <c r="K23" s="792"/>
      <c r="L23" s="792"/>
      <c r="M23" s="792"/>
      <c r="N23" s="793"/>
      <c r="P23" s="791" t="s">
        <v>485</v>
      </c>
      <c r="Q23" s="794"/>
      <c r="R23" s="794"/>
      <c r="S23" s="794"/>
      <c r="T23" s="795"/>
    </row>
    <row r="24" spans="1:20" ht="13.5" thickBot="1" x14ac:dyDescent="0.25">
      <c r="A24" s="272"/>
      <c r="B24" s="280" t="s">
        <v>78</v>
      </c>
      <c r="C24" s="281" t="s">
        <v>481</v>
      </c>
      <c r="D24" s="281" t="s">
        <v>377</v>
      </c>
      <c r="E24" s="284" t="s">
        <v>480</v>
      </c>
      <c r="F24" s="282" t="s">
        <v>378</v>
      </c>
      <c r="H24" s="283" t="s">
        <v>308</v>
      </c>
      <c r="I24" s="281" t="s">
        <v>481</v>
      </c>
      <c r="J24" s="281" t="s">
        <v>377</v>
      </c>
      <c r="K24" s="284" t="s">
        <v>82</v>
      </c>
      <c r="L24" s="284" t="s">
        <v>309</v>
      </c>
      <c r="M24" s="284" t="s">
        <v>480</v>
      </c>
      <c r="N24" s="285" t="s">
        <v>378</v>
      </c>
      <c r="P24" s="280" t="s">
        <v>487</v>
      </c>
      <c r="Q24" s="281" t="s">
        <v>481</v>
      </c>
      <c r="R24" s="281" t="s">
        <v>377</v>
      </c>
      <c r="S24" s="284" t="s">
        <v>480</v>
      </c>
      <c r="T24" s="282" t="s">
        <v>378</v>
      </c>
    </row>
    <row r="25" spans="1:20" x14ac:dyDescent="0.2">
      <c r="A25" s="272"/>
      <c r="B25" s="298" t="s">
        <v>92</v>
      </c>
      <c r="C25" s="299" t="s">
        <v>331</v>
      </c>
      <c r="D25" s="288">
        <v>48.161999999999999</v>
      </c>
      <c r="E25" s="290">
        <v>4</v>
      </c>
      <c r="F25" s="326">
        <f t="shared" ref="F25:F30" si="7">D25*E25</f>
        <v>192.648</v>
      </c>
      <c r="H25" s="298" t="s">
        <v>92</v>
      </c>
      <c r="I25" s="299" t="s">
        <v>331</v>
      </c>
      <c r="J25" s="289">
        <v>76.447999999999993</v>
      </c>
      <c r="K25" s="289">
        <v>10.84</v>
      </c>
      <c r="L25" s="290">
        <f t="shared" ref="L25:L30" si="8">(K25*J25)/100</f>
        <v>8.2869631999999989</v>
      </c>
      <c r="M25" s="290">
        <v>4</v>
      </c>
      <c r="N25" s="326">
        <f t="shared" ref="N25:N30" si="9">J25*M25</f>
        <v>305.79199999999997</v>
      </c>
      <c r="P25" s="298" t="s">
        <v>92</v>
      </c>
      <c r="Q25" s="299" t="s">
        <v>331</v>
      </c>
      <c r="R25" s="288">
        <f t="shared" ref="R25:R30" si="10">D25+J25</f>
        <v>124.60999999999999</v>
      </c>
      <c r="S25" s="290">
        <v>4</v>
      </c>
      <c r="T25" s="326">
        <f t="shared" ref="T25:T30" si="11">R25*S25</f>
        <v>498.43999999999994</v>
      </c>
    </row>
    <row r="26" spans="1:20" x14ac:dyDescent="0.2">
      <c r="A26" s="272"/>
      <c r="B26" s="286"/>
      <c r="C26" s="287" t="s">
        <v>222</v>
      </c>
      <c r="D26" s="278">
        <v>46.451000000000001</v>
      </c>
      <c r="E26" s="279">
        <v>5</v>
      </c>
      <c r="F26" s="277">
        <f t="shared" si="7"/>
        <v>232.255</v>
      </c>
      <c r="H26" s="286"/>
      <c r="I26" s="287" t="s">
        <v>222</v>
      </c>
      <c r="J26" s="274">
        <v>69.128</v>
      </c>
      <c r="K26" s="274">
        <v>11.74</v>
      </c>
      <c r="L26" s="279">
        <f t="shared" si="8"/>
        <v>8.1156272000000005</v>
      </c>
      <c r="M26" s="279">
        <v>5</v>
      </c>
      <c r="N26" s="277">
        <f t="shared" si="9"/>
        <v>345.64</v>
      </c>
      <c r="P26" s="286"/>
      <c r="Q26" s="287" t="s">
        <v>222</v>
      </c>
      <c r="R26" s="278">
        <f t="shared" si="10"/>
        <v>115.57900000000001</v>
      </c>
      <c r="S26" s="279">
        <v>5</v>
      </c>
      <c r="T26" s="277">
        <f t="shared" si="11"/>
        <v>577.89499999999998</v>
      </c>
    </row>
    <row r="27" spans="1:20" x14ac:dyDescent="0.2">
      <c r="A27" s="272"/>
      <c r="B27" s="286"/>
      <c r="C27" s="287" t="s">
        <v>225</v>
      </c>
      <c r="D27" s="278">
        <v>41.353999999999999</v>
      </c>
      <c r="E27" s="279">
        <v>5</v>
      </c>
      <c r="F27" s="277">
        <f t="shared" si="7"/>
        <v>206.76999999999998</v>
      </c>
      <c r="H27" s="286"/>
      <c r="I27" s="287" t="s">
        <v>225</v>
      </c>
      <c r="J27" s="274">
        <v>55.78</v>
      </c>
      <c r="K27" s="274">
        <v>13.14</v>
      </c>
      <c r="L27" s="279">
        <f t="shared" si="8"/>
        <v>7.3294920000000001</v>
      </c>
      <c r="M27" s="279">
        <v>5</v>
      </c>
      <c r="N27" s="277">
        <f t="shared" si="9"/>
        <v>278.89999999999998</v>
      </c>
      <c r="P27" s="286"/>
      <c r="Q27" s="287" t="s">
        <v>225</v>
      </c>
      <c r="R27" s="278">
        <f t="shared" si="10"/>
        <v>97.134</v>
      </c>
      <c r="S27" s="279">
        <v>5</v>
      </c>
      <c r="T27" s="277">
        <f t="shared" si="11"/>
        <v>485.67</v>
      </c>
    </row>
    <row r="28" spans="1:20" x14ac:dyDescent="0.2">
      <c r="A28" s="272"/>
      <c r="B28" s="286"/>
      <c r="C28" s="287" t="s">
        <v>226</v>
      </c>
      <c r="D28" s="278">
        <v>39.072000000000003</v>
      </c>
      <c r="E28" s="279">
        <v>5</v>
      </c>
      <c r="F28" s="277">
        <f t="shared" si="7"/>
        <v>195.36</v>
      </c>
      <c r="H28" s="286"/>
      <c r="I28" s="287" t="s">
        <v>226</v>
      </c>
      <c r="J28" s="274">
        <v>48.616</v>
      </c>
      <c r="K28" s="274">
        <v>15.77</v>
      </c>
      <c r="L28" s="279">
        <f t="shared" si="8"/>
        <v>7.6667432</v>
      </c>
      <c r="M28" s="279">
        <v>5</v>
      </c>
      <c r="N28" s="277">
        <f t="shared" si="9"/>
        <v>243.07999999999998</v>
      </c>
      <c r="P28" s="286"/>
      <c r="Q28" s="287" t="s">
        <v>226</v>
      </c>
      <c r="R28" s="278">
        <f t="shared" si="10"/>
        <v>87.688000000000002</v>
      </c>
      <c r="S28" s="279">
        <v>5</v>
      </c>
      <c r="T28" s="277">
        <f t="shared" si="11"/>
        <v>438.44</v>
      </c>
    </row>
    <row r="29" spans="1:20" x14ac:dyDescent="0.2">
      <c r="A29" s="272"/>
      <c r="B29" s="286"/>
      <c r="C29" s="287" t="s">
        <v>227</v>
      </c>
      <c r="D29" s="278">
        <v>36.56</v>
      </c>
      <c r="E29" s="279">
        <v>5</v>
      </c>
      <c r="F29" s="277">
        <f t="shared" si="7"/>
        <v>182.8</v>
      </c>
      <c r="H29" s="286"/>
      <c r="I29" s="287" t="s">
        <v>227</v>
      </c>
      <c r="J29" s="274">
        <v>46.351999999999997</v>
      </c>
      <c r="K29" s="274">
        <v>16.57</v>
      </c>
      <c r="L29" s="279">
        <f t="shared" si="8"/>
        <v>7.6805263999999998</v>
      </c>
      <c r="M29" s="279">
        <v>5</v>
      </c>
      <c r="N29" s="277">
        <f t="shared" si="9"/>
        <v>231.76</v>
      </c>
      <c r="P29" s="286"/>
      <c r="Q29" s="287" t="s">
        <v>227</v>
      </c>
      <c r="R29" s="278">
        <f t="shared" si="10"/>
        <v>82.912000000000006</v>
      </c>
      <c r="S29" s="279">
        <v>5</v>
      </c>
      <c r="T29" s="277">
        <f t="shared" si="11"/>
        <v>414.56000000000006</v>
      </c>
    </row>
    <row r="30" spans="1:20" ht="13.5" thickBot="1" x14ac:dyDescent="0.25">
      <c r="A30" s="272"/>
      <c r="B30" s="291"/>
      <c r="C30" s="292" t="s">
        <v>228</v>
      </c>
      <c r="D30" s="293">
        <v>35.758000000000003</v>
      </c>
      <c r="E30" s="295">
        <v>5</v>
      </c>
      <c r="F30" s="327">
        <f t="shared" si="7"/>
        <v>178.79000000000002</v>
      </c>
      <c r="H30" s="291"/>
      <c r="I30" s="292" t="s">
        <v>228</v>
      </c>
      <c r="J30" s="294">
        <v>51.244999999999997</v>
      </c>
      <c r="K30" s="294">
        <v>14.6</v>
      </c>
      <c r="L30" s="295">
        <f t="shared" si="8"/>
        <v>7.4817699999999991</v>
      </c>
      <c r="M30" s="295">
        <v>5</v>
      </c>
      <c r="N30" s="327">
        <f t="shared" si="9"/>
        <v>256.22499999999997</v>
      </c>
      <c r="P30" s="291"/>
      <c r="Q30" s="292" t="s">
        <v>228</v>
      </c>
      <c r="R30" s="293">
        <f t="shared" si="10"/>
        <v>87.003</v>
      </c>
      <c r="S30" s="295">
        <v>5</v>
      </c>
      <c r="T30" s="327">
        <f t="shared" si="11"/>
        <v>435.01499999999999</v>
      </c>
    </row>
    <row r="32" spans="1:20" ht="13.5" thickBot="1" x14ac:dyDescent="0.25"/>
    <row r="33" spans="1:20" x14ac:dyDescent="0.2">
      <c r="A33" s="272"/>
      <c r="B33" s="791" t="s">
        <v>486</v>
      </c>
      <c r="C33" s="794"/>
      <c r="D33" s="794"/>
      <c r="E33" s="794"/>
      <c r="F33" s="795"/>
      <c r="H33" s="791" t="s">
        <v>486</v>
      </c>
      <c r="I33" s="792"/>
      <c r="J33" s="792"/>
      <c r="K33" s="792"/>
      <c r="L33" s="792"/>
      <c r="M33" s="792"/>
      <c r="N33" s="793"/>
      <c r="P33" s="791" t="s">
        <v>486</v>
      </c>
      <c r="Q33" s="794"/>
      <c r="R33" s="794"/>
      <c r="S33" s="794"/>
      <c r="T33" s="795"/>
    </row>
    <row r="34" spans="1:20" ht="13.5" thickBot="1" x14ac:dyDescent="0.25">
      <c r="A34" s="272"/>
      <c r="B34" s="280" t="s">
        <v>78</v>
      </c>
      <c r="C34" s="281" t="s">
        <v>481</v>
      </c>
      <c r="D34" s="281" t="s">
        <v>377</v>
      </c>
      <c r="E34" s="284" t="s">
        <v>480</v>
      </c>
      <c r="F34" s="282" t="s">
        <v>378</v>
      </c>
      <c r="H34" s="283" t="s">
        <v>308</v>
      </c>
      <c r="I34" s="281" t="s">
        <v>481</v>
      </c>
      <c r="J34" s="281" t="s">
        <v>377</v>
      </c>
      <c r="K34" s="284" t="s">
        <v>82</v>
      </c>
      <c r="L34" s="284" t="s">
        <v>309</v>
      </c>
      <c r="M34" s="284" t="s">
        <v>480</v>
      </c>
      <c r="N34" s="285" t="s">
        <v>378</v>
      </c>
      <c r="P34" s="280" t="s">
        <v>487</v>
      </c>
      <c r="Q34" s="281" t="s">
        <v>481</v>
      </c>
      <c r="R34" s="281" t="s">
        <v>377</v>
      </c>
      <c r="S34" s="284" t="s">
        <v>480</v>
      </c>
      <c r="T34" s="282" t="s">
        <v>378</v>
      </c>
    </row>
    <row r="35" spans="1:20" x14ac:dyDescent="0.2">
      <c r="A35" s="272"/>
      <c r="B35" s="298" t="s">
        <v>92</v>
      </c>
      <c r="C35" s="299" t="s">
        <v>331</v>
      </c>
      <c r="D35" s="288">
        <v>47.417000000000002</v>
      </c>
      <c r="E35" s="290">
        <v>4</v>
      </c>
      <c r="F35" s="326">
        <f t="shared" ref="F35:F40" si="12">D35*E35</f>
        <v>189.66800000000001</v>
      </c>
      <c r="H35" s="298" t="s">
        <v>92</v>
      </c>
      <c r="I35" s="299" t="s">
        <v>331</v>
      </c>
      <c r="J35" s="289">
        <v>80.561999999999998</v>
      </c>
      <c r="K35" s="289">
        <v>17.87</v>
      </c>
      <c r="L35" s="290">
        <f t="shared" ref="L35:L40" si="13">(K35*J35)/100</f>
        <v>14.396429399999999</v>
      </c>
      <c r="M35" s="290">
        <v>4</v>
      </c>
      <c r="N35" s="326">
        <f t="shared" ref="N35:N40" si="14">J35*M35</f>
        <v>322.24799999999999</v>
      </c>
      <c r="P35" s="298" t="s">
        <v>92</v>
      </c>
      <c r="Q35" s="299" t="s">
        <v>331</v>
      </c>
      <c r="R35" s="288">
        <f t="shared" ref="R35:R40" si="15">D35+J35</f>
        <v>127.979</v>
      </c>
      <c r="S35" s="290">
        <v>4</v>
      </c>
      <c r="T35" s="326">
        <f t="shared" ref="T35:T40" si="16">R35*S35</f>
        <v>511.916</v>
      </c>
    </row>
    <row r="36" spans="1:20" x14ac:dyDescent="0.2">
      <c r="A36" s="272"/>
      <c r="B36" s="286"/>
      <c r="C36" s="287" t="s">
        <v>222</v>
      </c>
      <c r="D36" s="278">
        <v>51.014000000000003</v>
      </c>
      <c r="E36" s="279">
        <v>5</v>
      </c>
      <c r="F36" s="277">
        <f t="shared" si="12"/>
        <v>255.07000000000002</v>
      </c>
      <c r="H36" s="286"/>
      <c r="I36" s="287" t="s">
        <v>222</v>
      </c>
      <c r="J36" s="274">
        <v>104.88500000000001</v>
      </c>
      <c r="K36" s="274">
        <v>22.05</v>
      </c>
      <c r="L36" s="279">
        <f t="shared" si="13"/>
        <v>23.127142500000001</v>
      </c>
      <c r="M36" s="279">
        <v>5</v>
      </c>
      <c r="N36" s="277">
        <f t="shared" si="14"/>
        <v>524.42500000000007</v>
      </c>
      <c r="P36" s="286"/>
      <c r="Q36" s="287" t="s">
        <v>222</v>
      </c>
      <c r="R36" s="278">
        <f t="shared" si="15"/>
        <v>155.899</v>
      </c>
      <c r="S36" s="279">
        <v>5</v>
      </c>
      <c r="T36" s="277">
        <f t="shared" si="16"/>
        <v>779.495</v>
      </c>
    </row>
    <row r="37" spans="1:20" x14ac:dyDescent="0.2">
      <c r="A37" s="272"/>
      <c r="B37" s="286"/>
      <c r="C37" s="287" t="s">
        <v>225</v>
      </c>
      <c r="D37" s="278">
        <v>45.317</v>
      </c>
      <c r="E37" s="279">
        <v>5</v>
      </c>
      <c r="F37" s="277">
        <f t="shared" si="12"/>
        <v>226.58500000000001</v>
      </c>
      <c r="H37" s="286"/>
      <c r="I37" s="287" t="s">
        <v>225</v>
      </c>
      <c r="J37" s="274">
        <v>134.94200000000001</v>
      </c>
      <c r="K37" s="274">
        <v>29.77</v>
      </c>
      <c r="L37" s="279">
        <f t="shared" si="13"/>
        <v>40.172233400000003</v>
      </c>
      <c r="M37" s="279">
        <v>5</v>
      </c>
      <c r="N37" s="277">
        <f t="shared" si="14"/>
        <v>674.71</v>
      </c>
      <c r="P37" s="286"/>
      <c r="Q37" s="287" t="s">
        <v>225</v>
      </c>
      <c r="R37" s="278">
        <f t="shared" si="15"/>
        <v>180.25900000000001</v>
      </c>
      <c r="S37" s="279">
        <v>5</v>
      </c>
      <c r="T37" s="277">
        <f t="shared" si="16"/>
        <v>901.29500000000007</v>
      </c>
    </row>
    <row r="38" spans="1:20" x14ac:dyDescent="0.2">
      <c r="A38" s="272"/>
      <c r="B38" s="286"/>
      <c r="C38" s="287" t="s">
        <v>226</v>
      </c>
      <c r="D38" s="278">
        <v>38.831000000000003</v>
      </c>
      <c r="E38" s="279">
        <v>5</v>
      </c>
      <c r="F38" s="277">
        <f t="shared" si="12"/>
        <v>194.15500000000003</v>
      </c>
      <c r="H38" s="286"/>
      <c r="I38" s="287" t="s">
        <v>226</v>
      </c>
      <c r="J38" s="274">
        <v>136.261</v>
      </c>
      <c r="K38" s="274">
        <v>22.44</v>
      </c>
      <c r="L38" s="279">
        <f t="shared" si="13"/>
        <v>30.576968400000002</v>
      </c>
      <c r="M38" s="279">
        <v>5</v>
      </c>
      <c r="N38" s="277">
        <f t="shared" si="14"/>
        <v>681.30499999999995</v>
      </c>
      <c r="P38" s="286"/>
      <c r="Q38" s="287" t="s">
        <v>226</v>
      </c>
      <c r="R38" s="278">
        <f t="shared" si="15"/>
        <v>175.09199999999998</v>
      </c>
      <c r="S38" s="279">
        <v>5</v>
      </c>
      <c r="T38" s="277">
        <f t="shared" si="16"/>
        <v>875.45999999999992</v>
      </c>
    </row>
    <row r="39" spans="1:20" x14ac:dyDescent="0.2">
      <c r="A39" s="272"/>
      <c r="B39" s="286"/>
      <c r="C39" s="287" t="s">
        <v>227</v>
      </c>
      <c r="D39" s="278">
        <v>47.055999999999997</v>
      </c>
      <c r="E39" s="279">
        <v>5</v>
      </c>
      <c r="F39" s="277">
        <f t="shared" si="12"/>
        <v>235.27999999999997</v>
      </c>
      <c r="H39" s="286"/>
      <c r="I39" s="287" t="s">
        <v>227</v>
      </c>
      <c r="J39" s="274">
        <v>63.215000000000003</v>
      </c>
      <c r="K39" s="274">
        <v>20.62</v>
      </c>
      <c r="L39" s="279">
        <f t="shared" si="13"/>
        <v>13.034933000000001</v>
      </c>
      <c r="M39" s="279">
        <v>5</v>
      </c>
      <c r="N39" s="277">
        <f t="shared" si="14"/>
        <v>316.07500000000005</v>
      </c>
      <c r="P39" s="286"/>
      <c r="Q39" s="287" t="s">
        <v>227</v>
      </c>
      <c r="R39" s="278">
        <f t="shared" si="15"/>
        <v>110.271</v>
      </c>
      <c r="S39" s="279">
        <v>5</v>
      </c>
      <c r="T39" s="277">
        <f t="shared" si="16"/>
        <v>551.35500000000002</v>
      </c>
    </row>
    <row r="40" spans="1:20" ht="13.5" thickBot="1" x14ac:dyDescent="0.25">
      <c r="A40" s="272"/>
      <c r="B40" s="291"/>
      <c r="C40" s="292" t="s">
        <v>228</v>
      </c>
      <c r="D40" s="293">
        <v>33.167999999999999</v>
      </c>
      <c r="E40" s="295">
        <v>5</v>
      </c>
      <c r="F40" s="327">
        <f t="shared" si="12"/>
        <v>165.84</v>
      </c>
      <c r="H40" s="291"/>
      <c r="I40" s="292" t="s">
        <v>228</v>
      </c>
      <c r="J40" s="294">
        <v>80.111000000000004</v>
      </c>
      <c r="K40" s="294">
        <v>39.979999999999997</v>
      </c>
      <c r="L40" s="295">
        <f t="shared" si="13"/>
        <v>32.028377800000001</v>
      </c>
      <c r="M40" s="295">
        <v>5</v>
      </c>
      <c r="N40" s="327">
        <f t="shared" si="14"/>
        <v>400.55500000000001</v>
      </c>
      <c r="P40" s="291"/>
      <c r="Q40" s="292" t="s">
        <v>228</v>
      </c>
      <c r="R40" s="293">
        <f t="shared" si="15"/>
        <v>113.279</v>
      </c>
      <c r="S40" s="295">
        <v>5</v>
      </c>
      <c r="T40" s="327">
        <f t="shared" si="16"/>
        <v>566.39499999999998</v>
      </c>
    </row>
    <row r="41" spans="1:20" x14ac:dyDescent="0.2">
      <c r="A41" s="272"/>
      <c r="B41" s="296"/>
      <c r="C41" s="297"/>
      <c r="D41" s="278"/>
      <c r="E41" s="279"/>
      <c r="F41" s="273"/>
      <c r="H41" s="296"/>
      <c r="I41" s="297"/>
      <c r="J41" s="279"/>
      <c r="K41" s="279"/>
      <c r="L41" s="279"/>
      <c r="M41" s="279"/>
      <c r="N41" s="273"/>
      <c r="P41" s="296"/>
      <c r="Q41" s="297"/>
      <c r="R41" s="278"/>
      <c r="S41" s="279"/>
      <c r="T41" s="273"/>
    </row>
    <row r="42" spans="1:20" x14ac:dyDescent="0.2">
      <c r="A42" s="272"/>
    </row>
    <row r="43" spans="1:20" x14ac:dyDescent="0.2">
      <c r="B43" s="782" t="s">
        <v>745</v>
      </c>
      <c r="C43" s="715" t="s">
        <v>331</v>
      </c>
      <c r="D43" s="715" t="s">
        <v>222</v>
      </c>
      <c r="E43" s="715" t="s">
        <v>225</v>
      </c>
      <c r="F43" s="715" t="s">
        <v>226</v>
      </c>
      <c r="G43" s="715" t="s">
        <v>227</v>
      </c>
      <c r="H43" s="715" t="s">
        <v>228</v>
      </c>
      <c r="I43" s="715" t="s">
        <v>332</v>
      </c>
      <c r="J43" s="715" t="s">
        <v>333</v>
      </c>
      <c r="K43" s="715" t="s">
        <v>231</v>
      </c>
      <c r="L43" s="715" t="s">
        <v>232</v>
      </c>
      <c r="M43" s="741" t="s">
        <v>233</v>
      </c>
    </row>
    <row r="44" spans="1:20" x14ac:dyDescent="0.2">
      <c r="B44" s="783"/>
      <c r="C44" s="716" t="s">
        <v>78</v>
      </c>
      <c r="D44" s="716" t="s">
        <v>78</v>
      </c>
      <c r="E44" s="716" t="s">
        <v>78</v>
      </c>
      <c r="F44" s="716" t="s">
        <v>78</v>
      </c>
      <c r="G44" s="716" t="s">
        <v>78</v>
      </c>
      <c r="H44" s="716" t="s">
        <v>78</v>
      </c>
      <c r="I44" s="716" t="s">
        <v>78</v>
      </c>
      <c r="J44" s="716" t="s">
        <v>78</v>
      </c>
      <c r="K44" s="716" t="s">
        <v>78</v>
      </c>
      <c r="L44" s="716" t="s">
        <v>78</v>
      </c>
      <c r="M44" s="742" t="s">
        <v>78</v>
      </c>
    </row>
    <row r="45" spans="1:20" ht="41.25" thickBot="1" x14ac:dyDescent="0.25">
      <c r="B45" s="784"/>
      <c r="C45" s="721" t="s">
        <v>325</v>
      </c>
      <c r="D45" s="721" t="s">
        <v>325</v>
      </c>
      <c r="E45" s="721" t="s">
        <v>325</v>
      </c>
      <c r="F45" s="721" t="s">
        <v>325</v>
      </c>
      <c r="G45" s="721" t="s">
        <v>325</v>
      </c>
      <c r="H45" s="721" t="s">
        <v>325</v>
      </c>
      <c r="I45" s="721" t="s">
        <v>325</v>
      </c>
      <c r="J45" s="721" t="s">
        <v>325</v>
      </c>
      <c r="K45" s="721" t="s">
        <v>325</v>
      </c>
      <c r="L45" s="721" t="s">
        <v>325</v>
      </c>
      <c r="M45" s="743" t="s">
        <v>325</v>
      </c>
    </row>
    <row r="46" spans="1:20" x14ac:dyDescent="0.2">
      <c r="B46" s="722" t="s">
        <v>92</v>
      </c>
      <c r="C46" s="723">
        <v>47.417000000000002</v>
      </c>
      <c r="D46" s="723">
        <v>51.014000000000003</v>
      </c>
      <c r="E46" s="723">
        <v>45.317</v>
      </c>
      <c r="F46" s="723">
        <v>38.831000000000003</v>
      </c>
      <c r="G46" s="723">
        <v>47.055999999999997</v>
      </c>
      <c r="H46" s="723">
        <v>33.167999999999999</v>
      </c>
      <c r="I46" s="723">
        <v>34.295999999999999</v>
      </c>
      <c r="J46" s="723">
        <v>27.609000000000002</v>
      </c>
      <c r="K46" s="723">
        <v>43.662999999999997</v>
      </c>
      <c r="L46" s="723">
        <v>33.423000000000002</v>
      </c>
      <c r="M46" s="724">
        <v>31.556000000000001</v>
      </c>
    </row>
    <row r="47" spans="1:20" x14ac:dyDescent="0.2">
      <c r="B47" s="725" t="s">
        <v>84</v>
      </c>
      <c r="C47" s="726">
        <v>1.165</v>
      </c>
      <c r="D47" s="726">
        <v>1.171</v>
      </c>
      <c r="E47" s="726">
        <v>0.68600000000000005</v>
      </c>
      <c r="F47" s="726">
        <v>0.72699999999999998</v>
      </c>
      <c r="G47" s="726">
        <v>1.375</v>
      </c>
      <c r="H47" s="726">
        <v>2.9089999999999998</v>
      </c>
      <c r="I47" s="726">
        <v>4.016</v>
      </c>
      <c r="J47" s="726">
        <v>2.4969999999999999</v>
      </c>
      <c r="K47" s="726">
        <v>2.6960000000000002</v>
      </c>
      <c r="L47" s="726">
        <v>2.7919999999999998</v>
      </c>
      <c r="M47" s="727">
        <v>2.601</v>
      </c>
    </row>
    <row r="48" spans="1:20" x14ac:dyDescent="0.2">
      <c r="B48" s="725" t="s">
        <v>85</v>
      </c>
      <c r="C48" s="726">
        <v>11.574999999999999</v>
      </c>
      <c r="D48" s="726">
        <v>13.817</v>
      </c>
      <c r="E48" s="726">
        <v>10.552</v>
      </c>
      <c r="F48" s="726">
        <v>7.8760000000000003</v>
      </c>
      <c r="G48" s="726">
        <v>7.96</v>
      </c>
      <c r="H48" s="726">
        <v>5.3319999999999999</v>
      </c>
      <c r="I48" s="726">
        <v>5.0140000000000002</v>
      </c>
      <c r="J48" s="726">
        <v>5.93</v>
      </c>
      <c r="K48" s="726">
        <v>8.5370000000000008</v>
      </c>
      <c r="L48" s="726">
        <v>7.0179999999999998</v>
      </c>
      <c r="M48" s="727">
        <v>10.529</v>
      </c>
    </row>
    <row r="49" spans="2:24" x14ac:dyDescent="0.2">
      <c r="B49" s="725" t="s">
        <v>86</v>
      </c>
      <c r="C49" s="726">
        <v>30.173999999999999</v>
      </c>
      <c r="D49" s="726">
        <v>31.276</v>
      </c>
      <c r="E49" s="726">
        <v>30.510999999999999</v>
      </c>
      <c r="F49" s="726">
        <v>26.352</v>
      </c>
      <c r="G49" s="726">
        <v>34.734000000000002</v>
      </c>
      <c r="H49" s="726">
        <v>21.471</v>
      </c>
      <c r="I49" s="726">
        <v>20.893000000000001</v>
      </c>
      <c r="J49" s="726">
        <v>14.683999999999999</v>
      </c>
      <c r="K49" s="726">
        <v>25.526</v>
      </c>
      <c r="L49" s="726">
        <v>16.507999999999999</v>
      </c>
      <c r="M49" s="727">
        <v>10.516999999999999</v>
      </c>
    </row>
    <row r="50" spans="2:24" x14ac:dyDescent="0.2">
      <c r="B50" s="725" t="s">
        <v>87</v>
      </c>
      <c r="C50" s="726">
        <v>4.2000000000000003E-2</v>
      </c>
      <c r="D50" s="726">
        <v>4.2999999999999997E-2</v>
      </c>
      <c r="E50" s="726">
        <v>0.17299999999999999</v>
      </c>
      <c r="F50" s="726">
        <v>0.23</v>
      </c>
      <c r="G50" s="726">
        <v>3.3000000000000002E-2</v>
      </c>
      <c r="H50" s="726">
        <v>0.28899999999999998</v>
      </c>
      <c r="I50" s="726">
        <v>0.371</v>
      </c>
      <c r="J50" s="726">
        <v>0.33800000000000002</v>
      </c>
      <c r="K50" s="726">
        <v>0.34899999999999998</v>
      </c>
      <c r="L50" s="726">
        <v>0.51700000000000002</v>
      </c>
      <c r="M50" s="727">
        <v>0.38400000000000001</v>
      </c>
    </row>
    <row r="51" spans="2:24" x14ac:dyDescent="0.2">
      <c r="B51" s="725" t="s">
        <v>88</v>
      </c>
      <c r="C51" s="726">
        <v>1.242</v>
      </c>
      <c r="D51" s="726">
        <v>1.2729999999999999</v>
      </c>
      <c r="E51" s="726">
        <v>1.2070000000000001</v>
      </c>
      <c r="F51" s="726">
        <v>1.6830000000000001</v>
      </c>
      <c r="G51" s="726">
        <v>1.379</v>
      </c>
      <c r="H51" s="726">
        <v>1.171</v>
      </c>
      <c r="I51" s="726">
        <v>1.67</v>
      </c>
      <c r="J51" s="726">
        <v>1.06</v>
      </c>
      <c r="K51" s="726">
        <v>1.6419999999999999</v>
      </c>
      <c r="L51" s="726">
        <v>1.579</v>
      </c>
      <c r="M51" s="727">
        <v>1.671</v>
      </c>
    </row>
    <row r="52" spans="2:24" x14ac:dyDescent="0.2">
      <c r="B52" s="725" t="s">
        <v>89</v>
      </c>
      <c r="C52" s="726">
        <v>0.01</v>
      </c>
      <c r="D52" s="726">
        <v>2.1000000000000001E-2</v>
      </c>
      <c r="E52" s="726">
        <v>2.3E-2</v>
      </c>
      <c r="F52" s="726">
        <v>0.153</v>
      </c>
      <c r="G52" s="726">
        <v>0.34599999999999997</v>
      </c>
      <c r="H52" s="726">
        <v>0.54400000000000004</v>
      </c>
      <c r="I52" s="726">
        <v>0.77700000000000002</v>
      </c>
      <c r="J52" s="726">
        <v>0.97399999999999998</v>
      </c>
      <c r="K52" s="726">
        <v>1.591</v>
      </c>
      <c r="L52" s="726">
        <v>1.333</v>
      </c>
      <c r="M52" s="727">
        <v>1.5329999999999999</v>
      </c>
    </row>
    <row r="53" spans="2:24" x14ac:dyDescent="0.2">
      <c r="B53" s="725" t="s">
        <v>90</v>
      </c>
      <c r="C53" s="726">
        <v>2.7370000000000001</v>
      </c>
      <c r="D53" s="726">
        <v>3.113</v>
      </c>
      <c r="E53" s="726">
        <v>1.9710000000000001</v>
      </c>
      <c r="F53" s="726">
        <v>1.5469999999999999</v>
      </c>
      <c r="G53" s="726">
        <v>0.99299999999999999</v>
      </c>
      <c r="H53" s="726">
        <v>0.79700000000000004</v>
      </c>
      <c r="I53" s="726">
        <v>0.48</v>
      </c>
      <c r="J53" s="726">
        <v>0.504</v>
      </c>
      <c r="K53" s="726">
        <v>0.67300000000000004</v>
      </c>
      <c r="L53" s="726">
        <v>0.751</v>
      </c>
      <c r="M53" s="727">
        <v>0.93899999999999995</v>
      </c>
    </row>
    <row r="54" spans="2:24" x14ac:dyDescent="0.2">
      <c r="B54" s="725" t="s">
        <v>91</v>
      </c>
      <c r="C54" s="726">
        <v>0.47299999999999998</v>
      </c>
      <c r="D54" s="726">
        <v>0.30099999999999999</v>
      </c>
      <c r="E54" s="726">
        <v>0.19500000000000001</v>
      </c>
      <c r="F54" s="726">
        <v>0.26300000000000001</v>
      </c>
      <c r="G54" s="726">
        <v>0.23599999999999999</v>
      </c>
      <c r="H54" s="726">
        <v>0.65500000000000003</v>
      </c>
      <c r="I54" s="726">
        <v>1.075</v>
      </c>
      <c r="J54" s="726">
        <v>1.623</v>
      </c>
      <c r="K54" s="726">
        <v>2.6480000000000001</v>
      </c>
      <c r="L54" s="726">
        <v>2.9249999999999998</v>
      </c>
      <c r="M54" s="727">
        <v>3.3809999999999998</v>
      </c>
    </row>
    <row r="55" spans="2:24" x14ac:dyDescent="0.2">
      <c r="B55" s="744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6"/>
    </row>
    <row r="56" spans="2:24" x14ac:dyDescent="0.2">
      <c r="B56" s="744"/>
      <c r="C56" s="745"/>
      <c r="D56" s="745"/>
      <c r="E56" s="745"/>
      <c r="F56" s="745"/>
      <c r="G56" s="745"/>
      <c r="H56" s="745"/>
      <c r="I56" s="745"/>
      <c r="J56" s="745"/>
      <c r="K56" s="745"/>
      <c r="L56" s="745"/>
      <c r="M56" s="746"/>
    </row>
    <row r="57" spans="2:24" ht="13.5" thickBot="1" x14ac:dyDescent="0.25">
      <c r="B57" s="747"/>
      <c r="C57" s="748"/>
      <c r="D57" s="748"/>
      <c r="E57" s="748"/>
      <c r="F57" s="748"/>
      <c r="G57" s="748"/>
      <c r="H57" s="748"/>
      <c r="I57" s="748"/>
      <c r="J57" s="748"/>
      <c r="K57" s="748"/>
      <c r="L57" s="748"/>
      <c r="M57" s="749"/>
    </row>
    <row r="60" spans="2:24" x14ac:dyDescent="0.2">
      <c r="B60" s="782" t="s">
        <v>745</v>
      </c>
      <c r="C60" s="785" t="s">
        <v>331</v>
      </c>
      <c r="D60" s="786"/>
      <c r="E60" s="785" t="s">
        <v>222</v>
      </c>
      <c r="F60" s="786"/>
      <c r="G60" s="785" t="s">
        <v>225</v>
      </c>
      <c r="H60" s="786"/>
      <c r="I60" s="785" t="s">
        <v>226</v>
      </c>
      <c r="J60" s="786"/>
      <c r="K60" s="785" t="s">
        <v>227</v>
      </c>
      <c r="L60" s="786"/>
      <c r="M60" s="785" t="s">
        <v>228</v>
      </c>
      <c r="N60" s="786"/>
      <c r="O60" s="785" t="s">
        <v>332</v>
      </c>
      <c r="P60" s="786"/>
      <c r="Q60" s="785" t="s">
        <v>333</v>
      </c>
      <c r="R60" s="786"/>
      <c r="S60" s="785" t="s">
        <v>231</v>
      </c>
      <c r="T60" s="786"/>
      <c r="U60" s="785" t="s">
        <v>232</v>
      </c>
      <c r="V60" s="786"/>
      <c r="W60" s="785" t="s">
        <v>233</v>
      </c>
      <c r="X60" s="787"/>
    </row>
    <row r="61" spans="2:24" x14ac:dyDescent="0.2">
      <c r="B61" s="783"/>
      <c r="C61" s="788" t="s">
        <v>79</v>
      </c>
      <c r="D61" s="789"/>
      <c r="E61" s="788" t="s">
        <v>79</v>
      </c>
      <c r="F61" s="789"/>
      <c r="G61" s="788" t="s">
        <v>79</v>
      </c>
      <c r="H61" s="789"/>
      <c r="I61" s="788" t="s">
        <v>79</v>
      </c>
      <c r="J61" s="789"/>
      <c r="K61" s="788" t="s">
        <v>79</v>
      </c>
      <c r="L61" s="789"/>
      <c r="M61" s="788" t="s">
        <v>79</v>
      </c>
      <c r="N61" s="789"/>
      <c r="O61" s="788"/>
      <c r="P61" s="789"/>
      <c r="Q61" s="788"/>
      <c r="R61" s="789"/>
      <c r="S61" s="788"/>
      <c r="T61" s="789"/>
      <c r="U61" s="788"/>
      <c r="V61" s="789"/>
      <c r="W61" s="788"/>
      <c r="X61" s="790"/>
    </row>
    <row r="62" spans="2:24" ht="41.25" thickBot="1" x14ac:dyDescent="0.25">
      <c r="B62" s="784"/>
      <c r="C62" s="721" t="s">
        <v>325</v>
      </c>
      <c r="D62" s="730" t="s">
        <v>82</v>
      </c>
      <c r="E62" s="721" t="s">
        <v>325</v>
      </c>
      <c r="F62" s="731" t="s">
        <v>82</v>
      </c>
      <c r="G62" s="721" t="s">
        <v>325</v>
      </c>
      <c r="H62" s="731" t="s">
        <v>82</v>
      </c>
      <c r="I62" s="721" t="s">
        <v>325</v>
      </c>
      <c r="J62" s="731" t="s">
        <v>82</v>
      </c>
      <c r="K62" s="721" t="s">
        <v>325</v>
      </c>
      <c r="L62" s="731" t="s">
        <v>82</v>
      </c>
      <c r="M62" s="721" t="s">
        <v>325</v>
      </c>
      <c r="N62" s="731" t="s">
        <v>82</v>
      </c>
      <c r="O62" s="721" t="s">
        <v>325</v>
      </c>
      <c r="P62" s="730" t="s">
        <v>82</v>
      </c>
      <c r="Q62" s="721" t="s">
        <v>325</v>
      </c>
      <c r="R62" s="730" t="s">
        <v>82</v>
      </c>
      <c r="S62" s="721" t="s">
        <v>325</v>
      </c>
      <c r="T62" s="730" t="s">
        <v>82</v>
      </c>
      <c r="U62" s="721" t="s">
        <v>325</v>
      </c>
      <c r="V62" s="730" t="s">
        <v>82</v>
      </c>
      <c r="W62" s="721" t="s">
        <v>325</v>
      </c>
      <c r="X62" s="730" t="s">
        <v>82</v>
      </c>
    </row>
    <row r="63" spans="2:24" x14ac:dyDescent="0.2">
      <c r="B63" s="722" t="s">
        <v>92</v>
      </c>
      <c r="C63" s="723">
        <v>80.561999999999998</v>
      </c>
      <c r="D63" s="732">
        <v>17.87</v>
      </c>
      <c r="E63" s="723">
        <v>104.88500000000001</v>
      </c>
      <c r="F63" s="732">
        <v>22.05</v>
      </c>
      <c r="G63" s="723">
        <v>134.94200000000001</v>
      </c>
      <c r="H63" s="732">
        <v>29.77</v>
      </c>
      <c r="I63" s="723">
        <v>136.261</v>
      </c>
      <c r="J63" s="732">
        <v>22.44</v>
      </c>
      <c r="K63" s="723">
        <v>63.215000000000003</v>
      </c>
      <c r="L63" s="732">
        <v>20.62</v>
      </c>
      <c r="M63" s="723">
        <v>80.111000000000004</v>
      </c>
      <c r="N63" s="732">
        <v>39.979999999999997</v>
      </c>
      <c r="O63" s="723">
        <v>83.795000000000002</v>
      </c>
      <c r="P63" s="732">
        <v>34.08</v>
      </c>
      <c r="Q63" s="723">
        <v>53.311999999999998</v>
      </c>
      <c r="R63" s="732">
        <v>24.38</v>
      </c>
      <c r="S63" s="723">
        <v>45.841000000000001</v>
      </c>
      <c r="T63" s="732">
        <v>14.85</v>
      </c>
      <c r="U63" s="723">
        <v>78.244</v>
      </c>
      <c r="V63" s="732">
        <v>38.4</v>
      </c>
      <c r="W63" s="723">
        <v>54.173999999999999</v>
      </c>
      <c r="X63" s="733">
        <v>19.100000000000001</v>
      </c>
    </row>
    <row r="64" spans="2:24" x14ac:dyDescent="0.2">
      <c r="B64" s="725" t="s">
        <v>84</v>
      </c>
      <c r="C64" s="726">
        <v>0</v>
      </c>
      <c r="D64" s="734">
        <v>0</v>
      </c>
      <c r="E64" s="726">
        <v>0</v>
      </c>
      <c r="F64" s="734">
        <v>0</v>
      </c>
      <c r="G64" s="726">
        <v>0</v>
      </c>
      <c r="H64" s="734">
        <v>0</v>
      </c>
      <c r="I64" s="726">
        <v>0</v>
      </c>
      <c r="J64" s="734">
        <v>0</v>
      </c>
      <c r="K64" s="726">
        <v>0.78500000000000003</v>
      </c>
      <c r="L64" s="734">
        <v>80.790000000000006</v>
      </c>
      <c r="M64" s="726">
        <v>1.1319999999999999</v>
      </c>
      <c r="N64" s="734">
        <v>57.11</v>
      </c>
      <c r="O64" s="726">
        <v>1.431</v>
      </c>
      <c r="P64" s="734">
        <v>46.77</v>
      </c>
      <c r="Q64" s="726">
        <v>2.4769999999999999</v>
      </c>
      <c r="R64" s="734">
        <v>33.5</v>
      </c>
      <c r="S64" s="726">
        <v>3.24</v>
      </c>
      <c r="T64" s="734">
        <v>26.84</v>
      </c>
      <c r="U64" s="726">
        <v>3.5510000000000002</v>
      </c>
      <c r="V64" s="734">
        <v>24.58</v>
      </c>
      <c r="W64" s="726">
        <v>4.069</v>
      </c>
      <c r="X64" s="735">
        <v>20.89</v>
      </c>
    </row>
    <row r="65" spans="2:24" x14ac:dyDescent="0.2">
      <c r="B65" s="725" t="s">
        <v>85</v>
      </c>
      <c r="C65" s="726">
        <v>46.762999999999998</v>
      </c>
      <c r="D65" s="734">
        <v>24.24</v>
      </c>
      <c r="E65" s="726">
        <v>35.777999999999999</v>
      </c>
      <c r="F65" s="734">
        <v>28.03</v>
      </c>
      <c r="G65" s="726">
        <v>88.225999999999999</v>
      </c>
      <c r="H65" s="734">
        <v>44.04</v>
      </c>
      <c r="I65" s="726">
        <v>81.543000000000006</v>
      </c>
      <c r="J65" s="734">
        <v>30.21</v>
      </c>
      <c r="K65" s="726">
        <v>34.07</v>
      </c>
      <c r="L65" s="734">
        <v>31.23</v>
      </c>
      <c r="M65" s="726">
        <v>62.128</v>
      </c>
      <c r="N65" s="734">
        <v>51.92</v>
      </c>
      <c r="O65" s="726">
        <v>62.686</v>
      </c>
      <c r="P65" s="734">
        <v>44.95</v>
      </c>
      <c r="Q65" s="726">
        <v>24.742999999999999</v>
      </c>
      <c r="R65" s="734">
        <v>30.05</v>
      </c>
      <c r="S65" s="726">
        <v>21.414000000000001</v>
      </c>
      <c r="T65" s="734">
        <v>20.5</v>
      </c>
      <c r="U65" s="726">
        <v>20.832999999999998</v>
      </c>
      <c r="V65" s="734">
        <v>19.16</v>
      </c>
      <c r="W65" s="726">
        <v>31.132999999999999</v>
      </c>
      <c r="X65" s="735">
        <v>30.08</v>
      </c>
    </row>
    <row r="66" spans="2:24" x14ac:dyDescent="0.2">
      <c r="B66" s="725" t="s">
        <v>86</v>
      </c>
      <c r="C66" s="726">
        <v>12.795999999999999</v>
      </c>
      <c r="D66" s="734">
        <v>42.1</v>
      </c>
      <c r="E66" s="726">
        <v>28.663</v>
      </c>
      <c r="F66" s="734">
        <v>45.59</v>
      </c>
      <c r="G66" s="726">
        <v>22.146999999999998</v>
      </c>
      <c r="H66" s="734">
        <v>65.760000000000005</v>
      </c>
      <c r="I66" s="726">
        <v>29.221</v>
      </c>
      <c r="J66" s="734">
        <v>71.31</v>
      </c>
      <c r="K66" s="726">
        <v>4.9240000000000004</v>
      </c>
      <c r="L66" s="734">
        <v>56.81</v>
      </c>
      <c r="M66" s="726">
        <v>4.7939999999999996</v>
      </c>
      <c r="N66" s="734">
        <v>58.63</v>
      </c>
      <c r="O66" s="726">
        <v>2.6459999999999999</v>
      </c>
      <c r="P66" s="734">
        <v>83.92</v>
      </c>
      <c r="Q66" s="726">
        <v>2.7320000000000002</v>
      </c>
      <c r="R66" s="734">
        <v>81.33</v>
      </c>
      <c r="S66" s="726">
        <v>2.3610000000000002</v>
      </c>
      <c r="T66" s="734">
        <v>77.5</v>
      </c>
      <c r="U66" s="726">
        <v>33.338000000000001</v>
      </c>
      <c r="V66" s="734">
        <v>88.44</v>
      </c>
      <c r="W66" s="726">
        <v>0.30599999999999999</v>
      </c>
      <c r="X66" s="735">
        <v>36.24</v>
      </c>
    </row>
    <row r="67" spans="2:24" x14ac:dyDescent="0.2">
      <c r="B67" s="725" t="s">
        <v>87</v>
      </c>
      <c r="C67" s="726">
        <v>1.8560000000000001</v>
      </c>
      <c r="D67" s="734">
        <v>45.03</v>
      </c>
      <c r="E67" s="726">
        <v>1.4850000000000001</v>
      </c>
      <c r="F67" s="734">
        <v>44.26</v>
      </c>
      <c r="G67" s="726">
        <v>1.454</v>
      </c>
      <c r="H67" s="734">
        <v>44.36</v>
      </c>
      <c r="I67" s="726">
        <v>4.8920000000000003</v>
      </c>
      <c r="J67" s="734">
        <v>75.959999999999994</v>
      </c>
      <c r="K67" s="726">
        <v>5.3650000000000002</v>
      </c>
      <c r="L67" s="734">
        <v>83.6</v>
      </c>
      <c r="M67" s="726">
        <v>1.097</v>
      </c>
      <c r="N67" s="734">
        <v>43.92</v>
      </c>
      <c r="O67" s="726">
        <v>1.163</v>
      </c>
      <c r="P67" s="734">
        <v>37.82</v>
      </c>
      <c r="Q67" s="726">
        <v>8.1020000000000003</v>
      </c>
      <c r="R67" s="734">
        <v>61.91</v>
      </c>
      <c r="S67" s="726">
        <v>0.99</v>
      </c>
      <c r="T67" s="734">
        <v>27.14</v>
      </c>
      <c r="U67" s="726">
        <v>1.1990000000000001</v>
      </c>
      <c r="V67" s="734">
        <v>28.75</v>
      </c>
      <c r="W67" s="726">
        <v>2.5329999999999999</v>
      </c>
      <c r="X67" s="735">
        <v>30.87</v>
      </c>
    </row>
    <row r="68" spans="2:24" x14ac:dyDescent="0.2">
      <c r="B68" s="725" t="s">
        <v>88</v>
      </c>
      <c r="C68" s="726">
        <v>14.765000000000001</v>
      </c>
      <c r="D68" s="734">
        <v>34.880000000000003</v>
      </c>
      <c r="E68" s="726">
        <v>20.581</v>
      </c>
      <c r="F68" s="734">
        <v>35.590000000000003</v>
      </c>
      <c r="G68" s="726">
        <v>12.728999999999999</v>
      </c>
      <c r="H68" s="734">
        <v>35.36</v>
      </c>
      <c r="I68" s="726">
        <v>11.928000000000001</v>
      </c>
      <c r="J68" s="734">
        <v>36.57</v>
      </c>
      <c r="K68" s="726">
        <v>16.841000000000001</v>
      </c>
      <c r="L68" s="734">
        <v>33.270000000000003</v>
      </c>
      <c r="M68" s="726">
        <v>8.9789999999999992</v>
      </c>
      <c r="N68" s="734">
        <v>39.340000000000003</v>
      </c>
      <c r="O68" s="726">
        <v>8.4659999999999993</v>
      </c>
      <c r="P68" s="734">
        <v>38.770000000000003</v>
      </c>
      <c r="Q68" s="726">
        <v>7.9390000000000001</v>
      </c>
      <c r="R68" s="734">
        <v>39.78</v>
      </c>
      <c r="S68" s="726">
        <v>7.9359999999999999</v>
      </c>
      <c r="T68" s="734">
        <v>38.28</v>
      </c>
      <c r="U68" s="726">
        <v>7.9859999999999998</v>
      </c>
      <c r="V68" s="734">
        <v>38.74</v>
      </c>
      <c r="W68" s="726">
        <v>3.8090000000000002</v>
      </c>
      <c r="X68" s="735">
        <v>37.11</v>
      </c>
    </row>
    <row r="69" spans="2:24" x14ac:dyDescent="0.2">
      <c r="B69" s="725" t="s">
        <v>89</v>
      </c>
      <c r="C69" s="726">
        <v>0</v>
      </c>
      <c r="D69" s="734">
        <v>0</v>
      </c>
      <c r="E69" s="726">
        <v>0.156</v>
      </c>
      <c r="F69" s="734">
        <v>76.760000000000005</v>
      </c>
      <c r="G69" s="726">
        <v>0.13300000000000001</v>
      </c>
      <c r="H69" s="734">
        <v>76.760000000000005</v>
      </c>
      <c r="I69" s="726">
        <v>2.2690000000000001</v>
      </c>
      <c r="J69" s="734">
        <v>76.760000000000005</v>
      </c>
      <c r="K69" s="726">
        <v>0.314</v>
      </c>
      <c r="L69" s="734">
        <v>80.790000000000006</v>
      </c>
      <c r="M69" s="726">
        <v>0.59099999999999997</v>
      </c>
      <c r="N69" s="734">
        <v>44.92</v>
      </c>
      <c r="O69" s="726">
        <v>1.877</v>
      </c>
      <c r="P69" s="734">
        <v>35.49</v>
      </c>
      <c r="Q69" s="726">
        <v>2.4649999999999999</v>
      </c>
      <c r="R69" s="734">
        <v>29.62</v>
      </c>
      <c r="S69" s="726">
        <v>3.1869999999999998</v>
      </c>
      <c r="T69" s="734">
        <v>24.47</v>
      </c>
      <c r="U69" s="726">
        <v>3.7450000000000001</v>
      </c>
      <c r="V69" s="734">
        <v>22.22</v>
      </c>
      <c r="W69" s="726">
        <v>3.972</v>
      </c>
      <c r="X69" s="735">
        <v>21.89</v>
      </c>
    </row>
    <row r="70" spans="2:24" x14ac:dyDescent="0.2">
      <c r="B70" s="725" t="s">
        <v>90</v>
      </c>
      <c r="C70" s="726">
        <v>0</v>
      </c>
      <c r="D70" s="734">
        <v>0</v>
      </c>
      <c r="E70" s="726">
        <v>0</v>
      </c>
      <c r="F70" s="734">
        <v>0</v>
      </c>
      <c r="G70" s="726">
        <v>0</v>
      </c>
      <c r="H70" s="734">
        <v>0</v>
      </c>
      <c r="I70" s="726">
        <v>0</v>
      </c>
      <c r="J70" s="734">
        <v>0</v>
      </c>
      <c r="K70" s="726">
        <v>0</v>
      </c>
      <c r="L70" s="734">
        <v>0</v>
      </c>
      <c r="M70" s="726">
        <v>7.0000000000000001E-3</v>
      </c>
      <c r="N70" s="734">
        <v>80.790000000000006</v>
      </c>
      <c r="O70" s="726">
        <v>7.0000000000000001E-3</v>
      </c>
      <c r="P70" s="734">
        <v>80.790000000000006</v>
      </c>
      <c r="Q70" s="726">
        <v>7.0000000000000001E-3</v>
      </c>
      <c r="R70" s="734">
        <v>80.790000000000006</v>
      </c>
      <c r="S70" s="726">
        <v>7.0000000000000001E-3</v>
      </c>
      <c r="T70" s="734">
        <v>80.790000000000006</v>
      </c>
      <c r="U70" s="726">
        <v>7.0000000000000001E-3</v>
      </c>
      <c r="V70" s="734">
        <v>80.790000000000006</v>
      </c>
      <c r="W70" s="726">
        <v>7.0000000000000001E-3</v>
      </c>
      <c r="X70" s="735">
        <v>80.790000000000006</v>
      </c>
    </row>
    <row r="71" spans="2:24" x14ac:dyDescent="0.2">
      <c r="B71" s="725" t="s">
        <v>91</v>
      </c>
      <c r="C71" s="726">
        <v>4.3819999999999997</v>
      </c>
      <c r="D71" s="734">
        <v>60.61</v>
      </c>
      <c r="E71" s="726">
        <v>18.222000000000001</v>
      </c>
      <c r="F71" s="734">
        <v>67.17</v>
      </c>
      <c r="G71" s="726">
        <v>10.253</v>
      </c>
      <c r="H71" s="734">
        <v>80.92</v>
      </c>
      <c r="I71" s="726">
        <v>6.407</v>
      </c>
      <c r="J71" s="734">
        <v>85.45</v>
      </c>
      <c r="K71" s="726">
        <v>0.91600000000000004</v>
      </c>
      <c r="L71" s="734">
        <v>90.94</v>
      </c>
      <c r="M71" s="726">
        <v>1.3839999999999999</v>
      </c>
      <c r="N71" s="734">
        <v>52.79</v>
      </c>
      <c r="O71" s="726">
        <v>5.5190000000000001</v>
      </c>
      <c r="P71" s="734">
        <v>50.71</v>
      </c>
      <c r="Q71" s="726">
        <v>4.8470000000000004</v>
      </c>
      <c r="R71" s="734">
        <v>30.43</v>
      </c>
      <c r="S71" s="726">
        <v>6.7069999999999999</v>
      </c>
      <c r="T71" s="734">
        <v>26.86</v>
      </c>
      <c r="U71" s="726">
        <v>7.5860000000000003</v>
      </c>
      <c r="V71" s="734">
        <v>25.11</v>
      </c>
      <c r="W71" s="726">
        <v>8.3439999999999994</v>
      </c>
      <c r="X71" s="735">
        <v>23.89</v>
      </c>
    </row>
    <row r="72" spans="2:24" x14ac:dyDescent="0.2">
      <c r="B72" s="744"/>
      <c r="C72" s="745"/>
      <c r="D72" s="750"/>
      <c r="E72" s="745"/>
      <c r="F72" s="750"/>
      <c r="G72" s="745"/>
      <c r="H72" s="750"/>
      <c r="I72" s="745"/>
      <c r="J72" s="750"/>
      <c r="K72" s="745"/>
      <c r="L72" s="750"/>
      <c r="M72" s="745"/>
      <c r="N72" s="750"/>
      <c r="O72" s="745"/>
      <c r="P72" s="750"/>
      <c r="Q72" s="745"/>
      <c r="R72" s="750"/>
      <c r="S72" s="745"/>
      <c r="T72" s="750"/>
      <c r="U72" s="745"/>
      <c r="V72" s="750"/>
      <c r="W72" s="745"/>
      <c r="X72" s="751"/>
    </row>
    <row r="73" spans="2:24" x14ac:dyDescent="0.2">
      <c r="B73" s="744"/>
      <c r="C73" s="745"/>
      <c r="D73" s="750"/>
      <c r="E73" s="745"/>
      <c r="F73" s="750"/>
      <c r="G73" s="745"/>
      <c r="H73" s="750"/>
      <c r="I73" s="745"/>
      <c r="J73" s="750"/>
      <c r="K73" s="745"/>
      <c r="L73" s="750"/>
      <c r="M73" s="745"/>
      <c r="N73" s="750"/>
      <c r="O73" s="745"/>
      <c r="P73" s="750"/>
      <c r="Q73" s="745"/>
      <c r="R73" s="750"/>
      <c r="S73" s="745"/>
      <c r="T73" s="750"/>
      <c r="U73" s="745"/>
      <c r="V73" s="750"/>
      <c r="W73" s="745"/>
      <c r="X73" s="751"/>
    </row>
    <row r="74" spans="2:24" ht="13.5" thickBot="1" x14ac:dyDescent="0.25">
      <c r="B74" s="747"/>
      <c r="C74" s="748"/>
      <c r="D74" s="752"/>
      <c r="E74" s="748"/>
      <c r="F74" s="752"/>
      <c r="G74" s="748"/>
      <c r="H74" s="752"/>
      <c r="I74" s="748"/>
      <c r="J74" s="752"/>
      <c r="K74" s="748"/>
      <c r="L74" s="752"/>
      <c r="M74" s="748"/>
      <c r="N74" s="752"/>
      <c r="O74" s="748"/>
      <c r="P74" s="752"/>
      <c r="Q74" s="748"/>
      <c r="R74" s="752"/>
      <c r="S74" s="748"/>
      <c r="T74" s="752"/>
      <c r="U74" s="748"/>
      <c r="V74" s="752"/>
      <c r="W74" s="748"/>
      <c r="X74" s="753"/>
    </row>
    <row r="77" spans="2:24" x14ac:dyDescent="0.2">
      <c r="B77" s="782" t="s">
        <v>745</v>
      </c>
      <c r="C77" s="715" t="s">
        <v>331</v>
      </c>
      <c r="D77" s="715" t="s">
        <v>222</v>
      </c>
      <c r="E77" s="715" t="s">
        <v>225</v>
      </c>
      <c r="F77" s="715" t="s">
        <v>226</v>
      </c>
      <c r="G77" s="715" t="s">
        <v>227</v>
      </c>
      <c r="H77" s="715" t="s">
        <v>228</v>
      </c>
      <c r="I77" s="715" t="s">
        <v>332</v>
      </c>
      <c r="J77" s="715" t="s">
        <v>333</v>
      </c>
      <c r="K77" s="715" t="s">
        <v>231</v>
      </c>
      <c r="L77" s="715" t="s">
        <v>232</v>
      </c>
      <c r="M77" s="715" t="s">
        <v>233</v>
      </c>
      <c r="N77" s="738"/>
    </row>
    <row r="78" spans="2:24" x14ac:dyDescent="0.2">
      <c r="B78" s="783"/>
      <c r="C78" s="716" t="s">
        <v>308</v>
      </c>
      <c r="D78" s="716" t="s">
        <v>308</v>
      </c>
      <c r="E78" s="716" t="s">
        <v>308</v>
      </c>
      <c r="F78" s="716" t="s">
        <v>308</v>
      </c>
      <c r="G78" s="716" t="s">
        <v>308</v>
      </c>
      <c r="H78" s="716" t="s">
        <v>308</v>
      </c>
      <c r="I78" s="716" t="s">
        <v>308</v>
      </c>
      <c r="J78" s="716" t="s">
        <v>308</v>
      </c>
      <c r="K78" s="716" t="s">
        <v>308</v>
      </c>
      <c r="L78" s="716" t="s">
        <v>308</v>
      </c>
      <c r="M78" s="717" t="s">
        <v>308</v>
      </c>
      <c r="N78" s="739"/>
    </row>
    <row r="79" spans="2:24" ht="41.25" thickBot="1" x14ac:dyDescent="0.25">
      <c r="B79" s="784"/>
      <c r="C79" s="721" t="s">
        <v>325</v>
      </c>
      <c r="D79" s="721" t="s">
        <v>325</v>
      </c>
      <c r="E79" s="721" t="s">
        <v>325</v>
      </c>
      <c r="F79" s="721" t="s">
        <v>325</v>
      </c>
      <c r="G79" s="721" t="s">
        <v>325</v>
      </c>
      <c r="H79" s="721" t="s">
        <v>325</v>
      </c>
      <c r="I79" s="721" t="s">
        <v>325</v>
      </c>
      <c r="J79" s="721" t="s">
        <v>325</v>
      </c>
      <c r="K79" s="721" t="s">
        <v>325</v>
      </c>
      <c r="L79" s="721" t="s">
        <v>325</v>
      </c>
      <c r="M79" s="721" t="s">
        <v>325</v>
      </c>
      <c r="N79" s="740"/>
    </row>
    <row r="80" spans="2:24" x14ac:dyDescent="0.2">
      <c r="B80" s="754" t="s">
        <v>92</v>
      </c>
      <c r="C80" s="755">
        <f t="shared" ref="C80:C88" si="17">C63</f>
        <v>80.561999999999998</v>
      </c>
      <c r="D80" s="755">
        <f t="shared" ref="D80:D88" si="18">E63</f>
        <v>104.88500000000001</v>
      </c>
      <c r="E80" s="755">
        <f t="shared" ref="E80:E88" si="19">G63</f>
        <v>134.94200000000001</v>
      </c>
      <c r="F80" s="755">
        <f t="shared" ref="F80:F88" si="20">I63</f>
        <v>136.261</v>
      </c>
      <c r="G80" s="755">
        <f t="shared" ref="G80:G88" si="21">K63</f>
        <v>63.215000000000003</v>
      </c>
      <c r="H80" s="755">
        <f t="shared" ref="H80:H88" si="22">M63</f>
        <v>80.111000000000004</v>
      </c>
      <c r="I80" s="755">
        <f t="shared" ref="I80:I88" si="23">O63</f>
        <v>83.795000000000002</v>
      </c>
      <c r="J80" s="755">
        <f t="shared" ref="J80:J88" si="24">Q63</f>
        <v>53.311999999999998</v>
      </c>
      <c r="K80" s="755">
        <f t="shared" ref="K80:K88" si="25">S63</f>
        <v>45.841000000000001</v>
      </c>
      <c r="L80" s="755">
        <f t="shared" ref="L80:L88" si="26">U63</f>
        <v>78.244</v>
      </c>
      <c r="M80" s="756">
        <f t="shared" ref="M80:M88" si="27">W63</f>
        <v>54.173999999999999</v>
      </c>
      <c r="N80" s="723"/>
    </row>
    <row r="81" spans="2:14" x14ac:dyDescent="0.2">
      <c r="B81" s="744" t="s">
        <v>84</v>
      </c>
      <c r="C81" s="745">
        <f t="shared" si="17"/>
        <v>0</v>
      </c>
      <c r="D81" s="745">
        <f t="shared" si="18"/>
        <v>0</v>
      </c>
      <c r="E81" s="745">
        <f t="shared" si="19"/>
        <v>0</v>
      </c>
      <c r="F81" s="745">
        <f t="shared" si="20"/>
        <v>0</v>
      </c>
      <c r="G81" s="745">
        <f t="shared" si="21"/>
        <v>0.78500000000000003</v>
      </c>
      <c r="H81" s="745">
        <f t="shared" si="22"/>
        <v>1.1319999999999999</v>
      </c>
      <c r="I81" s="745">
        <f t="shared" si="23"/>
        <v>1.431</v>
      </c>
      <c r="J81" s="745">
        <f t="shared" si="24"/>
        <v>2.4769999999999999</v>
      </c>
      <c r="K81" s="745">
        <f t="shared" si="25"/>
        <v>3.24</v>
      </c>
      <c r="L81" s="745">
        <f t="shared" si="26"/>
        <v>3.5510000000000002</v>
      </c>
      <c r="M81" s="746">
        <f t="shared" si="27"/>
        <v>4.069</v>
      </c>
      <c r="N81" s="726"/>
    </row>
    <row r="82" spans="2:14" x14ac:dyDescent="0.2">
      <c r="B82" s="744" t="s">
        <v>85</v>
      </c>
      <c r="C82" s="745">
        <f t="shared" si="17"/>
        <v>46.762999999999998</v>
      </c>
      <c r="D82" s="745">
        <f t="shared" si="18"/>
        <v>35.777999999999999</v>
      </c>
      <c r="E82" s="745">
        <f t="shared" si="19"/>
        <v>88.225999999999999</v>
      </c>
      <c r="F82" s="745">
        <f t="shared" si="20"/>
        <v>81.543000000000006</v>
      </c>
      <c r="G82" s="745">
        <f t="shared" si="21"/>
        <v>34.07</v>
      </c>
      <c r="H82" s="745">
        <f t="shared" si="22"/>
        <v>62.128</v>
      </c>
      <c r="I82" s="745">
        <f t="shared" si="23"/>
        <v>62.686</v>
      </c>
      <c r="J82" s="745">
        <f t="shared" si="24"/>
        <v>24.742999999999999</v>
      </c>
      <c r="K82" s="745">
        <f t="shared" si="25"/>
        <v>21.414000000000001</v>
      </c>
      <c r="L82" s="745">
        <f t="shared" si="26"/>
        <v>20.832999999999998</v>
      </c>
      <c r="M82" s="746">
        <f t="shared" si="27"/>
        <v>31.132999999999999</v>
      </c>
      <c r="N82" s="726"/>
    </row>
    <row r="83" spans="2:14" x14ac:dyDescent="0.2">
      <c r="B83" s="744" t="s">
        <v>86</v>
      </c>
      <c r="C83" s="745">
        <f t="shared" si="17"/>
        <v>12.795999999999999</v>
      </c>
      <c r="D83" s="745">
        <f t="shared" si="18"/>
        <v>28.663</v>
      </c>
      <c r="E83" s="745">
        <f t="shared" si="19"/>
        <v>22.146999999999998</v>
      </c>
      <c r="F83" s="745">
        <f t="shared" si="20"/>
        <v>29.221</v>
      </c>
      <c r="G83" s="745">
        <f t="shared" si="21"/>
        <v>4.9240000000000004</v>
      </c>
      <c r="H83" s="745">
        <f t="shared" si="22"/>
        <v>4.7939999999999996</v>
      </c>
      <c r="I83" s="745">
        <f t="shared" si="23"/>
        <v>2.6459999999999999</v>
      </c>
      <c r="J83" s="745">
        <f t="shared" si="24"/>
        <v>2.7320000000000002</v>
      </c>
      <c r="K83" s="745">
        <f t="shared" si="25"/>
        <v>2.3610000000000002</v>
      </c>
      <c r="L83" s="745">
        <f t="shared" si="26"/>
        <v>33.338000000000001</v>
      </c>
      <c r="M83" s="746">
        <f t="shared" si="27"/>
        <v>0.30599999999999999</v>
      </c>
      <c r="N83" s="726"/>
    </row>
    <row r="84" spans="2:14" x14ac:dyDescent="0.2">
      <c r="B84" s="744" t="s">
        <v>87</v>
      </c>
      <c r="C84" s="745">
        <f t="shared" si="17"/>
        <v>1.8560000000000001</v>
      </c>
      <c r="D84" s="745">
        <f t="shared" si="18"/>
        <v>1.4850000000000001</v>
      </c>
      <c r="E84" s="745">
        <f t="shared" si="19"/>
        <v>1.454</v>
      </c>
      <c r="F84" s="745">
        <f t="shared" si="20"/>
        <v>4.8920000000000003</v>
      </c>
      <c r="G84" s="745">
        <f t="shared" si="21"/>
        <v>5.3650000000000002</v>
      </c>
      <c r="H84" s="745">
        <f t="shared" si="22"/>
        <v>1.097</v>
      </c>
      <c r="I84" s="745">
        <f t="shared" si="23"/>
        <v>1.163</v>
      </c>
      <c r="J84" s="745">
        <f t="shared" si="24"/>
        <v>8.1020000000000003</v>
      </c>
      <c r="K84" s="745">
        <f t="shared" si="25"/>
        <v>0.99</v>
      </c>
      <c r="L84" s="745">
        <f t="shared" si="26"/>
        <v>1.1990000000000001</v>
      </c>
      <c r="M84" s="746">
        <f t="shared" si="27"/>
        <v>2.5329999999999999</v>
      </c>
      <c r="N84" s="726"/>
    </row>
    <row r="85" spans="2:14" x14ac:dyDescent="0.2">
      <c r="B85" s="744" t="s">
        <v>88</v>
      </c>
      <c r="C85" s="745">
        <f t="shared" si="17"/>
        <v>14.765000000000001</v>
      </c>
      <c r="D85" s="745">
        <f t="shared" si="18"/>
        <v>20.581</v>
      </c>
      <c r="E85" s="745">
        <f t="shared" si="19"/>
        <v>12.728999999999999</v>
      </c>
      <c r="F85" s="745">
        <f t="shared" si="20"/>
        <v>11.928000000000001</v>
      </c>
      <c r="G85" s="745">
        <f t="shared" si="21"/>
        <v>16.841000000000001</v>
      </c>
      <c r="H85" s="745">
        <f t="shared" si="22"/>
        <v>8.9789999999999992</v>
      </c>
      <c r="I85" s="745">
        <f t="shared" si="23"/>
        <v>8.4659999999999993</v>
      </c>
      <c r="J85" s="745">
        <f t="shared" si="24"/>
        <v>7.9390000000000001</v>
      </c>
      <c r="K85" s="745">
        <f t="shared" si="25"/>
        <v>7.9359999999999999</v>
      </c>
      <c r="L85" s="745">
        <f t="shared" si="26"/>
        <v>7.9859999999999998</v>
      </c>
      <c r="M85" s="746">
        <f t="shared" si="27"/>
        <v>3.8090000000000002</v>
      </c>
      <c r="N85" s="726"/>
    </row>
    <row r="86" spans="2:14" x14ac:dyDescent="0.2">
      <c r="B86" s="744" t="s">
        <v>89</v>
      </c>
      <c r="C86" s="745">
        <f t="shared" si="17"/>
        <v>0</v>
      </c>
      <c r="D86" s="745">
        <f t="shared" si="18"/>
        <v>0.156</v>
      </c>
      <c r="E86" s="745">
        <f t="shared" si="19"/>
        <v>0.13300000000000001</v>
      </c>
      <c r="F86" s="745">
        <f t="shared" si="20"/>
        <v>2.2690000000000001</v>
      </c>
      <c r="G86" s="745">
        <f t="shared" si="21"/>
        <v>0.314</v>
      </c>
      <c r="H86" s="745">
        <f t="shared" si="22"/>
        <v>0.59099999999999997</v>
      </c>
      <c r="I86" s="745">
        <f t="shared" si="23"/>
        <v>1.877</v>
      </c>
      <c r="J86" s="745">
        <f t="shared" si="24"/>
        <v>2.4649999999999999</v>
      </c>
      <c r="K86" s="745">
        <f t="shared" si="25"/>
        <v>3.1869999999999998</v>
      </c>
      <c r="L86" s="745">
        <f t="shared" si="26"/>
        <v>3.7450000000000001</v>
      </c>
      <c r="M86" s="746">
        <f t="shared" si="27"/>
        <v>3.972</v>
      </c>
      <c r="N86" s="726"/>
    </row>
    <row r="87" spans="2:14" x14ac:dyDescent="0.2">
      <c r="B87" s="744" t="s">
        <v>90</v>
      </c>
      <c r="C87" s="745">
        <f t="shared" si="17"/>
        <v>0</v>
      </c>
      <c r="D87" s="745">
        <f t="shared" si="18"/>
        <v>0</v>
      </c>
      <c r="E87" s="745">
        <f t="shared" si="19"/>
        <v>0</v>
      </c>
      <c r="F87" s="745">
        <f t="shared" si="20"/>
        <v>0</v>
      </c>
      <c r="G87" s="745">
        <f t="shared" si="21"/>
        <v>0</v>
      </c>
      <c r="H87" s="745">
        <f t="shared" si="22"/>
        <v>7.0000000000000001E-3</v>
      </c>
      <c r="I87" s="745">
        <f t="shared" si="23"/>
        <v>7.0000000000000001E-3</v>
      </c>
      <c r="J87" s="745">
        <f t="shared" si="24"/>
        <v>7.0000000000000001E-3</v>
      </c>
      <c r="K87" s="745">
        <f t="shared" si="25"/>
        <v>7.0000000000000001E-3</v>
      </c>
      <c r="L87" s="745">
        <f t="shared" si="26"/>
        <v>7.0000000000000001E-3</v>
      </c>
      <c r="M87" s="746">
        <f t="shared" si="27"/>
        <v>7.0000000000000001E-3</v>
      </c>
      <c r="N87" s="726"/>
    </row>
    <row r="88" spans="2:14" x14ac:dyDescent="0.2">
      <c r="B88" s="744" t="s">
        <v>91</v>
      </c>
      <c r="C88" s="745">
        <f t="shared" si="17"/>
        <v>4.3819999999999997</v>
      </c>
      <c r="D88" s="745">
        <f t="shared" si="18"/>
        <v>18.222000000000001</v>
      </c>
      <c r="E88" s="745">
        <f t="shared" si="19"/>
        <v>10.253</v>
      </c>
      <c r="F88" s="745">
        <f t="shared" si="20"/>
        <v>6.407</v>
      </c>
      <c r="G88" s="745">
        <f t="shared" si="21"/>
        <v>0.91600000000000004</v>
      </c>
      <c r="H88" s="745">
        <f t="shared" si="22"/>
        <v>1.3839999999999999</v>
      </c>
      <c r="I88" s="745">
        <f t="shared" si="23"/>
        <v>5.5190000000000001</v>
      </c>
      <c r="J88" s="745">
        <f t="shared" si="24"/>
        <v>4.8470000000000004</v>
      </c>
      <c r="K88" s="745">
        <f t="shared" si="25"/>
        <v>6.7069999999999999</v>
      </c>
      <c r="L88" s="745">
        <f t="shared" si="26"/>
        <v>7.5860000000000003</v>
      </c>
      <c r="M88" s="746">
        <f t="shared" si="27"/>
        <v>8.3439999999999994</v>
      </c>
      <c r="N88" s="726"/>
    </row>
    <row r="89" spans="2:14" x14ac:dyDescent="0.2">
      <c r="B89" s="744"/>
      <c r="C89" s="745">
        <f t="shared" ref="C89:C91" si="28">C72</f>
        <v>0</v>
      </c>
      <c r="D89" s="745">
        <f t="shared" ref="D89:D91" si="29">E72</f>
        <v>0</v>
      </c>
      <c r="E89" s="745">
        <f t="shared" ref="E89:E91" si="30">G72</f>
        <v>0</v>
      </c>
      <c r="F89" s="745">
        <f t="shared" ref="F89:F91" si="31">I72</f>
        <v>0</v>
      </c>
      <c r="G89" s="745">
        <f t="shared" ref="G89:G91" si="32">K72</f>
        <v>0</v>
      </c>
      <c r="H89" s="745">
        <f t="shared" ref="H89:H91" si="33">M72</f>
        <v>0</v>
      </c>
      <c r="I89" s="745">
        <f t="shared" ref="I89:I91" si="34">O72</f>
        <v>0</v>
      </c>
      <c r="J89" s="745">
        <f t="shared" ref="J89:J91" si="35">Q72</f>
        <v>0</v>
      </c>
      <c r="K89" s="745">
        <f t="shared" ref="K89:K91" si="36">S72</f>
        <v>0</v>
      </c>
      <c r="L89" s="745">
        <f t="shared" ref="L89:L91" si="37">U72</f>
        <v>0</v>
      </c>
      <c r="M89" s="746">
        <f t="shared" ref="M89:M91" si="38">W72</f>
        <v>0</v>
      </c>
      <c r="N89" s="726"/>
    </row>
    <row r="90" spans="2:14" x14ac:dyDescent="0.2">
      <c r="B90" s="744"/>
      <c r="C90" s="745">
        <f t="shared" si="28"/>
        <v>0</v>
      </c>
      <c r="D90" s="745">
        <f t="shared" si="29"/>
        <v>0</v>
      </c>
      <c r="E90" s="745">
        <f t="shared" si="30"/>
        <v>0</v>
      </c>
      <c r="F90" s="745">
        <f t="shared" si="31"/>
        <v>0</v>
      </c>
      <c r="G90" s="745">
        <f t="shared" si="32"/>
        <v>0</v>
      </c>
      <c r="H90" s="745">
        <f t="shared" si="33"/>
        <v>0</v>
      </c>
      <c r="I90" s="745">
        <f t="shared" si="34"/>
        <v>0</v>
      </c>
      <c r="J90" s="745">
        <f t="shared" si="35"/>
        <v>0</v>
      </c>
      <c r="K90" s="745">
        <f t="shared" si="36"/>
        <v>0</v>
      </c>
      <c r="L90" s="745">
        <f t="shared" si="37"/>
        <v>0</v>
      </c>
      <c r="M90" s="746">
        <f t="shared" si="38"/>
        <v>0</v>
      </c>
      <c r="N90" s="726"/>
    </row>
    <row r="91" spans="2:14" ht="13.5" thickBot="1" x14ac:dyDescent="0.25">
      <c r="B91" s="747"/>
      <c r="C91" s="748">
        <f t="shared" si="28"/>
        <v>0</v>
      </c>
      <c r="D91" s="748">
        <f t="shared" si="29"/>
        <v>0</v>
      </c>
      <c r="E91" s="748">
        <f t="shared" si="30"/>
        <v>0</v>
      </c>
      <c r="F91" s="748">
        <f t="shared" si="31"/>
        <v>0</v>
      </c>
      <c r="G91" s="748">
        <f t="shared" si="32"/>
        <v>0</v>
      </c>
      <c r="H91" s="748">
        <f t="shared" si="33"/>
        <v>0</v>
      </c>
      <c r="I91" s="748">
        <f t="shared" si="34"/>
        <v>0</v>
      </c>
      <c r="J91" s="748">
        <f t="shared" si="35"/>
        <v>0</v>
      </c>
      <c r="K91" s="748">
        <f t="shared" si="36"/>
        <v>0</v>
      </c>
      <c r="L91" s="748">
        <f t="shared" si="37"/>
        <v>0</v>
      </c>
      <c r="M91" s="749">
        <f t="shared" si="38"/>
        <v>0</v>
      </c>
      <c r="N91" s="726"/>
    </row>
    <row r="94" spans="2:14" x14ac:dyDescent="0.2">
      <c r="B94" s="782" t="s">
        <v>745</v>
      </c>
      <c r="C94" s="715" t="s">
        <v>331</v>
      </c>
      <c r="D94" s="715" t="s">
        <v>222</v>
      </c>
      <c r="E94" s="715" t="s">
        <v>225</v>
      </c>
      <c r="F94" s="715" t="s">
        <v>226</v>
      </c>
      <c r="G94" s="715" t="s">
        <v>227</v>
      </c>
      <c r="H94" s="715" t="s">
        <v>228</v>
      </c>
      <c r="I94" s="715" t="s">
        <v>332</v>
      </c>
      <c r="J94" s="715" t="s">
        <v>333</v>
      </c>
      <c r="K94" s="715" t="s">
        <v>231</v>
      </c>
      <c r="L94" s="715" t="s">
        <v>232</v>
      </c>
      <c r="M94" s="715" t="s">
        <v>233</v>
      </c>
      <c r="N94" s="738"/>
    </row>
    <row r="95" spans="2:14" x14ac:dyDescent="0.2">
      <c r="B95" s="783"/>
      <c r="C95" s="716" t="s">
        <v>487</v>
      </c>
      <c r="D95" s="716" t="s">
        <v>487</v>
      </c>
      <c r="E95" s="716" t="s">
        <v>487</v>
      </c>
      <c r="F95" s="716" t="s">
        <v>487</v>
      </c>
      <c r="G95" s="716" t="s">
        <v>487</v>
      </c>
      <c r="H95" s="716" t="s">
        <v>487</v>
      </c>
      <c r="I95" s="716" t="s">
        <v>487</v>
      </c>
      <c r="J95" s="716" t="s">
        <v>487</v>
      </c>
      <c r="K95" s="716" t="s">
        <v>487</v>
      </c>
      <c r="L95" s="716" t="s">
        <v>487</v>
      </c>
      <c r="M95" s="717" t="s">
        <v>487</v>
      </c>
      <c r="N95" s="739"/>
    </row>
    <row r="96" spans="2:14" ht="41.25" thickBot="1" x14ac:dyDescent="0.25">
      <c r="B96" s="784"/>
      <c r="C96" s="721" t="s">
        <v>325</v>
      </c>
      <c r="D96" s="721" t="s">
        <v>325</v>
      </c>
      <c r="E96" s="721" t="s">
        <v>325</v>
      </c>
      <c r="F96" s="721" t="s">
        <v>325</v>
      </c>
      <c r="G96" s="721" t="s">
        <v>325</v>
      </c>
      <c r="H96" s="721" t="s">
        <v>325</v>
      </c>
      <c r="I96" s="721" t="s">
        <v>325</v>
      </c>
      <c r="J96" s="721" t="s">
        <v>325</v>
      </c>
      <c r="K96" s="721" t="s">
        <v>325</v>
      </c>
      <c r="L96" s="721" t="s">
        <v>325</v>
      </c>
      <c r="M96" s="721" t="s">
        <v>325</v>
      </c>
      <c r="N96" s="740"/>
    </row>
    <row r="97" spans="1:14" x14ac:dyDescent="0.2">
      <c r="B97" s="754" t="s">
        <v>92</v>
      </c>
      <c r="C97" s="755">
        <f t="shared" ref="C97:C108" si="39">SUM(C46,C63)</f>
        <v>127.979</v>
      </c>
      <c r="D97" s="755">
        <f t="shared" ref="D97:D108" si="40">SUM(D46,E63)</f>
        <v>155.899</v>
      </c>
      <c r="E97" s="755">
        <f t="shared" ref="E97:E108" si="41">SUM(E46,G63)</f>
        <v>180.25900000000001</v>
      </c>
      <c r="F97" s="755">
        <f t="shared" ref="F97:F108" si="42">SUM(F46,I63)</f>
        <v>175.09199999999998</v>
      </c>
      <c r="G97" s="755">
        <f t="shared" ref="G97:G108" si="43">SUM(G46,K63)</f>
        <v>110.271</v>
      </c>
      <c r="H97" s="755">
        <f t="shared" ref="H97:H108" si="44">SUM(H46,M63)</f>
        <v>113.279</v>
      </c>
      <c r="I97" s="755">
        <f t="shared" ref="I97:I108" si="45">SUM(I46,O63)</f>
        <v>118.09100000000001</v>
      </c>
      <c r="J97" s="755">
        <f t="shared" ref="J97:J108" si="46">SUM(J46,Q63)</f>
        <v>80.920999999999992</v>
      </c>
      <c r="K97" s="755">
        <f t="shared" ref="K97:K108" si="47">SUM(K46,S63)</f>
        <v>89.503999999999991</v>
      </c>
      <c r="L97" s="755">
        <f t="shared" ref="L97:L108" si="48">SUM(L46,U63)</f>
        <v>111.667</v>
      </c>
      <c r="M97" s="756">
        <f t="shared" ref="M97:M108" si="49">SUM(M46,W63)</f>
        <v>85.73</v>
      </c>
      <c r="N97" s="723"/>
    </row>
    <row r="98" spans="1:14" x14ac:dyDescent="0.2">
      <c r="B98" s="744" t="s">
        <v>84</v>
      </c>
      <c r="C98" s="745">
        <f t="shared" si="39"/>
        <v>1.165</v>
      </c>
      <c r="D98" s="745">
        <f t="shared" si="40"/>
        <v>1.171</v>
      </c>
      <c r="E98" s="745">
        <f t="shared" si="41"/>
        <v>0.68600000000000005</v>
      </c>
      <c r="F98" s="745">
        <f t="shared" si="42"/>
        <v>0.72699999999999998</v>
      </c>
      <c r="G98" s="745">
        <f t="shared" si="43"/>
        <v>2.16</v>
      </c>
      <c r="H98" s="745">
        <f t="shared" si="44"/>
        <v>4.0409999999999995</v>
      </c>
      <c r="I98" s="745">
        <f t="shared" si="45"/>
        <v>5.4470000000000001</v>
      </c>
      <c r="J98" s="745">
        <f t="shared" si="46"/>
        <v>4.9740000000000002</v>
      </c>
      <c r="K98" s="745">
        <f t="shared" si="47"/>
        <v>5.9359999999999999</v>
      </c>
      <c r="L98" s="745">
        <f t="shared" si="48"/>
        <v>6.343</v>
      </c>
      <c r="M98" s="746">
        <f t="shared" si="49"/>
        <v>6.67</v>
      </c>
      <c r="N98" s="726"/>
    </row>
    <row r="99" spans="1:14" x14ac:dyDescent="0.2">
      <c r="B99" s="744" t="s">
        <v>85</v>
      </c>
      <c r="C99" s="745">
        <f t="shared" si="39"/>
        <v>58.337999999999994</v>
      </c>
      <c r="D99" s="745">
        <f t="shared" si="40"/>
        <v>49.594999999999999</v>
      </c>
      <c r="E99" s="745">
        <f t="shared" si="41"/>
        <v>98.777999999999992</v>
      </c>
      <c r="F99" s="745">
        <f t="shared" si="42"/>
        <v>89.419000000000011</v>
      </c>
      <c r="G99" s="745">
        <f t="shared" si="43"/>
        <v>42.03</v>
      </c>
      <c r="H99" s="745">
        <f t="shared" si="44"/>
        <v>67.459999999999994</v>
      </c>
      <c r="I99" s="745">
        <f t="shared" si="45"/>
        <v>67.7</v>
      </c>
      <c r="J99" s="745">
        <f t="shared" si="46"/>
        <v>30.672999999999998</v>
      </c>
      <c r="K99" s="745">
        <f t="shared" si="47"/>
        <v>29.951000000000001</v>
      </c>
      <c r="L99" s="745">
        <f t="shared" si="48"/>
        <v>27.850999999999999</v>
      </c>
      <c r="M99" s="746">
        <f t="shared" si="49"/>
        <v>41.661999999999999</v>
      </c>
      <c r="N99" s="726"/>
    </row>
    <row r="100" spans="1:14" x14ac:dyDescent="0.2">
      <c r="B100" s="744" t="s">
        <v>86</v>
      </c>
      <c r="C100" s="745">
        <f t="shared" si="39"/>
        <v>42.97</v>
      </c>
      <c r="D100" s="745">
        <f t="shared" si="40"/>
        <v>59.939</v>
      </c>
      <c r="E100" s="745">
        <f t="shared" si="41"/>
        <v>52.658000000000001</v>
      </c>
      <c r="F100" s="745">
        <f t="shared" si="42"/>
        <v>55.573</v>
      </c>
      <c r="G100" s="745">
        <f t="shared" si="43"/>
        <v>39.658000000000001</v>
      </c>
      <c r="H100" s="745">
        <f t="shared" si="44"/>
        <v>26.265000000000001</v>
      </c>
      <c r="I100" s="745">
        <f t="shared" si="45"/>
        <v>23.539000000000001</v>
      </c>
      <c r="J100" s="745">
        <f t="shared" si="46"/>
        <v>17.416</v>
      </c>
      <c r="K100" s="745">
        <f t="shared" si="47"/>
        <v>27.887</v>
      </c>
      <c r="L100" s="745">
        <f t="shared" si="48"/>
        <v>49.846000000000004</v>
      </c>
      <c r="M100" s="746">
        <f t="shared" si="49"/>
        <v>10.822999999999999</v>
      </c>
      <c r="N100" s="726"/>
    </row>
    <row r="101" spans="1:14" x14ac:dyDescent="0.2">
      <c r="B101" s="744" t="s">
        <v>87</v>
      </c>
      <c r="C101" s="745">
        <f t="shared" si="39"/>
        <v>1.8980000000000001</v>
      </c>
      <c r="D101" s="745">
        <f t="shared" si="40"/>
        <v>1.528</v>
      </c>
      <c r="E101" s="745">
        <f t="shared" si="41"/>
        <v>1.627</v>
      </c>
      <c r="F101" s="745">
        <f t="shared" si="42"/>
        <v>5.1220000000000008</v>
      </c>
      <c r="G101" s="745">
        <f t="shared" si="43"/>
        <v>5.3980000000000006</v>
      </c>
      <c r="H101" s="745">
        <f t="shared" si="44"/>
        <v>1.3859999999999999</v>
      </c>
      <c r="I101" s="745">
        <f t="shared" si="45"/>
        <v>1.534</v>
      </c>
      <c r="J101" s="745">
        <f t="shared" si="46"/>
        <v>8.44</v>
      </c>
      <c r="K101" s="745">
        <f t="shared" si="47"/>
        <v>1.339</v>
      </c>
      <c r="L101" s="745">
        <f t="shared" si="48"/>
        <v>1.7160000000000002</v>
      </c>
      <c r="M101" s="746">
        <f t="shared" si="49"/>
        <v>2.9169999999999998</v>
      </c>
      <c r="N101" s="726"/>
    </row>
    <row r="102" spans="1:14" x14ac:dyDescent="0.2">
      <c r="B102" s="744" t="s">
        <v>88</v>
      </c>
      <c r="C102" s="745">
        <f t="shared" si="39"/>
        <v>16.007000000000001</v>
      </c>
      <c r="D102" s="745">
        <f t="shared" si="40"/>
        <v>21.853999999999999</v>
      </c>
      <c r="E102" s="745">
        <f t="shared" si="41"/>
        <v>13.936</v>
      </c>
      <c r="F102" s="745">
        <f t="shared" si="42"/>
        <v>13.611000000000001</v>
      </c>
      <c r="G102" s="745">
        <f t="shared" si="43"/>
        <v>18.220000000000002</v>
      </c>
      <c r="H102" s="745">
        <f t="shared" si="44"/>
        <v>10.149999999999999</v>
      </c>
      <c r="I102" s="745">
        <f t="shared" si="45"/>
        <v>10.135999999999999</v>
      </c>
      <c r="J102" s="745">
        <f t="shared" si="46"/>
        <v>8.9990000000000006</v>
      </c>
      <c r="K102" s="745">
        <f t="shared" si="47"/>
        <v>9.5779999999999994</v>
      </c>
      <c r="L102" s="745">
        <f t="shared" si="48"/>
        <v>9.5649999999999995</v>
      </c>
      <c r="M102" s="746">
        <f t="shared" si="49"/>
        <v>5.48</v>
      </c>
      <c r="N102" s="726"/>
    </row>
    <row r="103" spans="1:14" x14ac:dyDescent="0.2">
      <c r="B103" s="744" t="s">
        <v>89</v>
      </c>
      <c r="C103" s="745">
        <f t="shared" si="39"/>
        <v>0.01</v>
      </c>
      <c r="D103" s="745">
        <f t="shared" si="40"/>
        <v>0.17699999999999999</v>
      </c>
      <c r="E103" s="745">
        <f t="shared" si="41"/>
        <v>0.156</v>
      </c>
      <c r="F103" s="745">
        <f t="shared" si="42"/>
        <v>2.4220000000000002</v>
      </c>
      <c r="G103" s="745">
        <f t="shared" si="43"/>
        <v>0.65999999999999992</v>
      </c>
      <c r="H103" s="745">
        <f t="shared" si="44"/>
        <v>1.135</v>
      </c>
      <c r="I103" s="745">
        <f t="shared" si="45"/>
        <v>2.6539999999999999</v>
      </c>
      <c r="J103" s="745">
        <f t="shared" si="46"/>
        <v>3.4390000000000001</v>
      </c>
      <c r="K103" s="745">
        <f t="shared" si="47"/>
        <v>4.7779999999999996</v>
      </c>
      <c r="L103" s="745">
        <f t="shared" si="48"/>
        <v>5.0780000000000003</v>
      </c>
      <c r="M103" s="746">
        <f t="shared" si="49"/>
        <v>5.5049999999999999</v>
      </c>
      <c r="N103" s="726"/>
    </row>
    <row r="104" spans="1:14" x14ac:dyDescent="0.2">
      <c r="B104" s="744" t="s">
        <v>90</v>
      </c>
      <c r="C104" s="745">
        <f t="shared" si="39"/>
        <v>2.7370000000000001</v>
      </c>
      <c r="D104" s="745">
        <f t="shared" si="40"/>
        <v>3.113</v>
      </c>
      <c r="E104" s="745">
        <f t="shared" si="41"/>
        <v>1.9710000000000001</v>
      </c>
      <c r="F104" s="745">
        <f t="shared" si="42"/>
        <v>1.5469999999999999</v>
      </c>
      <c r="G104" s="745">
        <f t="shared" si="43"/>
        <v>0.99299999999999999</v>
      </c>
      <c r="H104" s="745">
        <f t="shared" si="44"/>
        <v>0.80400000000000005</v>
      </c>
      <c r="I104" s="745">
        <f t="shared" si="45"/>
        <v>0.48699999999999999</v>
      </c>
      <c r="J104" s="745">
        <f t="shared" si="46"/>
        <v>0.51100000000000001</v>
      </c>
      <c r="K104" s="745">
        <f t="shared" si="47"/>
        <v>0.68</v>
      </c>
      <c r="L104" s="745">
        <f t="shared" si="48"/>
        <v>0.75800000000000001</v>
      </c>
      <c r="M104" s="746">
        <f t="shared" si="49"/>
        <v>0.94599999999999995</v>
      </c>
      <c r="N104" s="726"/>
    </row>
    <row r="105" spans="1:14" x14ac:dyDescent="0.2">
      <c r="B105" s="744" t="s">
        <v>91</v>
      </c>
      <c r="C105" s="745">
        <f t="shared" si="39"/>
        <v>4.8549999999999995</v>
      </c>
      <c r="D105" s="745">
        <f t="shared" si="40"/>
        <v>18.523</v>
      </c>
      <c r="E105" s="745">
        <f t="shared" si="41"/>
        <v>10.448</v>
      </c>
      <c r="F105" s="745">
        <f t="shared" si="42"/>
        <v>6.67</v>
      </c>
      <c r="G105" s="745">
        <f t="shared" si="43"/>
        <v>1.1520000000000001</v>
      </c>
      <c r="H105" s="745">
        <f t="shared" si="44"/>
        <v>2.0389999999999997</v>
      </c>
      <c r="I105" s="745">
        <f t="shared" si="45"/>
        <v>6.5940000000000003</v>
      </c>
      <c r="J105" s="745">
        <f t="shared" si="46"/>
        <v>6.4700000000000006</v>
      </c>
      <c r="K105" s="745">
        <f t="shared" si="47"/>
        <v>9.3550000000000004</v>
      </c>
      <c r="L105" s="745">
        <f t="shared" si="48"/>
        <v>10.510999999999999</v>
      </c>
      <c r="M105" s="746">
        <f t="shared" si="49"/>
        <v>11.725</v>
      </c>
      <c r="N105" s="726"/>
    </row>
    <row r="106" spans="1:14" x14ac:dyDescent="0.2">
      <c r="B106" s="744"/>
      <c r="C106" s="745">
        <f t="shared" si="39"/>
        <v>0</v>
      </c>
      <c r="D106" s="745">
        <f t="shared" si="40"/>
        <v>0</v>
      </c>
      <c r="E106" s="745">
        <f t="shared" si="41"/>
        <v>0</v>
      </c>
      <c r="F106" s="745">
        <f t="shared" si="42"/>
        <v>0</v>
      </c>
      <c r="G106" s="745">
        <f t="shared" si="43"/>
        <v>0</v>
      </c>
      <c r="H106" s="745">
        <f t="shared" si="44"/>
        <v>0</v>
      </c>
      <c r="I106" s="745">
        <f t="shared" si="45"/>
        <v>0</v>
      </c>
      <c r="J106" s="745">
        <f t="shared" si="46"/>
        <v>0</v>
      </c>
      <c r="K106" s="745">
        <f t="shared" si="47"/>
        <v>0</v>
      </c>
      <c r="L106" s="745">
        <f t="shared" si="48"/>
        <v>0</v>
      </c>
      <c r="M106" s="746">
        <f t="shared" si="49"/>
        <v>0</v>
      </c>
      <c r="N106" s="726"/>
    </row>
    <row r="107" spans="1:14" x14ac:dyDescent="0.2">
      <c r="B107" s="744"/>
      <c r="C107" s="745">
        <f t="shared" si="39"/>
        <v>0</v>
      </c>
      <c r="D107" s="745">
        <f t="shared" si="40"/>
        <v>0</v>
      </c>
      <c r="E107" s="745">
        <f t="shared" si="41"/>
        <v>0</v>
      </c>
      <c r="F107" s="745">
        <f t="shared" si="42"/>
        <v>0</v>
      </c>
      <c r="G107" s="745">
        <f t="shared" si="43"/>
        <v>0</v>
      </c>
      <c r="H107" s="745">
        <f t="shared" si="44"/>
        <v>0</v>
      </c>
      <c r="I107" s="745">
        <f t="shared" si="45"/>
        <v>0</v>
      </c>
      <c r="J107" s="745">
        <f t="shared" si="46"/>
        <v>0</v>
      </c>
      <c r="K107" s="745">
        <f t="shared" si="47"/>
        <v>0</v>
      </c>
      <c r="L107" s="745">
        <f t="shared" si="48"/>
        <v>0</v>
      </c>
      <c r="M107" s="746">
        <f t="shared" si="49"/>
        <v>0</v>
      </c>
      <c r="N107" s="726"/>
    </row>
    <row r="108" spans="1:14" ht="13.5" thickBot="1" x14ac:dyDescent="0.25">
      <c r="B108" s="747"/>
      <c r="C108" s="748">
        <f t="shared" si="39"/>
        <v>0</v>
      </c>
      <c r="D108" s="748">
        <f t="shared" si="40"/>
        <v>0</v>
      </c>
      <c r="E108" s="748">
        <f t="shared" si="41"/>
        <v>0</v>
      </c>
      <c r="F108" s="748">
        <f t="shared" si="42"/>
        <v>0</v>
      </c>
      <c r="G108" s="748">
        <f t="shared" si="43"/>
        <v>0</v>
      </c>
      <c r="H108" s="748">
        <f t="shared" si="44"/>
        <v>0</v>
      </c>
      <c r="I108" s="748">
        <f t="shared" si="45"/>
        <v>0</v>
      </c>
      <c r="J108" s="748">
        <f t="shared" si="46"/>
        <v>0</v>
      </c>
      <c r="K108" s="748">
        <f t="shared" si="47"/>
        <v>0</v>
      </c>
      <c r="L108" s="748">
        <f t="shared" si="48"/>
        <v>0</v>
      </c>
      <c r="M108" s="749">
        <f t="shared" si="49"/>
        <v>0</v>
      </c>
      <c r="N108" s="726"/>
    </row>
    <row r="110" spans="1:14" x14ac:dyDescent="0.2">
      <c r="A110" s="272"/>
    </row>
    <row r="111" spans="1:14" x14ac:dyDescent="0.2">
      <c r="B111" s="782" t="s">
        <v>745</v>
      </c>
      <c r="C111" s="719" t="s">
        <v>331</v>
      </c>
      <c r="D111" s="719" t="s">
        <v>222</v>
      </c>
      <c r="E111" s="719" t="s">
        <v>225</v>
      </c>
      <c r="F111" s="719" t="s">
        <v>226</v>
      </c>
      <c r="G111" s="719" t="s">
        <v>227</v>
      </c>
      <c r="H111" s="719" t="s">
        <v>228</v>
      </c>
      <c r="I111" s="719" t="s">
        <v>332</v>
      </c>
      <c r="J111" s="719" t="s">
        <v>333</v>
      </c>
      <c r="K111" s="719" t="s">
        <v>231</v>
      </c>
      <c r="L111" s="719" t="s">
        <v>232</v>
      </c>
      <c r="M111" s="741" t="s">
        <v>233</v>
      </c>
    </row>
    <row r="112" spans="1:14" x14ac:dyDescent="0.2">
      <c r="B112" s="783"/>
      <c r="C112" s="718" t="s">
        <v>78</v>
      </c>
      <c r="D112" s="718" t="s">
        <v>78</v>
      </c>
      <c r="E112" s="718" t="s">
        <v>78</v>
      </c>
      <c r="F112" s="718" t="s">
        <v>78</v>
      </c>
      <c r="G112" s="718" t="s">
        <v>78</v>
      </c>
      <c r="H112" s="718" t="s">
        <v>78</v>
      </c>
      <c r="I112" s="718" t="s">
        <v>78</v>
      </c>
      <c r="J112" s="718" t="s">
        <v>78</v>
      </c>
      <c r="K112" s="718" t="s">
        <v>78</v>
      </c>
      <c r="L112" s="718" t="s">
        <v>78</v>
      </c>
      <c r="M112" s="742" t="s">
        <v>78</v>
      </c>
    </row>
    <row r="113" spans="2:24" ht="41.25" thickBot="1" x14ac:dyDescent="0.25">
      <c r="B113" s="784"/>
      <c r="C113" s="721" t="s">
        <v>325</v>
      </c>
      <c r="D113" s="721" t="s">
        <v>325</v>
      </c>
      <c r="E113" s="721" t="s">
        <v>325</v>
      </c>
      <c r="F113" s="721" t="s">
        <v>325</v>
      </c>
      <c r="G113" s="721" t="s">
        <v>325</v>
      </c>
      <c r="H113" s="721" t="s">
        <v>325</v>
      </c>
      <c r="I113" s="721" t="s">
        <v>325</v>
      </c>
      <c r="J113" s="721" t="s">
        <v>325</v>
      </c>
      <c r="K113" s="721" t="s">
        <v>325</v>
      </c>
      <c r="L113" s="721" t="s">
        <v>325</v>
      </c>
      <c r="M113" s="743" t="s">
        <v>325</v>
      </c>
    </row>
    <row r="114" spans="2:24" x14ac:dyDescent="0.2">
      <c r="B114" s="757" t="s">
        <v>214</v>
      </c>
      <c r="C114" s="726">
        <v>6.9850000000000003</v>
      </c>
      <c r="D114" s="726">
        <v>4.8559999999999999</v>
      </c>
      <c r="E114" s="726">
        <v>3.2440000000000002</v>
      </c>
      <c r="F114" s="726">
        <v>2.4369999999999998</v>
      </c>
      <c r="G114" s="726">
        <v>3.47</v>
      </c>
      <c r="H114" s="726">
        <v>4.0960000000000001</v>
      </c>
      <c r="I114" s="726">
        <v>4.7270000000000003</v>
      </c>
      <c r="J114" s="726">
        <v>5.5279999999999996</v>
      </c>
      <c r="K114" s="726">
        <v>6.3460000000000001</v>
      </c>
      <c r="L114" s="726">
        <v>6.141</v>
      </c>
      <c r="M114" s="727">
        <v>6.2140000000000004</v>
      </c>
    </row>
    <row r="115" spans="2:24" x14ac:dyDescent="0.2">
      <c r="B115" s="725" t="s">
        <v>215</v>
      </c>
      <c r="C115" s="726">
        <v>2.5329999999999999</v>
      </c>
      <c r="D115" s="726">
        <v>2.2069999999999999</v>
      </c>
      <c r="E115" s="726">
        <v>1.5580000000000001</v>
      </c>
      <c r="F115" s="726">
        <v>1.165</v>
      </c>
      <c r="G115" s="726">
        <v>1.464</v>
      </c>
      <c r="H115" s="726">
        <v>1.222</v>
      </c>
      <c r="I115" s="726">
        <v>1.3029999999999999</v>
      </c>
      <c r="J115" s="726">
        <v>1.419</v>
      </c>
      <c r="K115" s="726">
        <v>1.913</v>
      </c>
      <c r="L115" s="726">
        <v>1.9390000000000001</v>
      </c>
      <c r="M115" s="727">
        <v>1.9910000000000001</v>
      </c>
    </row>
    <row r="116" spans="2:24" x14ac:dyDescent="0.2">
      <c r="B116" s="725" t="s">
        <v>216</v>
      </c>
      <c r="C116" s="726">
        <v>2.7120000000000002</v>
      </c>
      <c r="D116" s="726">
        <v>2.5059999999999998</v>
      </c>
      <c r="E116" s="726">
        <v>1.9490000000000001</v>
      </c>
      <c r="F116" s="726">
        <v>1.514</v>
      </c>
      <c r="G116" s="726">
        <v>1.84</v>
      </c>
      <c r="H116" s="726">
        <v>1.357</v>
      </c>
      <c r="I116" s="726">
        <v>1.3069999999999999</v>
      </c>
      <c r="J116" s="726">
        <v>1.323</v>
      </c>
      <c r="K116" s="726">
        <v>1.8720000000000001</v>
      </c>
      <c r="L116" s="726">
        <v>1.8979999999999999</v>
      </c>
      <c r="M116" s="727">
        <v>1.9870000000000001</v>
      </c>
    </row>
    <row r="117" spans="2:24" x14ac:dyDescent="0.2">
      <c r="B117" s="725" t="s">
        <v>217</v>
      </c>
      <c r="C117" s="726">
        <v>8.984</v>
      </c>
      <c r="D117" s="726">
        <v>9.5310000000000006</v>
      </c>
      <c r="E117" s="726">
        <v>8.4990000000000006</v>
      </c>
      <c r="F117" s="726">
        <v>7.3650000000000002</v>
      </c>
      <c r="G117" s="726">
        <v>9.202</v>
      </c>
      <c r="H117" s="726">
        <v>5.9589999999999996</v>
      </c>
      <c r="I117" s="726">
        <v>4.9880000000000004</v>
      </c>
      <c r="J117" s="726">
        <v>4.2949999999999999</v>
      </c>
      <c r="K117" s="726">
        <v>6.476</v>
      </c>
      <c r="L117" s="726">
        <v>5.8630000000000004</v>
      </c>
      <c r="M117" s="727">
        <v>6.1840000000000002</v>
      </c>
    </row>
    <row r="118" spans="2:24" x14ac:dyDescent="0.2">
      <c r="B118" s="725" t="s">
        <v>218</v>
      </c>
      <c r="C118" s="726">
        <v>13.206</v>
      </c>
      <c r="D118" s="726">
        <v>14.749000000000001</v>
      </c>
      <c r="E118" s="726">
        <v>14.195</v>
      </c>
      <c r="F118" s="726">
        <v>13.019</v>
      </c>
      <c r="G118" s="726">
        <v>16.817</v>
      </c>
      <c r="H118" s="726">
        <v>11.13</v>
      </c>
      <c r="I118" s="726">
        <v>10.015000000000001</v>
      </c>
      <c r="J118" s="726">
        <v>7.367</v>
      </c>
      <c r="K118" s="726">
        <v>11.851000000000001</v>
      </c>
      <c r="L118" s="726">
        <v>7.7030000000000003</v>
      </c>
      <c r="M118" s="727">
        <v>6.8970000000000002</v>
      </c>
    </row>
    <row r="119" spans="2:24" x14ac:dyDescent="0.2">
      <c r="B119" s="725" t="s">
        <v>219</v>
      </c>
      <c r="C119" s="726">
        <v>7.1139999999999999</v>
      </c>
      <c r="D119" s="726">
        <v>8.5139999999999993</v>
      </c>
      <c r="E119" s="726">
        <v>7.7240000000000002</v>
      </c>
      <c r="F119" s="726">
        <v>6.61</v>
      </c>
      <c r="G119" s="726">
        <v>7.7750000000000004</v>
      </c>
      <c r="H119" s="726">
        <v>5.1870000000000003</v>
      </c>
      <c r="I119" s="726">
        <v>5.9349999999999996</v>
      </c>
      <c r="J119" s="726">
        <v>3.96</v>
      </c>
      <c r="K119" s="726">
        <v>7.3040000000000003</v>
      </c>
      <c r="L119" s="726">
        <v>4.3159999999999998</v>
      </c>
      <c r="M119" s="727">
        <v>3.3690000000000002</v>
      </c>
    </row>
    <row r="120" spans="2:24" x14ac:dyDescent="0.2">
      <c r="B120" s="725" t="s">
        <v>220</v>
      </c>
      <c r="C120" s="726">
        <v>3.669</v>
      </c>
      <c r="D120" s="726">
        <v>4.7130000000000001</v>
      </c>
      <c r="E120" s="726">
        <v>4.048</v>
      </c>
      <c r="F120" s="726">
        <v>3.2730000000000001</v>
      </c>
      <c r="G120" s="726">
        <v>3.3330000000000002</v>
      </c>
      <c r="H120" s="726">
        <v>2.1760000000000002</v>
      </c>
      <c r="I120" s="726">
        <v>3.004</v>
      </c>
      <c r="J120" s="726">
        <v>1.8720000000000001</v>
      </c>
      <c r="K120" s="726">
        <v>3.8940000000000001</v>
      </c>
      <c r="L120" s="726">
        <v>2.2869999999999999</v>
      </c>
      <c r="M120" s="727">
        <v>1.7609999999999999</v>
      </c>
    </row>
    <row r="121" spans="2:24" x14ac:dyDescent="0.2">
      <c r="B121" s="725" t="s">
        <v>221</v>
      </c>
      <c r="C121" s="726">
        <v>2.2120000000000002</v>
      </c>
      <c r="D121" s="726">
        <v>3.9390000000000001</v>
      </c>
      <c r="E121" s="726">
        <v>4.0999999999999996</v>
      </c>
      <c r="F121" s="726">
        <v>3.448</v>
      </c>
      <c r="G121" s="726">
        <v>3.1549999999999998</v>
      </c>
      <c r="H121" s="726">
        <v>2.0409999999999999</v>
      </c>
      <c r="I121" s="726">
        <v>3.0179999999999998</v>
      </c>
      <c r="J121" s="726">
        <v>1.845</v>
      </c>
      <c r="K121" s="726">
        <v>4.0049999999999999</v>
      </c>
      <c r="L121" s="726">
        <v>3.2759999999999998</v>
      </c>
      <c r="M121" s="727">
        <v>3.153</v>
      </c>
    </row>
    <row r="122" spans="2:24" ht="13.5" thickBot="1" x14ac:dyDescent="0.25">
      <c r="B122" s="763" t="s">
        <v>80</v>
      </c>
      <c r="C122" s="764">
        <v>47.417000000000002</v>
      </c>
      <c r="D122" s="764">
        <v>51.014000000000003</v>
      </c>
      <c r="E122" s="764">
        <v>45.317</v>
      </c>
      <c r="F122" s="764">
        <v>38.831000000000003</v>
      </c>
      <c r="G122" s="764">
        <v>47.055999999999997</v>
      </c>
      <c r="H122" s="764">
        <v>33.167999999999999</v>
      </c>
      <c r="I122" s="764">
        <v>34.295999999999999</v>
      </c>
      <c r="J122" s="764">
        <v>27.609000000000002</v>
      </c>
      <c r="K122" s="764">
        <v>43.662999999999997</v>
      </c>
      <c r="L122" s="764">
        <v>33.423000000000002</v>
      </c>
      <c r="M122" s="767">
        <v>31.556000000000001</v>
      </c>
    </row>
    <row r="125" spans="2:24" x14ac:dyDescent="0.2">
      <c r="B125" s="782" t="s">
        <v>745</v>
      </c>
      <c r="C125" s="785" t="s">
        <v>331</v>
      </c>
      <c r="D125" s="786"/>
      <c r="E125" s="785" t="s">
        <v>222</v>
      </c>
      <c r="F125" s="786"/>
      <c r="G125" s="785" t="s">
        <v>225</v>
      </c>
      <c r="H125" s="786"/>
      <c r="I125" s="785" t="s">
        <v>226</v>
      </c>
      <c r="J125" s="786"/>
      <c r="K125" s="785" t="s">
        <v>227</v>
      </c>
      <c r="L125" s="786"/>
      <c r="M125" s="785" t="s">
        <v>228</v>
      </c>
      <c r="N125" s="786"/>
      <c r="O125" s="785" t="s">
        <v>332</v>
      </c>
      <c r="P125" s="786"/>
      <c r="Q125" s="785" t="s">
        <v>333</v>
      </c>
      <c r="R125" s="786"/>
      <c r="S125" s="785" t="s">
        <v>231</v>
      </c>
      <c r="T125" s="786"/>
      <c r="U125" s="785" t="s">
        <v>232</v>
      </c>
      <c r="V125" s="786"/>
      <c r="W125" s="785" t="s">
        <v>233</v>
      </c>
      <c r="X125" s="787"/>
    </row>
    <row r="126" spans="2:24" x14ac:dyDescent="0.2">
      <c r="B126" s="783"/>
      <c r="C126" s="788" t="s">
        <v>79</v>
      </c>
      <c r="D126" s="789"/>
      <c r="E126" s="788" t="s">
        <v>79</v>
      </c>
      <c r="F126" s="789"/>
      <c r="G126" s="788" t="s">
        <v>79</v>
      </c>
      <c r="H126" s="789"/>
      <c r="I126" s="788" t="s">
        <v>79</v>
      </c>
      <c r="J126" s="789"/>
      <c r="K126" s="788" t="s">
        <v>79</v>
      </c>
      <c r="L126" s="789"/>
      <c r="M126" s="788" t="s">
        <v>79</v>
      </c>
      <c r="N126" s="789"/>
      <c r="O126" s="788"/>
      <c r="P126" s="789"/>
      <c r="Q126" s="788"/>
      <c r="R126" s="789"/>
      <c r="S126" s="788"/>
      <c r="T126" s="789"/>
      <c r="U126" s="788"/>
      <c r="V126" s="789"/>
      <c r="W126" s="788"/>
      <c r="X126" s="790"/>
    </row>
    <row r="127" spans="2:24" ht="41.25" thickBot="1" x14ac:dyDescent="0.25">
      <c r="B127" s="784"/>
      <c r="C127" s="721" t="s">
        <v>325</v>
      </c>
      <c r="D127" s="730" t="s">
        <v>82</v>
      </c>
      <c r="E127" s="721" t="s">
        <v>325</v>
      </c>
      <c r="F127" s="731" t="s">
        <v>82</v>
      </c>
      <c r="G127" s="721" t="s">
        <v>325</v>
      </c>
      <c r="H127" s="731" t="s">
        <v>82</v>
      </c>
      <c r="I127" s="721" t="s">
        <v>325</v>
      </c>
      <c r="J127" s="731" t="s">
        <v>82</v>
      </c>
      <c r="K127" s="721" t="s">
        <v>325</v>
      </c>
      <c r="L127" s="731" t="s">
        <v>82</v>
      </c>
      <c r="M127" s="721" t="s">
        <v>325</v>
      </c>
      <c r="N127" s="731" t="s">
        <v>82</v>
      </c>
      <c r="O127" s="721" t="s">
        <v>325</v>
      </c>
      <c r="P127" s="730" t="s">
        <v>82</v>
      </c>
      <c r="Q127" s="721" t="s">
        <v>325</v>
      </c>
      <c r="R127" s="730" t="s">
        <v>82</v>
      </c>
      <c r="S127" s="721" t="s">
        <v>325</v>
      </c>
      <c r="T127" s="730" t="s">
        <v>82</v>
      </c>
      <c r="U127" s="721" t="s">
        <v>325</v>
      </c>
      <c r="V127" s="730" t="s">
        <v>82</v>
      </c>
      <c r="W127" s="721" t="s">
        <v>325</v>
      </c>
      <c r="X127" s="730" t="s">
        <v>82</v>
      </c>
    </row>
    <row r="128" spans="2:24" x14ac:dyDescent="0.2">
      <c r="B128" s="757" t="s">
        <v>214</v>
      </c>
      <c r="C128" s="723">
        <v>6.0190000000000001</v>
      </c>
      <c r="D128" s="732">
        <v>16.03</v>
      </c>
      <c r="E128" s="723">
        <v>6.5750000000000002</v>
      </c>
      <c r="F128" s="732">
        <v>18.46</v>
      </c>
      <c r="G128" s="723">
        <v>7.0650000000000004</v>
      </c>
      <c r="H128" s="732">
        <v>22.18</v>
      </c>
      <c r="I128" s="723">
        <v>8.1050000000000004</v>
      </c>
      <c r="J128" s="732">
        <v>21.69</v>
      </c>
      <c r="K128" s="723">
        <v>4.556</v>
      </c>
      <c r="L128" s="732">
        <v>22.88</v>
      </c>
      <c r="M128" s="723">
        <v>7.3449999999999998</v>
      </c>
      <c r="N128" s="732">
        <v>23.47</v>
      </c>
      <c r="O128" s="723">
        <v>11.6</v>
      </c>
      <c r="P128" s="732">
        <v>21.27</v>
      </c>
      <c r="Q128" s="723">
        <v>16.407</v>
      </c>
      <c r="R128" s="732">
        <v>21.11</v>
      </c>
      <c r="S128" s="723">
        <v>19.434999999999999</v>
      </c>
      <c r="T128" s="732">
        <v>17.420000000000002</v>
      </c>
      <c r="U128" s="723">
        <v>20.353000000000002</v>
      </c>
      <c r="V128" s="732">
        <v>15.7</v>
      </c>
      <c r="W128" s="723">
        <v>16.334</v>
      </c>
      <c r="X128" s="733">
        <v>13.32</v>
      </c>
    </row>
    <row r="129" spans="2:24" x14ac:dyDescent="0.2">
      <c r="B129" s="725" t="s">
        <v>215</v>
      </c>
      <c r="C129" s="726">
        <v>3.1920000000000002</v>
      </c>
      <c r="D129" s="734">
        <v>16.14</v>
      </c>
      <c r="E129" s="726">
        <v>3.4009999999999998</v>
      </c>
      <c r="F129" s="734">
        <v>17.79</v>
      </c>
      <c r="G129" s="726">
        <v>3.4390000000000001</v>
      </c>
      <c r="H129" s="734">
        <v>18.3</v>
      </c>
      <c r="I129" s="726">
        <v>4.1769999999999996</v>
      </c>
      <c r="J129" s="734">
        <v>22.23</v>
      </c>
      <c r="K129" s="726">
        <v>2.153</v>
      </c>
      <c r="L129" s="734">
        <v>22.64</v>
      </c>
      <c r="M129" s="726">
        <v>2.387</v>
      </c>
      <c r="N129" s="734">
        <v>23.46</v>
      </c>
      <c r="O129" s="726">
        <v>3.0009999999999999</v>
      </c>
      <c r="P129" s="734">
        <v>28.1</v>
      </c>
      <c r="Q129" s="726">
        <v>2.282</v>
      </c>
      <c r="R129" s="734">
        <v>19.579999999999998</v>
      </c>
      <c r="S129" s="726">
        <v>3</v>
      </c>
      <c r="T129" s="734">
        <v>18.170000000000002</v>
      </c>
      <c r="U129" s="726">
        <v>4.34</v>
      </c>
      <c r="V129" s="734">
        <v>18.98</v>
      </c>
      <c r="W129" s="726">
        <v>4.2450000000000001</v>
      </c>
      <c r="X129" s="735">
        <v>14.83</v>
      </c>
    </row>
    <row r="130" spans="2:24" x14ac:dyDescent="0.2">
      <c r="B130" s="725" t="s">
        <v>216</v>
      </c>
      <c r="C130" s="726">
        <v>4.0229999999999997</v>
      </c>
      <c r="D130" s="734">
        <v>15.39</v>
      </c>
      <c r="E130" s="726">
        <v>4.1239999999999997</v>
      </c>
      <c r="F130" s="734">
        <v>18.04</v>
      </c>
      <c r="G130" s="726">
        <v>3.976</v>
      </c>
      <c r="H130" s="734">
        <v>16.23</v>
      </c>
      <c r="I130" s="726">
        <v>5.8949999999999996</v>
      </c>
      <c r="J130" s="734">
        <v>26.83</v>
      </c>
      <c r="K130" s="726">
        <v>2.3660000000000001</v>
      </c>
      <c r="L130" s="734">
        <v>23.17</v>
      </c>
      <c r="M130" s="726">
        <v>2.722</v>
      </c>
      <c r="N130" s="734">
        <v>25.85</v>
      </c>
      <c r="O130" s="726">
        <v>3.78</v>
      </c>
      <c r="P130" s="734">
        <v>35.06</v>
      </c>
      <c r="Q130" s="726">
        <v>2.024</v>
      </c>
      <c r="R130" s="734">
        <v>22.43</v>
      </c>
      <c r="S130" s="726">
        <v>2.4060000000000001</v>
      </c>
      <c r="T130" s="734">
        <v>19.91</v>
      </c>
      <c r="U130" s="726">
        <v>4.5629999999999997</v>
      </c>
      <c r="V130" s="734">
        <v>34.03</v>
      </c>
      <c r="W130" s="726">
        <v>3.8719999999999999</v>
      </c>
      <c r="X130" s="735">
        <v>15.34</v>
      </c>
    </row>
    <row r="131" spans="2:24" x14ac:dyDescent="0.2">
      <c r="B131" s="725" t="s">
        <v>217</v>
      </c>
      <c r="C131" s="726">
        <v>17.065000000000001</v>
      </c>
      <c r="D131" s="734">
        <v>15.02</v>
      </c>
      <c r="E131" s="726">
        <v>21.228999999999999</v>
      </c>
      <c r="F131" s="734">
        <v>22.66</v>
      </c>
      <c r="G131" s="726">
        <v>20.053999999999998</v>
      </c>
      <c r="H131" s="734">
        <v>22.5</v>
      </c>
      <c r="I131" s="726">
        <v>31.042999999999999</v>
      </c>
      <c r="J131" s="734">
        <v>26.88</v>
      </c>
      <c r="K131" s="726">
        <v>9.952</v>
      </c>
      <c r="L131" s="734">
        <v>21.1</v>
      </c>
      <c r="M131" s="726">
        <v>12.489000000000001</v>
      </c>
      <c r="N131" s="734">
        <v>30.42</v>
      </c>
      <c r="O131" s="726">
        <v>17.759</v>
      </c>
      <c r="P131" s="734">
        <v>42.93</v>
      </c>
      <c r="Q131" s="726">
        <v>6.3029999999999999</v>
      </c>
      <c r="R131" s="734">
        <v>26.46</v>
      </c>
      <c r="S131" s="726">
        <v>6.31</v>
      </c>
      <c r="T131" s="734">
        <v>21.63</v>
      </c>
      <c r="U131" s="726">
        <v>16.23</v>
      </c>
      <c r="V131" s="734">
        <v>49.7</v>
      </c>
      <c r="W131" s="726">
        <v>10.59</v>
      </c>
      <c r="X131" s="735">
        <v>18.82</v>
      </c>
    </row>
    <row r="132" spans="2:24" x14ac:dyDescent="0.2">
      <c r="B132" s="725" t="s">
        <v>218</v>
      </c>
      <c r="C132" s="726">
        <v>28.443999999999999</v>
      </c>
      <c r="D132" s="734">
        <v>20.309999999999999</v>
      </c>
      <c r="E132" s="726">
        <v>39.072000000000003</v>
      </c>
      <c r="F132" s="734">
        <v>24.78</v>
      </c>
      <c r="G132" s="726">
        <v>48.707999999999998</v>
      </c>
      <c r="H132" s="734">
        <v>31.54</v>
      </c>
      <c r="I132" s="726">
        <v>54.201000000000001</v>
      </c>
      <c r="J132" s="734">
        <v>26.05</v>
      </c>
      <c r="K132" s="726">
        <v>20.009</v>
      </c>
      <c r="L132" s="734">
        <v>23.13</v>
      </c>
      <c r="M132" s="726">
        <v>25.611000000000001</v>
      </c>
      <c r="N132" s="734">
        <v>42.59</v>
      </c>
      <c r="O132" s="726">
        <v>31.225999999999999</v>
      </c>
      <c r="P132" s="734">
        <v>44.15</v>
      </c>
      <c r="Q132" s="726">
        <v>10.102</v>
      </c>
      <c r="R132" s="734">
        <v>36.619999999999997</v>
      </c>
      <c r="S132" s="726">
        <v>7.1859999999999999</v>
      </c>
      <c r="T132" s="734">
        <v>24.07</v>
      </c>
      <c r="U132" s="726">
        <v>22.353999999999999</v>
      </c>
      <c r="V132" s="734">
        <v>66.040000000000006</v>
      </c>
      <c r="W132" s="726">
        <v>10.882</v>
      </c>
      <c r="X132" s="735">
        <v>33.85</v>
      </c>
    </row>
    <row r="133" spans="2:24" x14ac:dyDescent="0.2">
      <c r="B133" s="725" t="s">
        <v>219</v>
      </c>
      <c r="C133" s="726">
        <v>13.516999999999999</v>
      </c>
      <c r="D133" s="734">
        <v>27.07</v>
      </c>
      <c r="E133" s="726">
        <v>18.608000000000001</v>
      </c>
      <c r="F133" s="734">
        <v>26.73</v>
      </c>
      <c r="G133" s="726">
        <v>30.097999999999999</v>
      </c>
      <c r="H133" s="734">
        <v>37.03</v>
      </c>
      <c r="I133" s="726">
        <v>21.277000000000001</v>
      </c>
      <c r="J133" s="734">
        <v>24.87</v>
      </c>
      <c r="K133" s="726">
        <v>11.837</v>
      </c>
      <c r="L133" s="734">
        <v>25.15</v>
      </c>
      <c r="M133" s="726">
        <v>14.973000000000001</v>
      </c>
      <c r="N133" s="734">
        <v>55.91</v>
      </c>
      <c r="O133" s="726">
        <v>10.824999999999999</v>
      </c>
      <c r="P133" s="734">
        <v>38.49</v>
      </c>
      <c r="Q133" s="726">
        <v>6.79</v>
      </c>
      <c r="R133" s="734">
        <v>42.28</v>
      </c>
      <c r="S133" s="726">
        <v>3.53</v>
      </c>
      <c r="T133" s="734">
        <v>30.2</v>
      </c>
      <c r="U133" s="726">
        <v>6.37</v>
      </c>
      <c r="V133" s="734">
        <v>52.61</v>
      </c>
      <c r="W133" s="726">
        <v>4.5730000000000004</v>
      </c>
      <c r="X133" s="735">
        <v>50.04</v>
      </c>
    </row>
    <row r="134" spans="2:24" x14ac:dyDescent="0.2">
      <c r="B134" s="725" t="s">
        <v>220</v>
      </c>
      <c r="C134" s="726">
        <v>5.5960000000000001</v>
      </c>
      <c r="D134" s="734">
        <v>34.47</v>
      </c>
      <c r="E134" s="726">
        <v>8.2949999999999999</v>
      </c>
      <c r="F134" s="734">
        <v>30.62</v>
      </c>
      <c r="G134" s="726">
        <v>15.205</v>
      </c>
      <c r="H134" s="734">
        <v>41.94</v>
      </c>
      <c r="I134" s="726">
        <v>8.0739999999999998</v>
      </c>
      <c r="J134" s="734">
        <v>31.26</v>
      </c>
      <c r="K134" s="726">
        <v>6.2759999999999998</v>
      </c>
      <c r="L134" s="734">
        <v>29.46</v>
      </c>
      <c r="M134" s="726">
        <v>8.0530000000000008</v>
      </c>
      <c r="N134" s="734">
        <v>64.760000000000005</v>
      </c>
      <c r="O134" s="726">
        <v>3.3780000000000001</v>
      </c>
      <c r="P134" s="734">
        <v>42.78</v>
      </c>
      <c r="Q134" s="726">
        <v>3.8759999999999999</v>
      </c>
      <c r="R134" s="734">
        <v>42.94</v>
      </c>
      <c r="S134" s="726">
        <v>1.835</v>
      </c>
      <c r="T134" s="734">
        <v>33.979999999999997</v>
      </c>
      <c r="U134" s="726">
        <v>1.7989999999999999</v>
      </c>
      <c r="V134" s="734">
        <v>35.17</v>
      </c>
      <c r="W134" s="726">
        <v>2.1059999999999999</v>
      </c>
      <c r="X134" s="735">
        <v>60.23</v>
      </c>
    </row>
    <row r="135" spans="2:24" x14ac:dyDescent="0.2">
      <c r="B135" s="725" t="s">
        <v>221</v>
      </c>
      <c r="C135" s="726">
        <v>2.706</v>
      </c>
      <c r="D135" s="734">
        <v>48.84</v>
      </c>
      <c r="E135" s="726">
        <v>3.5169999999999999</v>
      </c>
      <c r="F135" s="734">
        <v>42.5</v>
      </c>
      <c r="G135" s="726">
        <v>6.3979999999999997</v>
      </c>
      <c r="H135" s="734">
        <v>37.78</v>
      </c>
      <c r="I135" s="726">
        <v>3.488</v>
      </c>
      <c r="J135" s="734">
        <v>41.2</v>
      </c>
      <c r="K135" s="726">
        <v>6.0659999999999998</v>
      </c>
      <c r="L135" s="734">
        <v>40.21</v>
      </c>
      <c r="M135" s="726">
        <v>6.5309999999999997</v>
      </c>
      <c r="N135" s="734">
        <v>57.49</v>
      </c>
      <c r="O135" s="726">
        <v>2.226</v>
      </c>
      <c r="P135" s="734">
        <v>38.950000000000003</v>
      </c>
      <c r="Q135" s="726">
        <v>5.5279999999999996</v>
      </c>
      <c r="R135" s="734">
        <v>45.67</v>
      </c>
      <c r="S135" s="726">
        <v>2.1389999999999998</v>
      </c>
      <c r="T135" s="734">
        <v>42.09</v>
      </c>
      <c r="U135" s="726">
        <v>2.2349999999999999</v>
      </c>
      <c r="V135" s="734">
        <v>41.44</v>
      </c>
      <c r="W135" s="726">
        <v>1.5720000000000001</v>
      </c>
      <c r="X135" s="735">
        <v>64.760000000000005</v>
      </c>
    </row>
    <row r="136" spans="2:24" ht="13.5" thickBot="1" x14ac:dyDescent="0.25">
      <c r="B136" s="763" t="s">
        <v>80</v>
      </c>
      <c r="C136" s="764">
        <v>80.561999999999998</v>
      </c>
      <c r="D136" s="765">
        <v>17.87</v>
      </c>
      <c r="E136" s="764">
        <v>104.88500000000001</v>
      </c>
      <c r="F136" s="765">
        <v>22.05</v>
      </c>
      <c r="G136" s="764">
        <v>134.94200000000001</v>
      </c>
      <c r="H136" s="765">
        <v>29.77</v>
      </c>
      <c r="I136" s="764">
        <v>136.261</v>
      </c>
      <c r="J136" s="765">
        <v>22.44</v>
      </c>
      <c r="K136" s="764">
        <v>63.215000000000003</v>
      </c>
      <c r="L136" s="765">
        <v>20.62</v>
      </c>
      <c r="M136" s="764">
        <v>80.111000000000004</v>
      </c>
      <c r="N136" s="765">
        <v>39.979999999999997</v>
      </c>
      <c r="O136" s="764">
        <v>83.795000000000002</v>
      </c>
      <c r="P136" s="765">
        <v>34.08</v>
      </c>
      <c r="Q136" s="764">
        <v>53.311999999999998</v>
      </c>
      <c r="R136" s="765">
        <v>24.38</v>
      </c>
      <c r="S136" s="764">
        <v>45.841000000000001</v>
      </c>
      <c r="T136" s="765">
        <v>14.85</v>
      </c>
      <c r="U136" s="764">
        <v>78.244</v>
      </c>
      <c r="V136" s="765">
        <v>38.4</v>
      </c>
      <c r="W136" s="764">
        <v>54.173999999999999</v>
      </c>
      <c r="X136" s="766">
        <v>19.100000000000001</v>
      </c>
    </row>
    <row r="139" spans="2:24" x14ac:dyDescent="0.2">
      <c r="B139" s="782" t="s">
        <v>745</v>
      </c>
      <c r="C139" s="719" t="s">
        <v>331</v>
      </c>
      <c r="D139" s="719" t="s">
        <v>222</v>
      </c>
      <c r="E139" s="719" t="s">
        <v>225</v>
      </c>
      <c r="F139" s="719" t="s">
        <v>226</v>
      </c>
      <c r="G139" s="719" t="s">
        <v>227</v>
      </c>
      <c r="H139" s="719" t="s">
        <v>228</v>
      </c>
      <c r="I139" s="719" t="s">
        <v>332</v>
      </c>
      <c r="J139" s="719" t="s">
        <v>333</v>
      </c>
      <c r="K139" s="719" t="s">
        <v>231</v>
      </c>
      <c r="L139" s="719" t="s">
        <v>232</v>
      </c>
      <c r="M139" s="719" t="s">
        <v>233</v>
      </c>
      <c r="N139" s="738"/>
    </row>
    <row r="140" spans="2:24" x14ac:dyDescent="0.2">
      <c r="B140" s="783"/>
      <c r="C140" s="718" t="s">
        <v>308</v>
      </c>
      <c r="D140" s="718" t="s">
        <v>308</v>
      </c>
      <c r="E140" s="718" t="s">
        <v>308</v>
      </c>
      <c r="F140" s="718" t="s">
        <v>308</v>
      </c>
      <c r="G140" s="718" t="s">
        <v>308</v>
      </c>
      <c r="H140" s="718" t="s">
        <v>308</v>
      </c>
      <c r="I140" s="718" t="s">
        <v>308</v>
      </c>
      <c r="J140" s="718" t="s">
        <v>308</v>
      </c>
      <c r="K140" s="718" t="s">
        <v>308</v>
      </c>
      <c r="L140" s="718" t="s">
        <v>308</v>
      </c>
      <c r="M140" s="720" t="s">
        <v>308</v>
      </c>
      <c r="N140" s="739"/>
    </row>
    <row r="141" spans="2:24" ht="41.25" thickBot="1" x14ac:dyDescent="0.25">
      <c r="B141" s="784"/>
      <c r="C141" s="721" t="s">
        <v>325</v>
      </c>
      <c r="D141" s="721" t="s">
        <v>325</v>
      </c>
      <c r="E141" s="721" t="s">
        <v>325</v>
      </c>
      <c r="F141" s="721" t="s">
        <v>325</v>
      </c>
      <c r="G141" s="721" t="s">
        <v>325</v>
      </c>
      <c r="H141" s="721" t="s">
        <v>325</v>
      </c>
      <c r="I141" s="721" t="s">
        <v>325</v>
      </c>
      <c r="J141" s="721" t="s">
        <v>325</v>
      </c>
      <c r="K141" s="721" t="s">
        <v>325</v>
      </c>
      <c r="L141" s="721" t="s">
        <v>325</v>
      </c>
      <c r="M141" s="721" t="s">
        <v>325</v>
      </c>
      <c r="N141" s="740"/>
    </row>
    <row r="142" spans="2:24" x14ac:dyDescent="0.2">
      <c r="B142" s="759" t="s">
        <v>214</v>
      </c>
      <c r="C142" s="745">
        <f t="shared" ref="C142:C149" si="50">C128</f>
        <v>6.0190000000000001</v>
      </c>
      <c r="D142" s="745">
        <f t="shared" ref="D142:D149" si="51">E128</f>
        <v>6.5750000000000002</v>
      </c>
      <c r="E142" s="745">
        <f t="shared" ref="E142:E149" si="52">G128</f>
        <v>7.0650000000000004</v>
      </c>
      <c r="F142" s="745">
        <f t="shared" ref="F142:F149" si="53">I128</f>
        <v>8.1050000000000004</v>
      </c>
      <c r="G142" s="745">
        <f t="shared" ref="G142:G149" si="54">K128</f>
        <v>4.556</v>
      </c>
      <c r="H142" s="745">
        <f t="shared" ref="H142:H150" si="55">M128</f>
        <v>7.3449999999999998</v>
      </c>
      <c r="I142" s="745">
        <f t="shared" ref="I142:I149" si="56">O128</f>
        <v>11.6</v>
      </c>
      <c r="J142" s="745">
        <f t="shared" ref="J142:J149" si="57">Q128</f>
        <v>16.407</v>
      </c>
      <c r="K142" s="745">
        <f t="shared" ref="K142:K149" si="58">S128</f>
        <v>19.434999999999999</v>
      </c>
      <c r="L142" s="745">
        <f t="shared" ref="L142:L149" si="59">U128</f>
        <v>20.353000000000002</v>
      </c>
      <c r="M142" s="746">
        <f t="shared" ref="M142:M149" si="60">W128</f>
        <v>16.334</v>
      </c>
      <c r="N142" s="723"/>
    </row>
    <row r="143" spans="2:24" x14ac:dyDescent="0.2">
      <c r="B143" s="744" t="s">
        <v>215</v>
      </c>
      <c r="C143" s="745">
        <f t="shared" si="50"/>
        <v>3.1920000000000002</v>
      </c>
      <c r="D143" s="745">
        <f t="shared" si="51"/>
        <v>3.4009999999999998</v>
      </c>
      <c r="E143" s="745">
        <f t="shared" si="52"/>
        <v>3.4390000000000001</v>
      </c>
      <c r="F143" s="745">
        <f t="shared" si="53"/>
        <v>4.1769999999999996</v>
      </c>
      <c r="G143" s="745">
        <f t="shared" si="54"/>
        <v>2.153</v>
      </c>
      <c r="H143" s="745">
        <f t="shared" si="55"/>
        <v>2.387</v>
      </c>
      <c r="I143" s="745">
        <f t="shared" si="56"/>
        <v>3.0009999999999999</v>
      </c>
      <c r="J143" s="745">
        <f t="shared" si="57"/>
        <v>2.282</v>
      </c>
      <c r="K143" s="745">
        <f t="shared" si="58"/>
        <v>3</v>
      </c>
      <c r="L143" s="745">
        <f t="shared" si="59"/>
        <v>4.34</v>
      </c>
      <c r="M143" s="746">
        <f t="shared" si="60"/>
        <v>4.2450000000000001</v>
      </c>
      <c r="N143" s="726"/>
    </row>
    <row r="144" spans="2:24" x14ac:dyDescent="0.2">
      <c r="B144" s="744" t="s">
        <v>216</v>
      </c>
      <c r="C144" s="745">
        <f t="shared" si="50"/>
        <v>4.0229999999999997</v>
      </c>
      <c r="D144" s="745">
        <f t="shared" si="51"/>
        <v>4.1239999999999997</v>
      </c>
      <c r="E144" s="745">
        <f t="shared" si="52"/>
        <v>3.976</v>
      </c>
      <c r="F144" s="745">
        <f t="shared" si="53"/>
        <v>5.8949999999999996</v>
      </c>
      <c r="G144" s="745">
        <f t="shared" si="54"/>
        <v>2.3660000000000001</v>
      </c>
      <c r="H144" s="745">
        <f t="shared" si="55"/>
        <v>2.722</v>
      </c>
      <c r="I144" s="745">
        <f t="shared" si="56"/>
        <v>3.78</v>
      </c>
      <c r="J144" s="745">
        <f t="shared" si="57"/>
        <v>2.024</v>
      </c>
      <c r="K144" s="745">
        <f t="shared" si="58"/>
        <v>2.4060000000000001</v>
      </c>
      <c r="L144" s="745">
        <f t="shared" si="59"/>
        <v>4.5629999999999997</v>
      </c>
      <c r="M144" s="746">
        <f t="shared" si="60"/>
        <v>3.8719999999999999</v>
      </c>
      <c r="N144" s="726"/>
    </row>
    <row r="145" spans="2:14" x14ac:dyDescent="0.2">
      <c r="B145" s="744" t="s">
        <v>217</v>
      </c>
      <c r="C145" s="745">
        <f t="shared" si="50"/>
        <v>17.065000000000001</v>
      </c>
      <c r="D145" s="745">
        <f t="shared" si="51"/>
        <v>21.228999999999999</v>
      </c>
      <c r="E145" s="745">
        <f t="shared" si="52"/>
        <v>20.053999999999998</v>
      </c>
      <c r="F145" s="745">
        <f t="shared" si="53"/>
        <v>31.042999999999999</v>
      </c>
      <c r="G145" s="745">
        <f t="shared" si="54"/>
        <v>9.952</v>
      </c>
      <c r="H145" s="745">
        <f t="shared" si="55"/>
        <v>12.489000000000001</v>
      </c>
      <c r="I145" s="745">
        <f t="shared" si="56"/>
        <v>17.759</v>
      </c>
      <c r="J145" s="745">
        <f t="shared" si="57"/>
        <v>6.3029999999999999</v>
      </c>
      <c r="K145" s="745">
        <f t="shared" si="58"/>
        <v>6.31</v>
      </c>
      <c r="L145" s="745">
        <f t="shared" si="59"/>
        <v>16.23</v>
      </c>
      <c r="M145" s="746">
        <f t="shared" si="60"/>
        <v>10.59</v>
      </c>
      <c r="N145" s="726"/>
    </row>
    <row r="146" spans="2:14" x14ac:dyDescent="0.2">
      <c r="B146" s="744" t="s">
        <v>218</v>
      </c>
      <c r="C146" s="745">
        <f t="shared" si="50"/>
        <v>28.443999999999999</v>
      </c>
      <c r="D146" s="745">
        <f t="shared" si="51"/>
        <v>39.072000000000003</v>
      </c>
      <c r="E146" s="745">
        <f t="shared" si="52"/>
        <v>48.707999999999998</v>
      </c>
      <c r="F146" s="745">
        <f t="shared" si="53"/>
        <v>54.201000000000001</v>
      </c>
      <c r="G146" s="745">
        <f t="shared" si="54"/>
        <v>20.009</v>
      </c>
      <c r="H146" s="745">
        <f t="shared" si="55"/>
        <v>25.611000000000001</v>
      </c>
      <c r="I146" s="745">
        <f t="shared" si="56"/>
        <v>31.225999999999999</v>
      </c>
      <c r="J146" s="745">
        <f t="shared" si="57"/>
        <v>10.102</v>
      </c>
      <c r="K146" s="745">
        <f t="shared" si="58"/>
        <v>7.1859999999999999</v>
      </c>
      <c r="L146" s="745">
        <f t="shared" si="59"/>
        <v>22.353999999999999</v>
      </c>
      <c r="M146" s="746">
        <f t="shared" si="60"/>
        <v>10.882</v>
      </c>
      <c r="N146" s="726"/>
    </row>
    <row r="147" spans="2:14" x14ac:dyDescent="0.2">
      <c r="B147" s="744" t="s">
        <v>219</v>
      </c>
      <c r="C147" s="745">
        <f t="shared" si="50"/>
        <v>13.516999999999999</v>
      </c>
      <c r="D147" s="745">
        <f t="shared" si="51"/>
        <v>18.608000000000001</v>
      </c>
      <c r="E147" s="745">
        <f t="shared" si="52"/>
        <v>30.097999999999999</v>
      </c>
      <c r="F147" s="745">
        <f t="shared" si="53"/>
        <v>21.277000000000001</v>
      </c>
      <c r="G147" s="745">
        <f t="shared" si="54"/>
        <v>11.837</v>
      </c>
      <c r="H147" s="745">
        <f t="shared" si="55"/>
        <v>14.973000000000001</v>
      </c>
      <c r="I147" s="745">
        <f t="shared" si="56"/>
        <v>10.824999999999999</v>
      </c>
      <c r="J147" s="745">
        <f t="shared" si="57"/>
        <v>6.79</v>
      </c>
      <c r="K147" s="745">
        <f t="shared" si="58"/>
        <v>3.53</v>
      </c>
      <c r="L147" s="745">
        <f t="shared" si="59"/>
        <v>6.37</v>
      </c>
      <c r="M147" s="746">
        <f t="shared" si="60"/>
        <v>4.5730000000000004</v>
      </c>
      <c r="N147" s="726"/>
    </row>
    <row r="148" spans="2:14" x14ac:dyDescent="0.2">
      <c r="B148" s="744" t="s">
        <v>220</v>
      </c>
      <c r="C148" s="745">
        <f t="shared" si="50"/>
        <v>5.5960000000000001</v>
      </c>
      <c r="D148" s="745">
        <f t="shared" si="51"/>
        <v>8.2949999999999999</v>
      </c>
      <c r="E148" s="745">
        <f t="shared" si="52"/>
        <v>15.205</v>
      </c>
      <c r="F148" s="745">
        <f t="shared" si="53"/>
        <v>8.0739999999999998</v>
      </c>
      <c r="G148" s="745">
        <f t="shared" si="54"/>
        <v>6.2759999999999998</v>
      </c>
      <c r="H148" s="745">
        <f t="shared" si="55"/>
        <v>8.0530000000000008</v>
      </c>
      <c r="I148" s="745">
        <f t="shared" si="56"/>
        <v>3.3780000000000001</v>
      </c>
      <c r="J148" s="745">
        <f t="shared" si="57"/>
        <v>3.8759999999999999</v>
      </c>
      <c r="K148" s="745">
        <f t="shared" si="58"/>
        <v>1.835</v>
      </c>
      <c r="L148" s="745">
        <f t="shared" si="59"/>
        <v>1.7989999999999999</v>
      </c>
      <c r="M148" s="746">
        <f t="shared" si="60"/>
        <v>2.1059999999999999</v>
      </c>
      <c r="N148" s="726"/>
    </row>
    <row r="149" spans="2:14" x14ac:dyDescent="0.2">
      <c r="B149" s="744" t="s">
        <v>221</v>
      </c>
      <c r="C149" s="745">
        <f t="shared" si="50"/>
        <v>2.706</v>
      </c>
      <c r="D149" s="745">
        <f t="shared" si="51"/>
        <v>3.5169999999999999</v>
      </c>
      <c r="E149" s="745">
        <f t="shared" si="52"/>
        <v>6.3979999999999997</v>
      </c>
      <c r="F149" s="745">
        <f t="shared" si="53"/>
        <v>3.488</v>
      </c>
      <c r="G149" s="745">
        <f t="shared" si="54"/>
        <v>6.0659999999999998</v>
      </c>
      <c r="H149" s="745">
        <f t="shared" si="55"/>
        <v>6.5309999999999997</v>
      </c>
      <c r="I149" s="745">
        <f t="shared" si="56"/>
        <v>2.226</v>
      </c>
      <c r="J149" s="745">
        <f t="shared" si="57"/>
        <v>5.5279999999999996</v>
      </c>
      <c r="K149" s="745">
        <f t="shared" si="58"/>
        <v>2.1389999999999998</v>
      </c>
      <c r="L149" s="745">
        <f t="shared" si="59"/>
        <v>2.2349999999999999</v>
      </c>
      <c r="M149" s="746">
        <f t="shared" si="60"/>
        <v>1.5720000000000001</v>
      </c>
      <c r="N149" s="726"/>
    </row>
    <row r="150" spans="2:14" ht="13.5" thickBot="1" x14ac:dyDescent="0.25">
      <c r="B150" s="760" t="s">
        <v>80</v>
      </c>
      <c r="C150" s="761">
        <f t="shared" ref="C150" si="61">C136</f>
        <v>80.561999999999998</v>
      </c>
      <c r="D150" s="761">
        <f t="shared" ref="D150" si="62">E136</f>
        <v>104.88500000000001</v>
      </c>
      <c r="E150" s="761">
        <f t="shared" ref="E150" si="63">G136</f>
        <v>134.94200000000001</v>
      </c>
      <c r="F150" s="761">
        <f t="shared" ref="F150" si="64">I136</f>
        <v>136.261</v>
      </c>
      <c r="G150" s="761">
        <f t="shared" ref="G150" si="65">K136</f>
        <v>63.215000000000003</v>
      </c>
      <c r="H150" s="761">
        <f t="shared" si="55"/>
        <v>80.111000000000004</v>
      </c>
      <c r="I150" s="761">
        <f t="shared" ref="I150" si="66">O136</f>
        <v>83.795000000000002</v>
      </c>
      <c r="J150" s="761">
        <f t="shared" ref="J150" si="67">Q136</f>
        <v>53.311999999999998</v>
      </c>
      <c r="K150" s="761">
        <f t="shared" ref="K150" si="68">S136</f>
        <v>45.841000000000001</v>
      </c>
      <c r="L150" s="761">
        <f t="shared" ref="L150" si="69">U136</f>
        <v>78.244</v>
      </c>
      <c r="M150" s="762">
        <f t="shared" ref="M150" si="70">W136</f>
        <v>54.173999999999999</v>
      </c>
      <c r="N150" s="726"/>
    </row>
    <row r="153" spans="2:14" x14ac:dyDescent="0.2">
      <c r="B153" s="782" t="s">
        <v>745</v>
      </c>
      <c r="C153" s="719" t="s">
        <v>331</v>
      </c>
      <c r="D153" s="719" t="s">
        <v>222</v>
      </c>
      <c r="E153" s="719" t="s">
        <v>225</v>
      </c>
      <c r="F153" s="719" t="s">
        <v>226</v>
      </c>
      <c r="G153" s="719" t="s">
        <v>227</v>
      </c>
      <c r="H153" s="719" t="s">
        <v>228</v>
      </c>
      <c r="I153" s="719" t="s">
        <v>332</v>
      </c>
      <c r="J153" s="719" t="s">
        <v>333</v>
      </c>
      <c r="K153" s="719" t="s">
        <v>231</v>
      </c>
      <c r="L153" s="719" t="s">
        <v>232</v>
      </c>
      <c r="M153" s="719" t="s">
        <v>233</v>
      </c>
      <c r="N153" s="738"/>
    </row>
    <row r="154" spans="2:14" x14ac:dyDescent="0.2">
      <c r="B154" s="783"/>
      <c r="C154" s="718" t="s">
        <v>487</v>
      </c>
      <c r="D154" s="718" t="s">
        <v>487</v>
      </c>
      <c r="E154" s="718" t="s">
        <v>487</v>
      </c>
      <c r="F154" s="718" t="s">
        <v>487</v>
      </c>
      <c r="G154" s="718" t="s">
        <v>487</v>
      </c>
      <c r="H154" s="718" t="s">
        <v>487</v>
      </c>
      <c r="I154" s="718" t="s">
        <v>487</v>
      </c>
      <c r="J154" s="718" t="s">
        <v>487</v>
      </c>
      <c r="K154" s="718" t="s">
        <v>487</v>
      </c>
      <c r="L154" s="718" t="s">
        <v>487</v>
      </c>
      <c r="M154" s="720" t="s">
        <v>487</v>
      </c>
      <c r="N154" s="739"/>
    </row>
    <row r="155" spans="2:14" ht="41.25" thickBot="1" x14ac:dyDescent="0.25">
      <c r="B155" s="784"/>
      <c r="C155" s="721" t="s">
        <v>325</v>
      </c>
      <c r="D155" s="721" t="s">
        <v>325</v>
      </c>
      <c r="E155" s="721" t="s">
        <v>325</v>
      </c>
      <c r="F155" s="721" t="s">
        <v>325</v>
      </c>
      <c r="G155" s="721" t="s">
        <v>325</v>
      </c>
      <c r="H155" s="721" t="s">
        <v>325</v>
      </c>
      <c r="I155" s="721" t="s">
        <v>325</v>
      </c>
      <c r="J155" s="721" t="s">
        <v>325</v>
      </c>
      <c r="K155" s="721" t="s">
        <v>325</v>
      </c>
      <c r="L155" s="721" t="s">
        <v>325</v>
      </c>
      <c r="M155" s="721" t="s">
        <v>325</v>
      </c>
      <c r="N155" s="740"/>
    </row>
    <row r="156" spans="2:14" x14ac:dyDescent="0.2">
      <c r="B156" s="759" t="s">
        <v>214</v>
      </c>
      <c r="C156" s="745">
        <f t="shared" ref="C156:C164" si="71">SUM(C114,C128)</f>
        <v>13.004000000000001</v>
      </c>
      <c r="D156" s="745">
        <f t="shared" ref="D156:D164" si="72">SUM(D114,E128)</f>
        <v>11.431000000000001</v>
      </c>
      <c r="E156" s="745">
        <f t="shared" ref="E156:E164" si="73">SUM(E114,G128)</f>
        <v>10.309000000000001</v>
      </c>
      <c r="F156" s="745">
        <f t="shared" ref="F156:F164" si="74">SUM(F114,I128)</f>
        <v>10.542</v>
      </c>
      <c r="G156" s="745">
        <f t="shared" ref="G156:G164" si="75">SUM(G114,K128)</f>
        <v>8.0259999999999998</v>
      </c>
      <c r="H156" s="745">
        <f t="shared" ref="H156:H164" si="76">SUM(H114,M128)</f>
        <v>11.440999999999999</v>
      </c>
      <c r="I156" s="745">
        <f t="shared" ref="I156:I164" si="77">SUM(I114,O128)</f>
        <v>16.326999999999998</v>
      </c>
      <c r="J156" s="745">
        <f t="shared" ref="J156:J164" si="78">SUM(J114,Q128)</f>
        <v>21.934999999999999</v>
      </c>
      <c r="K156" s="745">
        <f t="shared" ref="K156:K164" si="79">SUM(K114,S128)</f>
        <v>25.780999999999999</v>
      </c>
      <c r="L156" s="745">
        <f t="shared" ref="L156:L164" si="80">SUM(L114,U128)</f>
        <v>26.494</v>
      </c>
      <c r="M156" s="746">
        <f t="shared" ref="M156:M164" si="81">SUM(M114,W128)</f>
        <v>22.548000000000002</v>
      </c>
      <c r="N156" s="723"/>
    </row>
    <row r="157" spans="2:14" x14ac:dyDescent="0.2">
      <c r="B157" s="744" t="s">
        <v>215</v>
      </c>
      <c r="C157" s="745">
        <f t="shared" si="71"/>
        <v>5.7249999999999996</v>
      </c>
      <c r="D157" s="745">
        <f t="shared" si="72"/>
        <v>5.6079999999999997</v>
      </c>
      <c r="E157" s="745">
        <f t="shared" si="73"/>
        <v>4.9969999999999999</v>
      </c>
      <c r="F157" s="745">
        <f t="shared" si="74"/>
        <v>5.3419999999999996</v>
      </c>
      <c r="G157" s="745">
        <f t="shared" si="75"/>
        <v>3.617</v>
      </c>
      <c r="H157" s="745">
        <f t="shared" si="76"/>
        <v>3.609</v>
      </c>
      <c r="I157" s="745">
        <f t="shared" si="77"/>
        <v>4.3040000000000003</v>
      </c>
      <c r="J157" s="745">
        <f t="shared" si="78"/>
        <v>3.7010000000000001</v>
      </c>
      <c r="K157" s="745">
        <f t="shared" si="79"/>
        <v>4.9130000000000003</v>
      </c>
      <c r="L157" s="745">
        <f t="shared" si="80"/>
        <v>6.2789999999999999</v>
      </c>
      <c r="M157" s="746">
        <f t="shared" si="81"/>
        <v>6.2360000000000007</v>
      </c>
      <c r="N157" s="726"/>
    </row>
    <row r="158" spans="2:14" x14ac:dyDescent="0.2">
      <c r="B158" s="744" t="s">
        <v>216</v>
      </c>
      <c r="C158" s="745">
        <f t="shared" si="71"/>
        <v>6.7349999999999994</v>
      </c>
      <c r="D158" s="745">
        <f t="shared" si="72"/>
        <v>6.629999999999999</v>
      </c>
      <c r="E158" s="745">
        <f t="shared" si="73"/>
        <v>5.9249999999999998</v>
      </c>
      <c r="F158" s="745">
        <f t="shared" si="74"/>
        <v>7.4089999999999998</v>
      </c>
      <c r="G158" s="745">
        <f t="shared" si="75"/>
        <v>4.2060000000000004</v>
      </c>
      <c r="H158" s="745">
        <f t="shared" si="76"/>
        <v>4.0789999999999997</v>
      </c>
      <c r="I158" s="745">
        <f t="shared" si="77"/>
        <v>5.0869999999999997</v>
      </c>
      <c r="J158" s="745">
        <f t="shared" si="78"/>
        <v>3.347</v>
      </c>
      <c r="K158" s="745">
        <f t="shared" si="79"/>
        <v>4.2780000000000005</v>
      </c>
      <c r="L158" s="745">
        <f t="shared" si="80"/>
        <v>6.4609999999999994</v>
      </c>
      <c r="M158" s="746">
        <f t="shared" si="81"/>
        <v>5.859</v>
      </c>
      <c r="N158" s="726"/>
    </row>
    <row r="159" spans="2:14" x14ac:dyDescent="0.2">
      <c r="B159" s="744" t="s">
        <v>217</v>
      </c>
      <c r="C159" s="745">
        <f t="shared" si="71"/>
        <v>26.048999999999999</v>
      </c>
      <c r="D159" s="745">
        <f t="shared" si="72"/>
        <v>30.759999999999998</v>
      </c>
      <c r="E159" s="745">
        <f t="shared" si="73"/>
        <v>28.552999999999997</v>
      </c>
      <c r="F159" s="745">
        <f t="shared" si="74"/>
        <v>38.408000000000001</v>
      </c>
      <c r="G159" s="745">
        <f t="shared" si="75"/>
        <v>19.154</v>
      </c>
      <c r="H159" s="745">
        <f t="shared" si="76"/>
        <v>18.448</v>
      </c>
      <c r="I159" s="745">
        <f t="shared" si="77"/>
        <v>22.747</v>
      </c>
      <c r="J159" s="745">
        <f t="shared" si="78"/>
        <v>10.597999999999999</v>
      </c>
      <c r="K159" s="745">
        <f t="shared" si="79"/>
        <v>12.786</v>
      </c>
      <c r="L159" s="745">
        <f t="shared" si="80"/>
        <v>22.093</v>
      </c>
      <c r="M159" s="746">
        <f t="shared" si="81"/>
        <v>16.774000000000001</v>
      </c>
      <c r="N159" s="726"/>
    </row>
    <row r="160" spans="2:14" x14ac:dyDescent="0.2">
      <c r="B160" s="744" t="s">
        <v>218</v>
      </c>
      <c r="C160" s="745">
        <f t="shared" si="71"/>
        <v>41.65</v>
      </c>
      <c r="D160" s="745">
        <f t="shared" si="72"/>
        <v>53.821000000000005</v>
      </c>
      <c r="E160" s="745">
        <f t="shared" si="73"/>
        <v>62.902999999999999</v>
      </c>
      <c r="F160" s="745">
        <f t="shared" si="74"/>
        <v>67.22</v>
      </c>
      <c r="G160" s="745">
        <f t="shared" si="75"/>
        <v>36.826000000000001</v>
      </c>
      <c r="H160" s="745">
        <f t="shared" si="76"/>
        <v>36.741</v>
      </c>
      <c r="I160" s="745">
        <f t="shared" si="77"/>
        <v>41.241</v>
      </c>
      <c r="J160" s="745">
        <f t="shared" si="78"/>
        <v>17.469000000000001</v>
      </c>
      <c r="K160" s="745">
        <f t="shared" si="79"/>
        <v>19.036999999999999</v>
      </c>
      <c r="L160" s="745">
        <f t="shared" si="80"/>
        <v>30.056999999999999</v>
      </c>
      <c r="M160" s="746">
        <f t="shared" si="81"/>
        <v>17.779</v>
      </c>
      <c r="N160" s="726"/>
    </row>
    <row r="161" spans="2:14" x14ac:dyDescent="0.2">
      <c r="B161" s="744" t="s">
        <v>219</v>
      </c>
      <c r="C161" s="745">
        <f t="shared" si="71"/>
        <v>20.631</v>
      </c>
      <c r="D161" s="745">
        <f t="shared" si="72"/>
        <v>27.122</v>
      </c>
      <c r="E161" s="745">
        <f t="shared" si="73"/>
        <v>37.822000000000003</v>
      </c>
      <c r="F161" s="745">
        <f t="shared" si="74"/>
        <v>27.887</v>
      </c>
      <c r="G161" s="745">
        <f t="shared" si="75"/>
        <v>19.612000000000002</v>
      </c>
      <c r="H161" s="745">
        <f t="shared" si="76"/>
        <v>20.16</v>
      </c>
      <c r="I161" s="745">
        <f t="shared" si="77"/>
        <v>16.759999999999998</v>
      </c>
      <c r="J161" s="745">
        <f t="shared" si="78"/>
        <v>10.75</v>
      </c>
      <c r="K161" s="745">
        <f t="shared" si="79"/>
        <v>10.834</v>
      </c>
      <c r="L161" s="745">
        <f t="shared" si="80"/>
        <v>10.686</v>
      </c>
      <c r="M161" s="746">
        <f t="shared" si="81"/>
        <v>7.9420000000000002</v>
      </c>
      <c r="N161" s="726"/>
    </row>
    <row r="162" spans="2:14" x14ac:dyDescent="0.2">
      <c r="B162" s="744" t="s">
        <v>220</v>
      </c>
      <c r="C162" s="745">
        <f t="shared" si="71"/>
        <v>9.2650000000000006</v>
      </c>
      <c r="D162" s="745">
        <f t="shared" si="72"/>
        <v>13.007999999999999</v>
      </c>
      <c r="E162" s="745">
        <f t="shared" si="73"/>
        <v>19.253</v>
      </c>
      <c r="F162" s="745">
        <f t="shared" si="74"/>
        <v>11.347</v>
      </c>
      <c r="G162" s="745">
        <f t="shared" si="75"/>
        <v>9.609</v>
      </c>
      <c r="H162" s="745">
        <f t="shared" si="76"/>
        <v>10.229000000000001</v>
      </c>
      <c r="I162" s="745">
        <f t="shared" si="77"/>
        <v>6.3819999999999997</v>
      </c>
      <c r="J162" s="745">
        <f t="shared" si="78"/>
        <v>5.7480000000000002</v>
      </c>
      <c r="K162" s="745">
        <f t="shared" si="79"/>
        <v>5.7290000000000001</v>
      </c>
      <c r="L162" s="745">
        <f t="shared" si="80"/>
        <v>4.0860000000000003</v>
      </c>
      <c r="M162" s="746">
        <f t="shared" si="81"/>
        <v>3.867</v>
      </c>
      <c r="N162" s="726"/>
    </row>
    <row r="163" spans="2:14" x14ac:dyDescent="0.2">
      <c r="B163" s="744" t="s">
        <v>221</v>
      </c>
      <c r="C163" s="745">
        <f t="shared" si="71"/>
        <v>4.9180000000000001</v>
      </c>
      <c r="D163" s="745">
        <f t="shared" si="72"/>
        <v>7.4559999999999995</v>
      </c>
      <c r="E163" s="745">
        <f t="shared" si="73"/>
        <v>10.497999999999999</v>
      </c>
      <c r="F163" s="745">
        <f t="shared" si="74"/>
        <v>6.9359999999999999</v>
      </c>
      <c r="G163" s="745">
        <f t="shared" si="75"/>
        <v>9.2210000000000001</v>
      </c>
      <c r="H163" s="745">
        <f t="shared" si="76"/>
        <v>8.5719999999999992</v>
      </c>
      <c r="I163" s="745">
        <f t="shared" si="77"/>
        <v>5.2439999999999998</v>
      </c>
      <c r="J163" s="745">
        <f t="shared" si="78"/>
        <v>7.3729999999999993</v>
      </c>
      <c r="K163" s="745">
        <f t="shared" si="79"/>
        <v>6.1440000000000001</v>
      </c>
      <c r="L163" s="745">
        <f t="shared" si="80"/>
        <v>5.5109999999999992</v>
      </c>
      <c r="M163" s="746">
        <f t="shared" si="81"/>
        <v>4.7249999999999996</v>
      </c>
      <c r="N163" s="726"/>
    </row>
    <row r="164" spans="2:14" ht="13.5" thickBot="1" x14ac:dyDescent="0.25">
      <c r="B164" s="760" t="s">
        <v>80</v>
      </c>
      <c r="C164" s="761">
        <f t="shared" si="71"/>
        <v>127.979</v>
      </c>
      <c r="D164" s="761">
        <f t="shared" si="72"/>
        <v>155.899</v>
      </c>
      <c r="E164" s="761">
        <f t="shared" si="73"/>
        <v>180.25900000000001</v>
      </c>
      <c r="F164" s="761">
        <f t="shared" si="74"/>
        <v>175.09199999999998</v>
      </c>
      <c r="G164" s="761">
        <f t="shared" si="75"/>
        <v>110.271</v>
      </c>
      <c r="H164" s="761">
        <f t="shared" si="76"/>
        <v>113.279</v>
      </c>
      <c r="I164" s="761">
        <f t="shared" si="77"/>
        <v>118.09100000000001</v>
      </c>
      <c r="J164" s="761">
        <f t="shared" si="78"/>
        <v>80.920999999999992</v>
      </c>
      <c r="K164" s="761">
        <f t="shared" si="79"/>
        <v>89.503999999999991</v>
      </c>
      <c r="L164" s="761">
        <f t="shared" si="80"/>
        <v>111.667</v>
      </c>
      <c r="M164" s="762">
        <f t="shared" si="81"/>
        <v>85.73</v>
      </c>
      <c r="N164" s="726"/>
    </row>
  </sheetData>
  <mergeCells count="64"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  <mergeCell ref="I125:J125"/>
    <mergeCell ref="K125:L125"/>
    <mergeCell ref="M125:N125"/>
    <mergeCell ref="O125:P125"/>
    <mergeCell ref="Q125:R125"/>
    <mergeCell ref="B111:B113"/>
    <mergeCell ref="B125:B127"/>
    <mergeCell ref="C125:D125"/>
    <mergeCell ref="E125:F125"/>
    <mergeCell ref="G125:H125"/>
    <mergeCell ref="B23:F23"/>
    <mergeCell ref="H23:N23"/>
    <mergeCell ref="P23:T23"/>
    <mergeCell ref="B33:F33"/>
    <mergeCell ref="H33:N33"/>
    <mergeCell ref="P33:T33"/>
    <mergeCell ref="H3:N3"/>
    <mergeCell ref="B3:F3"/>
    <mergeCell ref="P3:T3"/>
    <mergeCell ref="B13:F13"/>
    <mergeCell ref="H13:N13"/>
    <mergeCell ref="P13:T13"/>
    <mergeCell ref="B43:B45"/>
    <mergeCell ref="B60:B62"/>
    <mergeCell ref="C60:D60"/>
    <mergeCell ref="E60:F60"/>
    <mergeCell ref="G60:H60"/>
    <mergeCell ref="I60:J60"/>
    <mergeCell ref="K60:L60"/>
    <mergeCell ref="M60:N60"/>
    <mergeCell ref="O60:P60"/>
    <mergeCell ref="Q60:R60"/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762</v>
      </c>
    </row>
    <row r="5" spans="2:6" ht="15" customHeight="1" x14ac:dyDescent="0.2">
      <c r="B5" s="891" t="s">
        <v>229</v>
      </c>
      <c r="C5" s="14" t="s">
        <v>78</v>
      </c>
      <c r="D5" s="836" t="s">
        <v>79</v>
      </c>
      <c r="E5" s="836"/>
      <c r="F5" s="15" t="s">
        <v>80</v>
      </c>
    </row>
    <row r="6" spans="2:6" ht="30" customHeight="1" x14ac:dyDescent="0.2">
      <c r="B6" s="892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2" t="str">
        <f>Index!$B$4</f>
        <v>East Midlands</v>
      </c>
      <c r="C7" s="774"/>
      <c r="D7" s="774"/>
      <c r="E7" s="774"/>
      <c r="F7" s="774"/>
    </row>
    <row r="8" spans="2:6" ht="15" customHeight="1" x14ac:dyDescent="0.2">
      <c r="B8" s="145" t="s">
        <v>331</v>
      </c>
      <c r="C8" s="137">
        <f>'Section 11 chart data'!D50</f>
        <v>0.95499999999999996</v>
      </c>
      <c r="D8" s="138">
        <f>'Section 11 chart data'!J50</f>
        <v>147.863</v>
      </c>
      <c r="E8" s="692">
        <f>'Section 11 chart data'!K50</f>
        <v>29.3</v>
      </c>
      <c r="F8" s="139">
        <f>SUM(C8,D8)</f>
        <v>148.81800000000001</v>
      </c>
    </row>
    <row r="9" spans="2:6" ht="15" customHeight="1" x14ac:dyDescent="0.2">
      <c r="B9" s="145" t="s">
        <v>222</v>
      </c>
      <c r="C9" s="137">
        <f>'Section 11 chart data'!D51</f>
        <v>2.7959999999999998</v>
      </c>
      <c r="D9" s="138">
        <f>'Section 11 chart data'!J51</f>
        <v>109.11799999999999</v>
      </c>
      <c r="E9" s="692">
        <f>'Section 11 chart data'!K51</f>
        <v>20.6</v>
      </c>
      <c r="F9" s="139">
        <f t="shared" ref="F9:F18" si="0">SUM(C9,D9)</f>
        <v>111.914</v>
      </c>
    </row>
    <row r="10" spans="2:6" ht="15" customHeight="1" x14ac:dyDescent="0.2">
      <c r="B10" s="145" t="s">
        <v>225</v>
      </c>
      <c r="C10" s="137">
        <f>'Section 11 chart data'!D52</f>
        <v>1.861</v>
      </c>
      <c r="D10" s="138">
        <f>'Section 11 chart data'!J52</f>
        <v>76.44</v>
      </c>
      <c r="E10" s="692">
        <f>'Section 11 chart data'!K52</f>
        <v>29.69</v>
      </c>
      <c r="F10" s="139">
        <f t="shared" si="0"/>
        <v>78.301000000000002</v>
      </c>
    </row>
    <row r="11" spans="2:6" ht="15" customHeight="1" x14ac:dyDescent="0.2">
      <c r="B11" s="145" t="s">
        <v>226</v>
      </c>
      <c r="C11" s="137">
        <f>'Section 11 chart data'!D53</f>
        <v>4.6989999999999998</v>
      </c>
      <c r="D11" s="138">
        <f>'Section 11 chart data'!J53</f>
        <v>76.94</v>
      </c>
      <c r="E11" s="692">
        <f>'Section 11 chart data'!K53</f>
        <v>32.71</v>
      </c>
      <c r="F11" s="139">
        <f t="shared" si="0"/>
        <v>81.638999999999996</v>
      </c>
    </row>
    <row r="12" spans="2:6" ht="15" customHeight="1" x14ac:dyDescent="0.2">
      <c r="B12" s="145" t="s">
        <v>227</v>
      </c>
      <c r="C12" s="137">
        <f>'Section 11 chart data'!D54</f>
        <v>5.8689999999999998</v>
      </c>
      <c r="D12" s="138">
        <f>'Section 11 chart data'!J54</f>
        <v>58.609000000000002</v>
      </c>
      <c r="E12" s="692">
        <f>'Section 11 chart data'!K54</f>
        <v>34.270000000000003</v>
      </c>
      <c r="F12" s="139">
        <f t="shared" si="0"/>
        <v>64.478000000000009</v>
      </c>
    </row>
    <row r="13" spans="2:6" ht="15" customHeight="1" x14ac:dyDescent="0.2">
      <c r="B13" s="145" t="s">
        <v>228</v>
      </c>
      <c r="C13" s="137">
        <f>'Section 11 chart data'!D55</f>
        <v>4.4809999999999999</v>
      </c>
      <c r="D13" s="138">
        <f>'Section 11 chart data'!J55</f>
        <v>29.579000000000001</v>
      </c>
      <c r="E13" s="692">
        <f>'Section 11 chart data'!K55</f>
        <v>16.7</v>
      </c>
      <c r="F13" s="139">
        <f t="shared" si="0"/>
        <v>34.06</v>
      </c>
    </row>
    <row r="14" spans="2:6" ht="15" customHeight="1" x14ac:dyDescent="0.2">
      <c r="B14" s="145" t="s">
        <v>332</v>
      </c>
      <c r="C14" s="137">
        <f>'Section 11 chart data'!D56</f>
        <v>8.7420000000000009</v>
      </c>
      <c r="D14" s="138">
        <f>'Section 11 chart data'!J56</f>
        <v>53.497999999999998</v>
      </c>
      <c r="E14" s="692">
        <f>'Section 11 chart data'!K56</f>
        <v>16.13</v>
      </c>
      <c r="F14" s="139">
        <f t="shared" si="0"/>
        <v>62.239999999999995</v>
      </c>
    </row>
    <row r="15" spans="2:6" ht="15" customHeight="1" x14ac:dyDescent="0.2">
      <c r="B15" s="145" t="s">
        <v>333</v>
      </c>
      <c r="C15" s="137">
        <f>'Section 11 chart data'!D57</f>
        <v>4.8159999999999998</v>
      </c>
      <c r="D15" s="138">
        <f>'Section 11 chart data'!J57</f>
        <v>66.314999999999998</v>
      </c>
      <c r="E15" s="692">
        <f>'Section 11 chart data'!K57</f>
        <v>35.549999999999997</v>
      </c>
      <c r="F15" s="139">
        <f t="shared" si="0"/>
        <v>71.131</v>
      </c>
    </row>
    <row r="16" spans="2:6" ht="15" customHeight="1" x14ac:dyDescent="0.2">
      <c r="B16" s="145" t="s">
        <v>231</v>
      </c>
      <c r="C16" s="137">
        <f>'Section 11 chart data'!D58</f>
        <v>8.8049999999999997</v>
      </c>
      <c r="D16" s="138">
        <f>'Section 11 chart data'!J58</f>
        <v>46.466000000000001</v>
      </c>
      <c r="E16" s="692">
        <f>'Section 11 chart data'!K58</f>
        <v>23.81</v>
      </c>
      <c r="F16" s="139">
        <f t="shared" si="0"/>
        <v>55.271000000000001</v>
      </c>
    </row>
    <row r="17" spans="2:6" ht="15" customHeight="1" x14ac:dyDescent="0.2">
      <c r="B17" s="145" t="s">
        <v>232</v>
      </c>
      <c r="C17" s="137">
        <f>'Section 11 chart data'!D59</f>
        <v>5.0659999999999998</v>
      </c>
      <c r="D17" s="138">
        <f>'Section 11 chart data'!J59</f>
        <v>58.829000000000001</v>
      </c>
      <c r="E17" s="692">
        <f>'Section 11 chart data'!K59</f>
        <v>21.94</v>
      </c>
      <c r="F17" s="139">
        <f t="shared" si="0"/>
        <v>63.895000000000003</v>
      </c>
    </row>
    <row r="18" spans="2:6" ht="15" customHeight="1" x14ac:dyDescent="0.2">
      <c r="B18" s="146" t="s">
        <v>233</v>
      </c>
      <c r="C18" s="137">
        <f>'Section 11 chart data'!D60</f>
        <v>5.4279999999999999</v>
      </c>
      <c r="D18" s="138">
        <f>'Section 11 chart data'!J60</f>
        <v>63.308999999999997</v>
      </c>
      <c r="E18" s="692">
        <f>'Section 11 chart data'!K60</f>
        <v>18.77</v>
      </c>
      <c r="F18" s="140">
        <f t="shared" si="0"/>
        <v>68.736999999999995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492</v>
      </c>
    </row>
    <row r="5" spans="2:35" ht="15" customHeight="1" x14ac:dyDescent="0.2">
      <c r="B5" s="901" t="s">
        <v>77</v>
      </c>
      <c r="C5" s="895" t="s">
        <v>331</v>
      </c>
      <c r="D5" s="896"/>
      <c r="E5" s="897"/>
      <c r="F5" s="895" t="s">
        <v>222</v>
      </c>
      <c r="G5" s="896"/>
      <c r="H5" s="897"/>
      <c r="I5" s="895" t="s">
        <v>225</v>
      </c>
      <c r="J5" s="896"/>
      <c r="K5" s="897"/>
      <c r="L5" s="895" t="s">
        <v>226</v>
      </c>
      <c r="M5" s="896"/>
      <c r="N5" s="897"/>
      <c r="O5" s="895" t="s">
        <v>227</v>
      </c>
      <c r="P5" s="896"/>
      <c r="Q5" s="897"/>
      <c r="R5" s="895" t="s">
        <v>228</v>
      </c>
      <c r="S5" s="896"/>
      <c r="T5" s="897"/>
      <c r="U5" s="895" t="s">
        <v>332</v>
      </c>
      <c r="V5" s="896"/>
      <c r="W5" s="897"/>
      <c r="X5" s="895" t="s">
        <v>333</v>
      </c>
      <c r="Y5" s="896"/>
      <c r="Z5" s="897"/>
      <c r="AA5" s="895" t="s">
        <v>231</v>
      </c>
      <c r="AB5" s="896"/>
      <c r="AC5" s="897"/>
      <c r="AD5" s="895" t="s">
        <v>232</v>
      </c>
      <c r="AE5" s="896"/>
      <c r="AF5" s="897"/>
      <c r="AG5" s="895" t="s">
        <v>233</v>
      </c>
      <c r="AH5" s="896"/>
      <c r="AI5" s="896"/>
    </row>
    <row r="6" spans="2:35" ht="15" customHeight="1" x14ac:dyDescent="0.2">
      <c r="B6" s="901"/>
      <c r="C6" s="634" t="s">
        <v>78</v>
      </c>
      <c r="D6" s="898" t="s">
        <v>79</v>
      </c>
      <c r="E6" s="899"/>
      <c r="F6" s="634" t="s">
        <v>78</v>
      </c>
      <c r="G6" s="898" t="s">
        <v>79</v>
      </c>
      <c r="H6" s="899"/>
      <c r="I6" s="634" t="s">
        <v>78</v>
      </c>
      <c r="J6" s="898" t="s">
        <v>79</v>
      </c>
      <c r="K6" s="899"/>
      <c r="L6" s="634" t="s">
        <v>78</v>
      </c>
      <c r="M6" s="898" t="s">
        <v>79</v>
      </c>
      <c r="N6" s="899"/>
      <c r="O6" s="634" t="s">
        <v>78</v>
      </c>
      <c r="P6" s="898" t="s">
        <v>79</v>
      </c>
      <c r="Q6" s="899"/>
      <c r="R6" s="634" t="s">
        <v>78</v>
      </c>
      <c r="S6" s="898" t="s">
        <v>79</v>
      </c>
      <c r="T6" s="899"/>
      <c r="U6" s="634" t="s">
        <v>78</v>
      </c>
      <c r="V6" s="898" t="s">
        <v>79</v>
      </c>
      <c r="W6" s="899"/>
      <c r="X6" s="634" t="s">
        <v>78</v>
      </c>
      <c r="Y6" s="898" t="s">
        <v>79</v>
      </c>
      <c r="Z6" s="899"/>
      <c r="AA6" s="634" t="s">
        <v>78</v>
      </c>
      <c r="AB6" s="898" t="s">
        <v>79</v>
      </c>
      <c r="AC6" s="899"/>
      <c r="AD6" s="634" t="s">
        <v>78</v>
      </c>
      <c r="AE6" s="898" t="s">
        <v>79</v>
      </c>
      <c r="AF6" s="899"/>
      <c r="AG6" s="634" t="s">
        <v>78</v>
      </c>
      <c r="AH6" s="898" t="s">
        <v>79</v>
      </c>
      <c r="AI6" s="900"/>
    </row>
    <row r="7" spans="2:35" ht="30" customHeight="1" x14ac:dyDescent="0.2">
      <c r="B7" s="902"/>
      <c r="C7" s="893" t="s">
        <v>325</v>
      </c>
      <c r="D7" s="894"/>
      <c r="E7" s="16" t="s">
        <v>82</v>
      </c>
      <c r="F7" s="893" t="s">
        <v>325</v>
      </c>
      <c r="G7" s="894"/>
      <c r="H7" s="16" t="s">
        <v>82</v>
      </c>
      <c r="I7" s="893" t="s">
        <v>325</v>
      </c>
      <c r="J7" s="894"/>
      <c r="K7" s="16" t="s">
        <v>82</v>
      </c>
      <c r="L7" s="893" t="s">
        <v>325</v>
      </c>
      <c r="M7" s="894"/>
      <c r="N7" s="16" t="s">
        <v>82</v>
      </c>
      <c r="O7" s="893" t="s">
        <v>325</v>
      </c>
      <c r="P7" s="894"/>
      <c r="Q7" s="16" t="s">
        <v>82</v>
      </c>
      <c r="R7" s="893" t="s">
        <v>325</v>
      </c>
      <c r="S7" s="894"/>
      <c r="T7" s="16" t="s">
        <v>82</v>
      </c>
      <c r="U7" s="893" t="s">
        <v>325</v>
      </c>
      <c r="V7" s="894"/>
      <c r="W7" s="16" t="s">
        <v>82</v>
      </c>
      <c r="X7" s="893" t="s">
        <v>325</v>
      </c>
      <c r="Y7" s="894"/>
      <c r="Z7" s="16" t="s">
        <v>82</v>
      </c>
      <c r="AA7" s="893" t="s">
        <v>325</v>
      </c>
      <c r="AB7" s="894"/>
      <c r="AC7" s="16" t="s">
        <v>82</v>
      </c>
      <c r="AD7" s="893" t="s">
        <v>325</v>
      </c>
      <c r="AE7" s="894"/>
      <c r="AF7" s="16" t="s">
        <v>82</v>
      </c>
      <c r="AG7" s="893" t="s">
        <v>325</v>
      </c>
      <c r="AH7" s="894"/>
      <c r="AI7" s="17" t="s">
        <v>82</v>
      </c>
    </row>
    <row r="8" spans="2:35" ht="15" customHeight="1" x14ac:dyDescent="0.2">
      <c r="B8" s="152" t="str">
        <f>Index!$B$4</f>
        <v>East Midlands</v>
      </c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75"/>
      <c r="AF8" s="775"/>
      <c r="AG8" s="775"/>
      <c r="AH8" s="775"/>
      <c r="AI8" s="775"/>
    </row>
    <row r="9" spans="2:35" ht="15" customHeight="1" x14ac:dyDescent="0.2">
      <c r="B9" s="2" t="s">
        <v>105</v>
      </c>
      <c r="C9" s="108">
        <f>'Section 11 chart data'!$C$66</f>
        <v>0.95499999999999996</v>
      </c>
      <c r="D9" s="108">
        <f>'Section 11 chart data'!$C$83</f>
        <v>147.863</v>
      </c>
      <c r="E9" s="119">
        <f>'Section 11 chart data'!$D$83</f>
        <v>29.3</v>
      </c>
      <c r="F9" s="108">
        <f>'Section 11 chart data'!$D$66</f>
        <v>2.7959999999999998</v>
      </c>
      <c r="G9" s="108">
        <f>'Section 11 chart data'!$E$83</f>
        <v>109.11799999999999</v>
      </c>
      <c r="H9" s="119">
        <f>'Section 11 chart data'!$F$83</f>
        <v>20.6</v>
      </c>
      <c r="I9" s="108">
        <f>'Section 11 chart data'!$E$66</f>
        <v>1.861</v>
      </c>
      <c r="J9" s="108">
        <f>'Section 11 chart data'!$G$83</f>
        <v>76.44</v>
      </c>
      <c r="K9" s="119">
        <f>'Section 11 chart data'!$H$83</f>
        <v>29.69</v>
      </c>
      <c r="L9" s="108">
        <f>'Section 11 chart data'!$F$66</f>
        <v>4.6989999999999998</v>
      </c>
      <c r="M9" s="108">
        <f>'Section 11 chart data'!$I$83</f>
        <v>76.94</v>
      </c>
      <c r="N9" s="119">
        <f>'Section 11 chart data'!$J$83</f>
        <v>32.71</v>
      </c>
      <c r="O9" s="108">
        <f>'Section 11 chart data'!$G$66</f>
        <v>5.8689999999999998</v>
      </c>
      <c r="P9" s="108">
        <f>'Section 11 chart data'!$K$83</f>
        <v>58.609000000000002</v>
      </c>
      <c r="Q9" s="119">
        <f>'Section 11 chart data'!$L$83</f>
        <v>34.270000000000003</v>
      </c>
      <c r="R9" s="108">
        <f>'Section 11 chart data'!$H$66</f>
        <v>4.4809999999999999</v>
      </c>
      <c r="S9" s="108">
        <f>'Section 11 chart data'!$M$83</f>
        <v>29.579000000000001</v>
      </c>
      <c r="T9" s="119">
        <f>'Section 11 chart data'!$N$83</f>
        <v>16.7</v>
      </c>
      <c r="U9" s="108">
        <f>'Section 11 chart data'!$I$66</f>
        <v>8.7420000000000009</v>
      </c>
      <c r="V9" s="108">
        <f>'Section 11 chart data'!$O$83</f>
        <v>53.497999999999998</v>
      </c>
      <c r="W9" s="119">
        <f>'Section 11 chart data'!$P$83</f>
        <v>16.13</v>
      </c>
      <c r="X9" s="108">
        <f>'Section 11 chart data'!$J$66</f>
        <v>4.8159999999999998</v>
      </c>
      <c r="Y9" s="108">
        <f>'Section 11 chart data'!$Q$83</f>
        <v>66.314999999999998</v>
      </c>
      <c r="Z9" s="119">
        <f>'Section 11 chart data'!$R$83</f>
        <v>35.549999999999997</v>
      </c>
      <c r="AA9" s="108">
        <f>'Section 11 chart data'!$K$66</f>
        <v>8.8049999999999997</v>
      </c>
      <c r="AB9" s="108">
        <f>'Section 11 chart data'!$S$83</f>
        <v>46.466000000000001</v>
      </c>
      <c r="AC9" s="119">
        <f>'Section 11 chart data'!$T$83</f>
        <v>23.81</v>
      </c>
      <c r="AD9" s="108">
        <f>'Section 11 chart data'!$L$66</f>
        <v>5.0659999999999998</v>
      </c>
      <c r="AE9" s="108">
        <f>'Section 11 chart data'!$U$83</f>
        <v>58.829000000000001</v>
      </c>
      <c r="AF9" s="119">
        <f>'Section 11 chart data'!$V$83</f>
        <v>21.94</v>
      </c>
      <c r="AG9" s="108">
        <f>'Section 11 chart data'!$M$66</f>
        <v>5.4279999999999999</v>
      </c>
      <c r="AH9" s="108">
        <f>'Section 11 chart data'!$W$83</f>
        <v>63.308999999999997</v>
      </c>
      <c r="AI9" s="120">
        <f>'Section 11 chart data'!$X$83</f>
        <v>18.77</v>
      </c>
    </row>
    <row r="10" spans="2:35" ht="15" customHeight="1" x14ac:dyDescent="0.2">
      <c r="B10" s="1" t="s">
        <v>94</v>
      </c>
      <c r="C10" s="110">
        <f>'Section 11 chart data'!$C$67</f>
        <v>9.6000000000000002E-2</v>
      </c>
      <c r="D10" s="110">
        <f>'Section 11 chart data'!$C$84</f>
        <v>18.341000000000001</v>
      </c>
      <c r="E10" s="111">
        <f>'Section 11 chart data'!$D$84</f>
        <v>62.19</v>
      </c>
      <c r="F10" s="110">
        <f>'Section 11 chart data'!$D$67</f>
        <v>0.28899999999999998</v>
      </c>
      <c r="G10" s="110">
        <f>'Section 11 chart data'!$E$84</f>
        <v>20.638999999999999</v>
      </c>
      <c r="H10" s="111">
        <f>'Section 11 chart data'!$F$84</f>
        <v>53.2</v>
      </c>
      <c r="I10" s="110">
        <f>'Section 11 chart data'!$E$67</f>
        <v>9.1999999999999998E-2</v>
      </c>
      <c r="J10" s="110">
        <f>'Section 11 chart data'!$G$84</f>
        <v>20.911999999999999</v>
      </c>
      <c r="K10" s="111">
        <f>'Section 11 chart data'!$H$84</f>
        <v>50.57</v>
      </c>
      <c r="L10" s="110">
        <f>'Section 11 chart data'!$F$67</f>
        <v>0.51200000000000001</v>
      </c>
      <c r="M10" s="110">
        <f>'Section 11 chart data'!$I$84</f>
        <v>57.734999999999999</v>
      </c>
      <c r="N10" s="111">
        <f>'Section 11 chart data'!$J$84</f>
        <v>42.57</v>
      </c>
      <c r="O10" s="110">
        <f>'Section 11 chart data'!$G$67</f>
        <v>0.32200000000000001</v>
      </c>
      <c r="P10" s="110">
        <f>'Section 11 chart data'!$K$84</f>
        <v>32.756999999999998</v>
      </c>
      <c r="Q10" s="111">
        <f>'Section 11 chart data'!$L$84</f>
        <v>59.51</v>
      </c>
      <c r="R10" s="110">
        <f>'Section 11 chart data'!$H$67</f>
        <v>0.28999999999999998</v>
      </c>
      <c r="S10" s="110">
        <f>'Section 11 chart data'!$M$84</f>
        <v>4.2859999999999996</v>
      </c>
      <c r="T10" s="111">
        <f>'Section 11 chart data'!$N$84</f>
        <v>37.979999999999997</v>
      </c>
      <c r="U10" s="110">
        <f>'Section 11 chart data'!$I$67</f>
        <v>0.66600000000000004</v>
      </c>
      <c r="V10" s="110">
        <f>'Section 11 chart data'!$O$84</f>
        <v>4.7530000000000001</v>
      </c>
      <c r="W10" s="111">
        <f>'Section 11 chart data'!$P$84</f>
        <v>34.69</v>
      </c>
      <c r="X10" s="110">
        <f>'Section 11 chart data'!$J$67</f>
        <v>0.41899999999999998</v>
      </c>
      <c r="Y10" s="110">
        <f>'Section 11 chart data'!$Q$84</f>
        <v>9.07</v>
      </c>
      <c r="Z10" s="111">
        <f>'Section 11 chart data'!$R$84</f>
        <v>37.159999999999997</v>
      </c>
      <c r="AA10" s="110">
        <f>'Section 11 chart data'!$K$67</f>
        <v>0.73199999999999998</v>
      </c>
      <c r="AB10" s="110">
        <f>'Section 11 chart data'!$S$84</f>
        <v>7.8479999999999999</v>
      </c>
      <c r="AC10" s="111">
        <f>'Section 11 chart data'!$T$84</f>
        <v>29.57</v>
      </c>
      <c r="AD10" s="110">
        <f>'Section 11 chart data'!$L$67</f>
        <v>0.63300000000000001</v>
      </c>
      <c r="AE10" s="110">
        <f>'Section 11 chart data'!$U$84</f>
        <v>8.1509999999999998</v>
      </c>
      <c r="AF10" s="111">
        <f>'Section 11 chart data'!$V$84</f>
        <v>31.99</v>
      </c>
      <c r="AG10" s="110">
        <f>'Section 11 chart data'!$M$67</f>
        <v>0.69299999999999995</v>
      </c>
      <c r="AH10" s="110">
        <f>'Section 11 chart data'!$W$84</f>
        <v>8.6</v>
      </c>
      <c r="AI10" s="112">
        <f>'Section 11 chart data'!$X$84</f>
        <v>28.26</v>
      </c>
    </row>
    <row r="11" spans="2:35" ht="15" customHeight="1" x14ac:dyDescent="0.2">
      <c r="B11" s="1" t="s">
        <v>95</v>
      </c>
      <c r="C11" s="110">
        <f>'Section 11 chart data'!$C$68</f>
        <v>0.191</v>
      </c>
      <c r="D11" s="110">
        <f>'Section 11 chart data'!$C$85</f>
        <v>0.11700000000000001</v>
      </c>
      <c r="E11" s="111">
        <f>'Section 11 chart data'!$D$85</f>
        <v>82.15</v>
      </c>
      <c r="F11" s="110">
        <f>'Section 11 chart data'!$D$68</f>
        <v>0.49199999999999999</v>
      </c>
      <c r="G11" s="110">
        <f>'Section 11 chart data'!$E$85</f>
        <v>0.11</v>
      </c>
      <c r="H11" s="111">
        <f>'Section 11 chart data'!$F$85</f>
        <v>70.8</v>
      </c>
      <c r="I11" s="110">
        <f>'Section 11 chart data'!$E$68</f>
        <v>0.59399999999999997</v>
      </c>
      <c r="J11" s="110">
        <f>'Section 11 chart data'!$G$85</f>
        <v>0.14099999999999999</v>
      </c>
      <c r="K11" s="111">
        <f>'Section 11 chart data'!$H$85</f>
        <v>58.37</v>
      </c>
      <c r="L11" s="110">
        <f>'Section 11 chart data'!$F$68</f>
        <v>0.999</v>
      </c>
      <c r="M11" s="110">
        <f>'Section 11 chart data'!$I$85</f>
        <v>0.156</v>
      </c>
      <c r="N11" s="111">
        <f>'Section 11 chart data'!$J$85</f>
        <v>55.27</v>
      </c>
      <c r="O11" s="110">
        <f>'Section 11 chart data'!$G$68</f>
        <v>1.69</v>
      </c>
      <c r="P11" s="110">
        <f>'Section 11 chart data'!$K$85</f>
        <v>0.161</v>
      </c>
      <c r="Q11" s="111">
        <f>'Section 11 chart data'!$L$85</f>
        <v>53.84</v>
      </c>
      <c r="R11" s="110">
        <f>'Section 11 chart data'!$H$68</f>
        <v>0.73799999999999999</v>
      </c>
      <c r="S11" s="110">
        <f>'Section 11 chart data'!$M$85</f>
        <v>0.19500000000000001</v>
      </c>
      <c r="T11" s="111">
        <f>'Section 11 chart data'!$N$85</f>
        <v>46.77</v>
      </c>
      <c r="U11" s="110">
        <f>'Section 11 chart data'!$I$68</f>
        <v>1.232</v>
      </c>
      <c r="V11" s="110">
        <f>'Section 11 chart data'!$O$85</f>
        <v>0.249</v>
      </c>
      <c r="W11" s="111">
        <f>'Section 11 chart data'!$P$85</f>
        <v>37.46</v>
      </c>
      <c r="X11" s="110">
        <f>'Section 11 chart data'!$J$68</f>
        <v>0.85499999999999998</v>
      </c>
      <c r="Y11" s="110">
        <f>'Section 11 chart data'!$Q$85</f>
        <v>0.33700000000000002</v>
      </c>
      <c r="Z11" s="111">
        <f>'Section 11 chart data'!$R$85</f>
        <v>28.36</v>
      </c>
      <c r="AA11" s="110">
        <f>'Section 11 chart data'!$K$68</f>
        <v>1.8340000000000001</v>
      </c>
      <c r="AB11" s="110">
        <f>'Section 11 chart data'!$S$85</f>
        <v>0.44400000000000001</v>
      </c>
      <c r="AC11" s="111">
        <f>'Section 11 chart data'!$T$85</f>
        <v>22.32</v>
      </c>
      <c r="AD11" s="110">
        <f>'Section 11 chart data'!$L$68</f>
        <v>0.74399999999999999</v>
      </c>
      <c r="AE11" s="110">
        <f>'Section 11 chart data'!$U$85</f>
        <v>1.9379999999999999</v>
      </c>
      <c r="AF11" s="111">
        <f>'Section 11 chart data'!$V$85</f>
        <v>72.28</v>
      </c>
      <c r="AG11" s="110">
        <f>'Section 11 chart data'!$M$68</f>
        <v>1.8640000000000001</v>
      </c>
      <c r="AH11" s="110">
        <f>'Section 11 chart data'!$W$85</f>
        <v>0.45900000000000002</v>
      </c>
      <c r="AI11" s="112">
        <f>'Section 11 chart data'!$X$85</f>
        <v>14.81</v>
      </c>
    </row>
    <row r="12" spans="2:35" ht="15" customHeight="1" x14ac:dyDescent="0.2">
      <c r="B12" s="1" t="s">
        <v>96</v>
      </c>
      <c r="C12" s="110">
        <f>'Section 11 chart data'!$C$69</f>
        <v>7.9000000000000001E-2</v>
      </c>
      <c r="D12" s="110">
        <f>'Section 11 chart data'!$C$86</f>
        <v>48.529000000000003</v>
      </c>
      <c r="E12" s="111">
        <f>'Section 11 chart data'!$D$86</f>
        <v>42.41</v>
      </c>
      <c r="F12" s="110">
        <f>'Section 11 chart data'!$D$69</f>
        <v>0.23599999999999999</v>
      </c>
      <c r="G12" s="110">
        <f>'Section 11 chart data'!$E$86</f>
        <v>26.221</v>
      </c>
      <c r="H12" s="111">
        <f>'Section 11 chart data'!$F$86</f>
        <v>38.32</v>
      </c>
      <c r="I12" s="110">
        <f>'Section 11 chart data'!$E$69</f>
        <v>0.28299999999999997</v>
      </c>
      <c r="J12" s="110">
        <f>'Section 11 chart data'!$G$86</f>
        <v>10.816000000000001</v>
      </c>
      <c r="K12" s="111">
        <f>'Section 11 chart data'!$H$86</f>
        <v>35.799999999999997</v>
      </c>
      <c r="L12" s="110">
        <f>'Section 11 chart data'!$F$69</f>
        <v>0.54300000000000004</v>
      </c>
      <c r="M12" s="110">
        <f>'Section 11 chart data'!$I$86</f>
        <v>3.2090000000000001</v>
      </c>
      <c r="N12" s="111">
        <f>'Section 11 chart data'!$J$86</f>
        <v>36.630000000000003</v>
      </c>
      <c r="O12" s="110">
        <f>'Section 11 chart data'!$G$69</f>
        <v>1.052</v>
      </c>
      <c r="P12" s="110">
        <f>'Section 11 chart data'!$K$86</f>
        <v>4.391</v>
      </c>
      <c r="Q12" s="111">
        <f>'Section 11 chart data'!$L$86</f>
        <v>31.35</v>
      </c>
      <c r="R12" s="110">
        <f>'Section 11 chart data'!$H$69</f>
        <v>1.1060000000000001</v>
      </c>
      <c r="S12" s="110">
        <f>'Section 11 chart data'!$M$86</f>
        <v>5.4429999999999996</v>
      </c>
      <c r="T12" s="111">
        <f>'Section 11 chart data'!$N$86</f>
        <v>30.84</v>
      </c>
      <c r="U12" s="110">
        <f>'Section 11 chart data'!$I$69</f>
        <v>2.4350000000000001</v>
      </c>
      <c r="V12" s="110">
        <f>'Section 11 chart data'!$O$86</f>
        <v>15.986000000000001</v>
      </c>
      <c r="W12" s="111">
        <f>'Section 11 chart data'!$P$86</f>
        <v>37.61</v>
      </c>
      <c r="X12" s="110">
        <f>'Section 11 chart data'!$J$69</f>
        <v>0.55800000000000005</v>
      </c>
      <c r="Y12" s="110">
        <f>'Section 11 chart data'!$Q$86</f>
        <v>8.0210000000000008</v>
      </c>
      <c r="Z12" s="111">
        <f>'Section 11 chart data'!$R$86</f>
        <v>27.2</v>
      </c>
      <c r="AA12" s="110">
        <f>'Section 11 chart data'!$K$69</f>
        <v>1.048</v>
      </c>
      <c r="AB12" s="110">
        <f>'Section 11 chart data'!$S$86</f>
        <v>12.750999999999999</v>
      </c>
      <c r="AC12" s="111">
        <f>'Section 11 chart data'!$T$86</f>
        <v>39.1</v>
      </c>
      <c r="AD12" s="110">
        <f>'Section 11 chart data'!$L$69</f>
        <v>0.56599999999999995</v>
      </c>
      <c r="AE12" s="110">
        <f>'Section 11 chart data'!$U$86</f>
        <v>9.9390000000000001</v>
      </c>
      <c r="AF12" s="111">
        <f>'Section 11 chart data'!$V$86</f>
        <v>35.869999999999997</v>
      </c>
      <c r="AG12" s="110">
        <f>'Section 11 chart data'!$M$69</f>
        <v>0.64700000000000002</v>
      </c>
      <c r="AH12" s="110">
        <f>'Section 11 chart data'!$W$86</f>
        <v>14.752000000000001</v>
      </c>
      <c r="AI12" s="112">
        <f>'Section 11 chart data'!$X$86</f>
        <v>36.43</v>
      </c>
    </row>
    <row r="13" spans="2:35" ht="15" customHeight="1" x14ac:dyDescent="0.2">
      <c r="B13" s="1" t="s">
        <v>97</v>
      </c>
      <c r="C13" s="110">
        <f>'Section 11 chart data'!$C$70</f>
        <v>3.5000000000000003E-2</v>
      </c>
      <c r="D13" s="110">
        <f>'Section 11 chart data'!$C$87</f>
        <v>50.563000000000002</v>
      </c>
      <c r="E13" s="111">
        <f>'Section 11 chart data'!$D$87</f>
        <v>53.71</v>
      </c>
      <c r="F13" s="110">
        <f>'Section 11 chart data'!$D$70</f>
        <v>0.13600000000000001</v>
      </c>
      <c r="G13" s="110">
        <f>'Section 11 chart data'!$E$87</f>
        <v>29.992000000000001</v>
      </c>
      <c r="H13" s="111">
        <f>'Section 11 chart data'!$F$87</f>
        <v>39.36</v>
      </c>
      <c r="I13" s="110">
        <f>'Section 11 chart data'!$E$70</f>
        <v>0.115</v>
      </c>
      <c r="J13" s="110">
        <f>'Section 11 chart data'!$G$87</f>
        <v>5.7149999999999999</v>
      </c>
      <c r="K13" s="111">
        <f>'Section 11 chart data'!$H$87</f>
        <v>38.5</v>
      </c>
      <c r="L13" s="110">
        <f>'Section 11 chart data'!$F$70</f>
        <v>0.46600000000000003</v>
      </c>
      <c r="M13" s="110">
        <f>'Section 11 chart data'!$I$87</f>
        <v>2.25</v>
      </c>
      <c r="N13" s="111">
        <f>'Section 11 chart data'!$J$87</f>
        <v>49.78</v>
      </c>
      <c r="O13" s="110">
        <f>'Section 11 chart data'!$G$70</f>
        <v>0.59799999999999998</v>
      </c>
      <c r="P13" s="110">
        <f>'Section 11 chart data'!$K$87</f>
        <v>3.1080000000000001</v>
      </c>
      <c r="Q13" s="111">
        <f>'Section 11 chart data'!$L$87</f>
        <v>42.47</v>
      </c>
      <c r="R13" s="110">
        <f>'Section 11 chart data'!$H$70</f>
        <v>0.60699999999999998</v>
      </c>
      <c r="S13" s="110">
        <f>'Section 11 chart data'!$M$87</f>
        <v>4.157</v>
      </c>
      <c r="T13" s="111">
        <f>'Section 11 chart data'!$N$87</f>
        <v>38.07</v>
      </c>
      <c r="U13" s="110">
        <f>'Section 11 chart data'!$I$70</f>
        <v>1.5960000000000001</v>
      </c>
      <c r="V13" s="110">
        <f>'Section 11 chart data'!$O$87</f>
        <v>7.3620000000000001</v>
      </c>
      <c r="W13" s="111">
        <f>'Section 11 chart data'!$P$87</f>
        <v>25.78</v>
      </c>
      <c r="X13" s="110">
        <f>'Section 11 chart data'!$J$70</f>
        <v>0.59</v>
      </c>
      <c r="Y13" s="110">
        <f>'Section 11 chart data'!$Q$87</f>
        <v>6.8109999999999999</v>
      </c>
      <c r="Z13" s="111">
        <f>'Section 11 chart data'!$R$87</f>
        <v>32.99</v>
      </c>
      <c r="AA13" s="110">
        <f>'Section 11 chart data'!$K$70</f>
        <v>0.51100000000000001</v>
      </c>
      <c r="AB13" s="110">
        <f>'Section 11 chart data'!$S$87</f>
        <v>12.456</v>
      </c>
      <c r="AC13" s="111">
        <f>'Section 11 chart data'!$T$87</f>
        <v>54.72</v>
      </c>
      <c r="AD13" s="110">
        <f>'Section 11 chart data'!$L$70</f>
        <v>0.48</v>
      </c>
      <c r="AE13" s="110">
        <f>'Section 11 chart data'!$U$87</f>
        <v>7.8239999999999998</v>
      </c>
      <c r="AF13" s="111">
        <f>'Section 11 chart data'!$V$87</f>
        <v>50.46</v>
      </c>
      <c r="AG13" s="110">
        <f>'Section 11 chart data'!$M$70</f>
        <v>0.371</v>
      </c>
      <c r="AH13" s="110">
        <f>'Section 11 chart data'!$W$87</f>
        <v>8.0909999999999993</v>
      </c>
      <c r="AI13" s="112">
        <f>'Section 11 chart data'!$X$87</f>
        <v>48.79</v>
      </c>
    </row>
    <row r="14" spans="2:35" ht="15" customHeight="1" x14ac:dyDescent="0.2">
      <c r="B14" s="1" t="s">
        <v>98</v>
      </c>
      <c r="C14" s="110">
        <f>'Section 11 chart data'!$C$71</f>
        <v>5.8999999999999997E-2</v>
      </c>
      <c r="D14" s="110">
        <f>'Section 11 chart data'!$C$88</f>
        <v>18.934999999999999</v>
      </c>
      <c r="E14" s="111">
        <f>'Section 11 chart data'!$D$88</f>
        <v>31.85</v>
      </c>
      <c r="F14" s="110">
        <f>'Section 11 chart data'!$D$71</f>
        <v>0.35099999999999998</v>
      </c>
      <c r="G14" s="110">
        <f>'Section 11 chart data'!$E$88</f>
        <v>19.442</v>
      </c>
      <c r="H14" s="111">
        <f>'Section 11 chart data'!$F$88</f>
        <v>31.89</v>
      </c>
      <c r="I14" s="110">
        <f>'Section 11 chart data'!$E$71</f>
        <v>0.21199999999999999</v>
      </c>
      <c r="J14" s="110">
        <f>'Section 11 chart data'!$G$88</f>
        <v>7.0049999999999999</v>
      </c>
      <c r="K14" s="111">
        <f>'Section 11 chart data'!$H$88</f>
        <v>27.45</v>
      </c>
      <c r="L14" s="110">
        <f>'Section 11 chart data'!$F$71</f>
        <v>0.39900000000000002</v>
      </c>
      <c r="M14" s="110">
        <f>'Section 11 chart data'!$I$88</f>
        <v>0.79700000000000004</v>
      </c>
      <c r="N14" s="111">
        <f>'Section 11 chart data'!$J$88</f>
        <v>24.11</v>
      </c>
      <c r="O14" s="110">
        <f>'Section 11 chart data'!$G$71</f>
        <v>0.42899999999999999</v>
      </c>
      <c r="P14" s="110">
        <f>'Section 11 chart data'!$K$88</f>
        <v>2.0190000000000001</v>
      </c>
      <c r="Q14" s="111">
        <f>'Section 11 chart data'!$L$88</f>
        <v>29.92</v>
      </c>
      <c r="R14" s="110">
        <f>'Section 11 chart data'!$H$71</f>
        <v>0.35299999999999998</v>
      </c>
      <c r="S14" s="110">
        <f>'Section 11 chart data'!$M$88</f>
        <v>3.8719999999999999</v>
      </c>
      <c r="T14" s="111">
        <f>'Section 11 chart data'!$N$88</f>
        <v>31.21</v>
      </c>
      <c r="U14" s="110">
        <f>'Section 11 chart data'!$I$71</f>
        <v>0.94199999999999995</v>
      </c>
      <c r="V14" s="110">
        <f>'Section 11 chart data'!$O$88</f>
        <v>7.2409999999999997</v>
      </c>
      <c r="W14" s="111">
        <f>'Section 11 chart data'!$P$88</f>
        <v>23.41</v>
      </c>
      <c r="X14" s="110">
        <f>'Section 11 chart data'!$J$71</f>
        <v>0.77600000000000002</v>
      </c>
      <c r="Y14" s="110">
        <f>'Section 11 chart data'!$Q$88</f>
        <v>7.5670000000000002</v>
      </c>
      <c r="Z14" s="111">
        <f>'Section 11 chart data'!$R$88</f>
        <v>23.12</v>
      </c>
      <c r="AA14" s="110">
        <f>'Section 11 chart data'!$K$71</f>
        <v>1.2350000000000001</v>
      </c>
      <c r="AB14" s="110">
        <f>'Section 11 chart data'!$S$88</f>
        <v>5.1059999999999999</v>
      </c>
      <c r="AC14" s="111">
        <f>'Section 11 chart data'!$T$88</f>
        <v>29.98</v>
      </c>
      <c r="AD14" s="110">
        <f>'Section 11 chart data'!$L$71</f>
        <v>0.89</v>
      </c>
      <c r="AE14" s="110">
        <f>'Section 11 chart data'!$U$88</f>
        <v>10.513999999999999</v>
      </c>
      <c r="AF14" s="111">
        <f>'Section 11 chart data'!$V$88</f>
        <v>32.64</v>
      </c>
      <c r="AG14" s="110">
        <f>'Section 11 chart data'!$M$71</f>
        <v>0.70599999999999996</v>
      </c>
      <c r="AH14" s="110">
        <f>'Section 11 chart data'!$W$88</f>
        <v>18.603000000000002</v>
      </c>
      <c r="AI14" s="112">
        <f>'Section 11 chart data'!$X$88</f>
        <v>32.65</v>
      </c>
    </row>
    <row r="15" spans="2:35" ht="15" customHeight="1" x14ac:dyDescent="0.2">
      <c r="B15" s="1" t="s">
        <v>99</v>
      </c>
      <c r="C15" s="110">
        <f>'Section 11 chart data'!$C$72</f>
        <v>5.3999999999999999E-2</v>
      </c>
      <c r="D15" s="110">
        <f>'Section 11 chart data'!$C$89</f>
        <v>1.8979999999999999</v>
      </c>
      <c r="E15" s="111">
        <f>'Section 11 chart data'!$D$89</f>
        <v>58.23</v>
      </c>
      <c r="F15" s="110">
        <f>'Section 11 chart data'!$D$72</f>
        <v>0.221</v>
      </c>
      <c r="G15" s="110">
        <f>'Section 11 chart data'!$E$89</f>
        <v>3.052</v>
      </c>
      <c r="H15" s="111">
        <f>'Section 11 chart data'!$F$89</f>
        <v>63.09</v>
      </c>
      <c r="I15" s="110">
        <f>'Section 11 chart data'!$E$72</f>
        <v>2.1999999999999999E-2</v>
      </c>
      <c r="J15" s="110">
        <f>'Section 11 chart data'!$G$89</f>
        <v>20.885999999999999</v>
      </c>
      <c r="K15" s="111">
        <f>'Section 11 chart data'!$H$89</f>
        <v>86.72</v>
      </c>
      <c r="L15" s="110">
        <f>'Section 11 chart data'!$F$72</f>
        <v>0.29899999999999999</v>
      </c>
      <c r="M15" s="110">
        <f>'Section 11 chart data'!$I$89</f>
        <v>2.5760000000000001</v>
      </c>
      <c r="N15" s="111">
        <f>'Section 11 chart data'!$J$89</f>
        <v>71.209999999999994</v>
      </c>
      <c r="O15" s="110">
        <f>'Section 11 chart data'!$G$72</f>
        <v>0.27600000000000002</v>
      </c>
      <c r="P15" s="110">
        <f>'Section 11 chart data'!$K$89</f>
        <v>2.5880000000000001</v>
      </c>
      <c r="Q15" s="111">
        <f>'Section 11 chart data'!$L$89</f>
        <v>70.87</v>
      </c>
      <c r="R15" s="110">
        <f>'Section 11 chart data'!$H$72</f>
        <v>0.19</v>
      </c>
      <c r="S15" s="110">
        <f>'Section 11 chart data'!$M$89</f>
        <v>2.5880000000000001</v>
      </c>
      <c r="T15" s="111">
        <f>'Section 11 chart data'!$N$89</f>
        <v>70.87</v>
      </c>
      <c r="U15" s="110">
        <f>'Section 11 chart data'!$I$72</f>
        <v>0.13300000000000001</v>
      </c>
      <c r="V15" s="110">
        <f>'Section 11 chart data'!$O$89</f>
        <v>2.5880000000000001</v>
      </c>
      <c r="W15" s="111">
        <f>'Section 11 chart data'!$P$89</f>
        <v>70.87</v>
      </c>
      <c r="X15" s="110">
        <f>'Section 11 chart data'!$J$72</f>
        <v>0.14000000000000001</v>
      </c>
      <c r="Y15" s="110">
        <f>'Section 11 chart data'!$Q$89</f>
        <v>24.286999999999999</v>
      </c>
      <c r="Z15" s="111">
        <f>'Section 11 chart data'!$R$89</f>
        <v>94.93</v>
      </c>
      <c r="AA15" s="110">
        <f>'Section 11 chart data'!$K$72</f>
        <v>0.623</v>
      </c>
      <c r="AB15" s="110">
        <f>'Section 11 chart data'!$S$89</f>
        <v>1.0740000000000001</v>
      </c>
      <c r="AC15" s="111">
        <f>'Section 11 chart data'!$T$89</f>
        <v>57.56</v>
      </c>
      <c r="AD15" s="110">
        <f>'Section 11 chart data'!$L$72</f>
        <v>0.152</v>
      </c>
      <c r="AE15" s="110">
        <f>'Section 11 chart data'!$U$89</f>
        <v>12.379</v>
      </c>
      <c r="AF15" s="111">
        <f>'Section 11 chart data'!$V$89</f>
        <v>81.150000000000006</v>
      </c>
      <c r="AG15" s="110">
        <f>'Section 11 chart data'!$M$72</f>
        <v>0.126</v>
      </c>
      <c r="AH15" s="110">
        <f>'Section 11 chart data'!$W$89</f>
        <v>0.95099999999999996</v>
      </c>
      <c r="AI15" s="112">
        <f>'Section 11 chart data'!$X$89</f>
        <v>60.99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2.2690000000000001</v>
      </c>
      <c r="E16" s="111">
        <f>'Section 11 chart data'!$D$90</f>
        <v>45.1</v>
      </c>
      <c r="F16" s="110">
        <f>'Section 11 chart data'!$D$73</f>
        <v>0</v>
      </c>
      <c r="G16" s="110">
        <f>'Section 11 chart data'!$E$90</f>
        <v>1.3220000000000001</v>
      </c>
      <c r="H16" s="111">
        <f>'Section 11 chart data'!$F$90</f>
        <v>50.35</v>
      </c>
      <c r="I16" s="110">
        <f>'Section 11 chart data'!$E$73</f>
        <v>2E-3</v>
      </c>
      <c r="J16" s="110">
        <f>'Section 11 chart data'!$G$90</f>
        <v>2.9369999999999998</v>
      </c>
      <c r="K16" s="111">
        <f>'Section 11 chart data'!$H$90</f>
        <v>71.64</v>
      </c>
      <c r="L16" s="110">
        <f>'Section 11 chart data'!$F$73</f>
        <v>2E-3</v>
      </c>
      <c r="M16" s="110">
        <f>'Section 11 chart data'!$I$90</f>
        <v>4.1269999999999998</v>
      </c>
      <c r="N16" s="111">
        <f>'Section 11 chart data'!$J$90</f>
        <v>80.67</v>
      </c>
      <c r="O16" s="110">
        <f>'Section 11 chart data'!$G$73</f>
        <v>2E-3</v>
      </c>
      <c r="P16" s="110">
        <f>'Section 11 chart data'!$K$90</f>
        <v>4.2530000000000001</v>
      </c>
      <c r="Q16" s="111">
        <f>'Section 11 chart data'!$L$90</f>
        <v>59.55</v>
      </c>
      <c r="R16" s="110">
        <f>'Section 11 chart data'!$H$73</f>
        <v>2E-3</v>
      </c>
      <c r="S16" s="110">
        <f>'Section 11 chart data'!$M$90</f>
        <v>0.13500000000000001</v>
      </c>
      <c r="T16" s="111">
        <f>'Section 11 chart data'!$N$90</f>
        <v>81.56</v>
      </c>
      <c r="U16" s="110">
        <f>'Section 11 chart data'!$I$73</f>
        <v>2E-3</v>
      </c>
      <c r="V16" s="110">
        <f>'Section 11 chart data'!$O$90</f>
        <v>0.59699999999999998</v>
      </c>
      <c r="W16" s="111">
        <f>'Section 11 chart data'!$P$90</f>
        <v>78.739999999999995</v>
      </c>
      <c r="X16" s="110">
        <f>'Section 11 chart data'!$J$73</f>
        <v>2E-3</v>
      </c>
      <c r="Y16" s="110">
        <f>'Section 11 chart data'!$Q$90</f>
        <v>1.0860000000000001</v>
      </c>
      <c r="Z16" s="111">
        <f>'Section 11 chart data'!$R$90</f>
        <v>59.84</v>
      </c>
      <c r="AA16" s="110">
        <f>'Section 11 chart data'!$K$73</f>
        <v>2E-3</v>
      </c>
      <c r="AB16" s="110">
        <f>'Section 11 chart data'!$S$90</f>
        <v>1.038</v>
      </c>
      <c r="AC16" s="111">
        <f>'Section 11 chart data'!$T$90</f>
        <v>61.06</v>
      </c>
      <c r="AD16" s="110">
        <f>'Section 11 chart data'!$L$73</f>
        <v>2E-3</v>
      </c>
      <c r="AE16" s="110">
        <f>'Section 11 chart data'!$U$90</f>
        <v>1.44</v>
      </c>
      <c r="AF16" s="111">
        <f>'Section 11 chart data'!$V$90</f>
        <v>50.78</v>
      </c>
      <c r="AG16" s="110">
        <f>'Section 11 chart data'!$M$73</f>
        <v>2E-3</v>
      </c>
      <c r="AH16" s="110">
        <f>'Section 11 chart data'!$W$90</f>
        <v>1.7669999999999999</v>
      </c>
      <c r="AI16" s="112">
        <f>'Section 11 chart data'!$X$90</f>
        <v>44.79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2.5609999999999999</v>
      </c>
      <c r="E17" s="111">
        <f>'Section 11 chart data'!$D$91</f>
        <v>40.54</v>
      </c>
      <c r="F17" s="110">
        <f>'Section 11 chart data'!$D$74</f>
        <v>0</v>
      </c>
      <c r="G17" s="110">
        <f>'Section 11 chart data'!$E$91</f>
        <v>2</v>
      </c>
      <c r="H17" s="111">
        <f>'Section 11 chart data'!$F$91</f>
        <v>33.03</v>
      </c>
      <c r="I17" s="110">
        <f>'Section 11 chart data'!$E$74</f>
        <v>0</v>
      </c>
      <c r="J17" s="110">
        <f>'Section 11 chart data'!$G$91</f>
        <v>2.0489999999999999</v>
      </c>
      <c r="K17" s="111">
        <f>'Section 11 chart data'!$H$91</f>
        <v>39.869999999999997</v>
      </c>
      <c r="L17" s="110">
        <f>'Section 11 chart data'!$F$74</f>
        <v>0</v>
      </c>
      <c r="M17" s="110">
        <f>'Section 11 chart data'!$I$91</f>
        <v>1.7190000000000001</v>
      </c>
      <c r="N17" s="111">
        <f>'Section 11 chart data'!$J$91</f>
        <v>42.17</v>
      </c>
      <c r="O17" s="110">
        <f>'Section 11 chart data'!$G$74</f>
        <v>0</v>
      </c>
      <c r="P17" s="110">
        <f>'Section 11 chart data'!$K$91</f>
        <v>1.8520000000000001</v>
      </c>
      <c r="Q17" s="111">
        <f>'Section 11 chart data'!$L$91</f>
        <v>38.64</v>
      </c>
      <c r="R17" s="110">
        <f>'Section 11 chart data'!$H$74</f>
        <v>0</v>
      </c>
      <c r="S17" s="110">
        <f>'Section 11 chart data'!$M$91</f>
        <v>2.0249999999999999</v>
      </c>
      <c r="T17" s="111">
        <f>'Section 11 chart data'!$N$91</f>
        <v>35.369999999999997</v>
      </c>
      <c r="U17" s="110">
        <f>'Section 11 chart data'!$I$74</f>
        <v>0</v>
      </c>
      <c r="V17" s="110">
        <f>'Section 11 chart data'!$O$91</f>
        <v>2.1160000000000001</v>
      </c>
      <c r="W17" s="111">
        <f>'Section 11 chart data'!$P$91</f>
        <v>33.909999999999997</v>
      </c>
      <c r="X17" s="110">
        <f>'Section 11 chart data'!$J$74</f>
        <v>0</v>
      </c>
      <c r="Y17" s="110">
        <f>'Section 11 chart data'!$Q$91</f>
        <v>4.0250000000000004</v>
      </c>
      <c r="Z17" s="111">
        <f>'Section 11 chart data'!$R$91</f>
        <v>52.57</v>
      </c>
      <c r="AA17" s="110">
        <f>'Section 11 chart data'!$K$74</f>
        <v>0</v>
      </c>
      <c r="AB17" s="110">
        <f>'Section 11 chart data'!$S$91</f>
        <v>2.0139999999999998</v>
      </c>
      <c r="AC17" s="111">
        <f>'Section 11 chart data'!$T$91</f>
        <v>35.11</v>
      </c>
      <c r="AD17" s="110">
        <f>'Section 11 chart data'!$L$74</f>
        <v>0</v>
      </c>
      <c r="AE17" s="110">
        <f>'Section 11 chart data'!$U$91</f>
        <v>2.3210000000000002</v>
      </c>
      <c r="AF17" s="111">
        <f>'Section 11 chart data'!$V$91</f>
        <v>43.47</v>
      </c>
      <c r="AG17" s="110">
        <f>'Section 11 chart data'!$M$74</f>
        <v>0</v>
      </c>
      <c r="AH17" s="110">
        <f>'Section 11 chart data'!$W$91</f>
        <v>5.2960000000000003</v>
      </c>
      <c r="AI17" s="112">
        <f>'Section 11 chart data'!$X$91</f>
        <v>57.2</v>
      </c>
    </row>
    <row r="18" spans="2:35" ht="15" customHeight="1" x14ac:dyDescent="0.2">
      <c r="B18" s="1" t="s">
        <v>102</v>
      </c>
      <c r="C18" s="110">
        <f>'Section 11 chart data'!$C$75</f>
        <v>5.0000000000000001E-3</v>
      </c>
      <c r="D18" s="110">
        <f>'Section 11 chart data'!$C$92</f>
        <v>3.0000000000000001E-3</v>
      </c>
      <c r="E18" s="111">
        <f>'Section 11 chart data'!$D$92</f>
        <v>96.46</v>
      </c>
      <c r="F18" s="110">
        <f>'Section 11 chart data'!$D$75</f>
        <v>1E-3</v>
      </c>
      <c r="G18" s="110">
        <f>'Section 11 chart data'!$E$92</f>
        <v>0.157</v>
      </c>
      <c r="H18" s="111">
        <f>'Section 11 chart data'!$F$92</f>
        <v>47.08</v>
      </c>
      <c r="I18" s="110">
        <f>'Section 11 chart data'!$E$75</f>
        <v>0.01</v>
      </c>
      <c r="J18" s="110">
        <f>'Section 11 chart data'!$G$92</f>
        <v>0.23699999999999999</v>
      </c>
      <c r="K18" s="111">
        <f>'Section 11 chart data'!$H$92</f>
        <v>36.51</v>
      </c>
      <c r="L18" s="110">
        <f>'Section 11 chart data'!$F$75</f>
        <v>7.0000000000000001E-3</v>
      </c>
      <c r="M18" s="110">
        <f>'Section 11 chart data'!$I$92</f>
        <v>0.23699999999999999</v>
      </c>
      <c r="N18" s="111">
        <f>'Section 11 chart data'!$J$92</f>
        <v>36.51</v>
      </c>
      <c r="O18" s="110">
        <f>'Section 11 chart data'!$G$75</f>
        <v>1.4999999999999999E-2</v>
      </c>
      <c r="P18" s="110">
        <f>'Section 11 chart data'!$K$92</f>
        <v>0.23699999999999999</v>
      </c>
      <c r="Q18" s="111">
        <f>'Section 11 chart data'!$L$92</f>
        <v>36.51</v>
      </c>
      <c r="R18" s="110">
        <f>'Section 11 chart data'!$H$75</f>
        <v>8.9999999999999993E-3</v>
      </c>
      <c r="S18" s="110">
        <f>'Section 11 chart data'!$M$92</f>
        <v>0.23699999999999999</v>
      </c>
      <c r="T18" s="111">
        <f>'Section 11 chart data'!$N$92</f>
        <v>36.46</v>
      </c>
      <c r="U18" s="110">
        <f>'Section 11 chart data'!$I$75</f>
        <v>4.2999999999999997E-2</v>
      </c>
      <c r="V18" s="110">
        <f>'Section 11 chart data'!$O$92</f>
        <v>1.34</v>
      </c>
      <c r="W18" s="111">
        <f>'Section 11 chart data'!$P$92</f>
        <v>43.99</v>
      </c>
      <c r="X18" s="110">
        <f>'Section 11 chart data'!$J$75</f>
        <v>2.5000000000000001E-2</v>
      </c>
      <c r="Y18" s="110">
        <f>'Section 11 chart data'!$Q$92</f>
        <v>0.628</v>
      </c>
      <c r="Z18" s="111">
        <f>'Section 11 chart data'!$R$92</f>
        <v>48.87</v>
      </c>
      <c r="AA18" s="110">
        <f>'Section 11 chart data'!$K$75</f>
        <v>3.7999999999999999E-2</v>
      </c>
      <c r="AB18" s="110">
        <f>'Section 11 chart data'!$S$92</f>
        <v>0</v>
      </c>
      <c r="AC18" s="111">
        <f>'Section 11 chart data'!$T$92</f>
        <v>0</v>
      </c>
      <c r="AD18" s="110">
        <f>'Section 11 chart data'!$L$75</f>
        <v>1.2999999999999999E-2</v>
      </c>
      <c r="AE18" s="110">
        <f>'Section 11 chart data'!$U$92</f>
        <v>0</v>
      </c>
      <c r="AF18" s="111">
        <f>'Section 11 chart data'!$V$92</f>
        <v>0</v>
      </c>
      <c r="AG18" s="110">
        <f>'Section 11 chart data'!$M$75</f>
        <v>4.0000000000000001E-3</v>
      </c>
      <c r="AH18" s="110">
        <f>'Section 11 chart data'!$W$92</f>
        <v>4.5999999999999999E-2</v>
      </c>
      <c r="AI18" s="112">
        <f>'Section 11 chart data'!$X$92</f>
        <v>49.66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7.0000000000000001E-3</v>
      </c>
      <c r="E19" s="111">
        <f>'Section 11 chart data'!$D$93</f>
        <v>42.48</v>
      </c>
      <c r="F19" s="110">
        <f>'Section 11 chart data'!$D$76</f>
        <v>0</v>
      </c>
      <c r="G19" s="110">
        <f>'Section 11 chart data'!$E$93</f>
        <v>3.9E-2</v>
      </c>
      <c r="H19" s="111">
        <f>'Section 11 chart data'!$F$93</f>
        <v>53.19</v>
      </c>
      <c r="I19" s="110">
        <f>'Section 11 chart data'!$E$76</f>
        <v>0</v>
      </c>
      <c r="J19" s="110">
        <f>'Section 11 chart data'!$G$93</f>
        <v>0.13200000000000001</v>
      </c>
      <c r="K19" s="111">
        <f>'Section 11 chart data'!$H$93</f>
        <v>48.87</v>
      </c>
      <c r="L19" s="110">
        <f>'Section 11 chart data'!$F$76</f>
        <v>1E-3</v>
      </c>
      <c r="M19" s="110">
        <f>'Section 11 chart data'!$I$93</f>
        <v>0.26700000000000002</v>
      </c>
      <c r="N19" s="111">
        <f>'Section 11 chart data'!$J$93</f>
        <v>56.73</v>
      </c>
      <c r="O19" s="110">
        <f>'Section 11 chart data'!$G$76</f>
        <v>1E-3</v>
      </c>
      <c r="P19" s="110">
        <f>'Section 11 chart data'!$K$93</f>
        <v>0.27900000000000003</v>
      </c>
      <c r="Q19" s="111">
        <f>'Section 11 chart data'!$L$93</f>
        <v>54.35</v>
      </c>
      <c r="R19" s="110">
        <f>'Section 11 chart data'!$H$76</f>
        <v>2E-3</v>
      </c>
      <c r="S19" s="110">
        <f>'Section 11 chart data'!$M$93</f>
        <v>0.27900000000000003</v>
      </c>
      <c r="T19" s="111">
        <f>'Section 11 chart data'!$N$93</f>
        <v>54.35</v>
      </c>
      <c r="U19" s="110">
        <f>'Section 11 chart data'!$I$76</f>
        <v>2E-3</v>
      </c>
      <c r="V19" s="110">
        <f>'Section 11 chart data'!$O$93</f>
        <v>0.27900000000000003</v>
      </c>
      <c r="W19" s="111">
        <f>'Section 11 chart data'!$P$93</f>
        <v>54.35</v>
      </c>
      <c r="X19" s="110">
        <f>'Section 11 chart data'!$J$76</f>
        <v>2E-3</v>
      </c>
      <c r="Y19" s="110">
        <f>'Section 11 chart data'!$Q$93</f>
        <v>0.27900000000000003</v>
      </c>
      <c r="Z19" s="111">
        <f>'Section 11 chart data'!$R$93</f>
        <v>54.35</v>
      </c>
      <c r="AA19" s="110">
        <f>'Section 11 chart data'!$K$76</f>
        <v>2E-3</v>
      </c>
      <c r="AB19" s="110">
        <f>'Section 11 chart data'!$S$93</f>
        <v>0.27900000000000003</v>
      </c>
      <c r="AC19" s="111">
        <f>'Section 11 chart data'!$T$93</f>
        <v>54.35</v>
      </c>
      <c r="AD19" s="110">
        <f>'Section 11 chart data'!$L$76</f>
        <v>2E-3</v>
      </c>
      <c r="AE19" s="110">
        <f>'Section 11 chart data'!$U$93</f>
        <v>0.27900000000000003</v>
      </c>
      <c r="AF19" s="111">
        <f>'Section 11 chart data'!$V$93</f>
        <v>54.35</v>
      </c>
      <c r="AG19" s="110">
        <f>'Section 11 chart data'!$M$76</f>
        <v>2E-3</v>
      </c>
      <c r="AH19" s="110">
        <f>'Section 11 chart data'!$W$93</f>
        <v>0.27900000000000003</v>
      </c>
      <c r="AI19" s="112">
        <f>'Section 11 chart data'!$X$93</f>
        <v>54.35</v>
      </c>
    </row>
    <row r="20" spans="2:35" ht="15" customHeight="1" x14ac:dyDescent="0.2">
      <c r="B20" s="1" t="s">
        <v>104</v>
      </c>
      <c r="C20" s="114">
        <f>'Section 11 chart data'!$C$77</f>
        <v>0.436</v>
      </c>
      <c r="D20" s="114">
        <f>'Section 11 chart data'!$C$94</f>
        <v>4.6390000000000002</v>
      </c>
      <c r="E20" s="115">
        <f>'Section 11 chart data'!$D$94</f>
        <v>54.23</v>
      </c>
      <c r="F20" s="114">
        <f>'Section 11 chart data'!$D$77</f>
        <v>1.069</v>
      </c>
      <c r="G20" s="114">
        <f>'Section 11 chart data'!$E$94</f>
        <v>6.1429999999999998</v>
      </c>
      <c r="H20" s="115">
        <f>'Section 11 chart data'!$F$94</f>
        <v>44.54</v>
      </c>
      <c r="I20" s="114">
        <f>'Section 11 chart data'!$E$77</f>
        <v>0.53</v>
      </c>
      <c r="J20" s="114">
        <f>'Section 11 chart data'!$G$94</f>
        <v>5.61</v>
      </c>
      <c r="K20" s="115">
        <f>'Section 11 chart data'!$H$94</f>
        <v>40.94</v>
      </c>
      <c r="L20" s="114">
        <f>'Section 11 chart data'!$F$77</f>
        <v>1.4730000000000001</v>
      </c>
      <c r="M20" s="114">
        <f>'Section 11 chart data'!$I$94</f>
        <v>3.8679999999999999</v>
      </c>
      <c r="N20" s="115">
        <f>'Section 11 chart data'!$J$94</f>
        <v>28.49</v>
      </c>
      <c r="O20" s="114">
        <f>'Section 11 chart data'!$G$77</f>
        <v>1.484</v>
      </c>
      <c r="P20" s="114">
        <f>'Section 11 chart data'!$K$94</f>
        <v>6.9649999999999999</v>
      </c>
      <c r="Q20" s="115">
        <f>'Section 11 chart data'!$L$94</f>
        <v>40.21</v>
      </c>
      <c r="R20" s="114">
        <f>'Section 11 chart data'!$H$77</f>
        <v>1.1839999999999999</v>
      </c>
      <c r="S20" s="114">
        <f>'Section 11 chart data'!$M$94</f>
        <v>6.3630000000000004</v>
      </c>
      <c r="T20" s="115">
        <f>'Section 11 chart data'!$N$94</f>
        <v>46.31</v>
      </c>
      <c r="U20" s="114">
        <f>'Section 11 chart data'!$I$77</f>
        <v>1.6910000000000001</v>
      </c>
      <c r="V20" s="114">
        <f>'Section 11 chart data'!$O$94</f>
        <v>10.988</v>
      </c>
      <c r="W20" s="115">
        <f>'Section 11 chart data'!$P$94</f>
        <v>38.97</v>
      </c>
      <c r="X20" s="114">
        <f>'Section 11 chart data'!$J$77</f>
        <v>1.448</v>
      </c>
      <c r="Y20" s="114">
        <f>'Section 11 chart data'!$Q$94</f>
        <v>4.2039999999999997</v>
      </c>
      <c r="Z20" s="115">
        <f>'Section 11 chart data'!$R$94</f>
        <v>25.69</v>
      </c>
      <c r="AA20" s="114">
        <f>'Section 11 chart data'!$K$77</f>
        <v>2.778</v>
      </c>
      <c r="AB20" s="114">
        <f>'Section 11 chart data'!$S$94</f>
        <v>3.4580000000000002</v>
      </c>
      <c r="AC20" s="115">
        <f>'Section 11 chart data'!$T$94</f>
        <v>33.11</v>
      </c>
      <c r="AD20" s="114">
        <f>'Section 11 chart data'!$L$77</f>
        <v>1.5820000000000001</v>
      </c>
      <c r="AE20" s="114">
        <f>'Section 11 chart data'!$U$94</f>
        <v>4.0449999999999999</v>
      </c>
      <c r="AF20" s="115">
        <f>'Section 11 chart data'!$V$94</f>
        <v>37.54</v>
      </c>
      <c r="AG20" s="114">
        <f>'Section 11 chart data'!$M$77</f>
        <v>1.012</v>
      </c>
      <c r="AH20" s="114">
        <f>'Section 11 chart data'!$W$94</f>
        <v>4.4660000000000002</v>
      </c>
      <c r="AI20" s="116">
        <f>'Section 11 chart data'!$X$94</f>
        <v>28.55</v>
      </c>
    </row>
    <row r="23" spans="2:35" ht="15" customHeight="1" x14ac:dyDescent="0.2">
      <c r="B23" s="901" t="s">
        <v>77</v>
      </c>
      <c r="C23" s="895" t="s">
        <v>331</v>
      </c>
      <c r="D23" s="896"/>
      <c r="E23" s="897"/>
      <c r="F23" s="895" t="s">
        <v>222</v>
      </c>
      <c r="G23" s="896"/>
      <c r="H23" s="896"/>
    </row>
    <row r="24" spans="2:35" ht="15" customHeight="1" x14ac:dyDescent="0.2">
      <c r="B24" s="901"/>
      <c r="C24" s="634" t="s">
        <v>78</v>
      </c>
      <c r="D24" s="898" t="s">
        <v>79</v>
      </c>
      <c r="E24" s="899"/>
      <c r="F24" s="634" t="s">
        <v>78</v>
      </c>
      <c r="G24" s="898" t="s">
        <v>79</v>
      </c>
      <c r="H24" s="900"/>
    </row>
    <row r="25" spans="2:35" ht="30" customHeight="1" x14ac:dyDescent="0.2">
      <c r="B25" s="902"/>
      <c r="C25" s="893" t="s">
        <v>325</v>
      </c>
      <c r="D25" s="894"/>
      <c r="E25" s="16" t="s">
        <v>82</v>
      </c>
      <c r="F25" s="893" t="s">
        <v>325</v>
      </c>
      <c r="G25" s="894"/>
      <c r="H25" s="17" t="s">
        <v>82</v>
      </c>
    </row>
    <row r="26" spans="2:35" ht="15" customHeight="1" x14ac:dyDescent="0.2">
      <c r="B26" s="152" t="str">
        <f>Index!$B$4</f>
        <v>East Midlands</v>
      </c>
      <c r="C26" s="775"/>
      <c r="D26" s="775"/>
      <c r="E26" s="775"/>
      <c r="F26" s="775"/>
      <c r="G26" s="775"/>
      <c r="H26" s="775"/>
    </row>
    <row r="27" spans="2:35" ht="15" customHeight="1" x14ac:dyDescent="0.2">
      <c r="B27" s="2" t="s">
        <v>105</v>
      </c>
      <c r="C27" s="108">
        <f>$C$9</f>
        <v>0.95499999999999996</v>
      </c>
      <c r="D27" s="108">
        <f>$D$9</f>
        <v>147.863</v>
      </c>
      <c r="E27" s="119">
        <f>$E$9</f>
        <v>29.3</v>
      </c>
      <c r="F27" s="108">
        <f>$F$9</f>
        <v>2.7959999999999998</v>
      </c>
      <c r="G27" s="108">
        <f>$G$9</f>
        <v>109.11799999999999</v>
      </c>
      <c r="H27" s="120">
        <f>$H$9</f>
        <v>20.6</v>
      </c>
    </row>
    <row r="28" spans="2:35" ht="15" customHeight="1" x14ac:dyDescent="0.2">
      <c r="B28" s="1" t="s">
        <v>94</v>
      </c>
      <c r="C28" s="110">
        <f>$C$10</f>
        <v>9.6000000000000002E-2</v>
      </c>
      <c r="D28" s="110">
        <f>$D$10</f>
        <v>18.341000000000001</v>
      </c>
      <c r="E28" s="111">
        <f>$E$10</f>
        <v>62.19</v>
      </c>
      <c r="F28" s="110">
        <f>$F$10</f>
        <v>0.28899999999999998</v>
      </c>
      <c r="G28" s="110">
        <f>$G$10</f>
        <v>20.638999999999999</v>
      </c>
      <c r="H28" s="112">
        <f>$H$10</f>
        <v>53.2</v>
      </c>
    </row>
    <row r="29" spans="2:35" ht="15" customHeight="1" x14ac:dyDescent="0.2">
      <c r="B29" s="1" t="s">
        <v>95</v>
      </c>
      <c r="C29" s="110">
        <f>$C$11</f>
        <v>0.191</v>
      </c>
      <c r="D29" s="110">
        <f>$D$11</f>
        <v>0.11700000000000001</v>
      </c>
      <c r="E29" s="111">
        <f>$E$11</f>
        <v>82.15</v>
      </c>
      <c r="F29" s="110">
        <f>$F$11</f>
        <v>0.49199999999999999</v>
      </c>
      <c r="G29" s="110">
        <f>$G$11</f>
        <v>0.11</v>
      </c>
      <c r="H29" s="112">
        <f>$H$11</f>
        <v>70.8</v>
      </c>
    </row>
    <row r="30" spans="2:35" ht="15" customHeight="1" x14ac:dyDescent="0.2">
      <c r="B30" s="1" t="s">
        <v>96</v>
      </c>
      <c r="C30" s="110">
        <f>$C$12</f>
        <v>7.9000000000000001E-2</v>
      </c>
      <c r="D30" s="110">
        <f>$D$12</f>
        <v>48.529000000000003</v>
      </c>
      <c r="E30" s="111">
        <f>$E$12</f>
        <v>42.41</v>
      </c>
      <c r="F30" s="110">
        <f>$F$12</f>
        <v>0.23599999999999999</v>
      </c>
      <c r="G30" s="110">
        <f>$G$12</f>
        <v>26.221</v>
      </c>
      <c r="H30" s="112">
        <f>$H$12</f>
        <v>38.32</v>
      </c>
    </row>
    <row r="31" spans="2:35" ht="15" customHeight="1" x14ac:dyDescent="0.2">
      <c r="B31" s="1" t="s">
        <v>97</v>
      </c>
      <c r="C31" s="110">
        <f>$C$13</f>
        <v>3.5000000000000003E-2</v>
      </c>
      <c r="D31" s="110">
        <f>$D$13</f>
        <v>50.563000000000002</v>
      </c>
      <c r="E31" s="111">
        <f>$E$13</f>
        <v>53.71</v>
      </c>
      <c r="F31" s="110">
        <f>$F$13</f>
        <v>0.13600000000000001</v>
      </c>
      <c r="G31" s="110">
        <f>$G$13</f>
        <v>29.992000000000001</v>
      </c>
      <c r="H31" s="112">
        <f>$H$13</f>
        <v>39.36</v>
      </c>
    </row>
    <row r="32" spans="2:35" ht="15" customHeight="1" x14ac:dyDescent="0.2">
      <c r="B32" s="1" t="s">
        <v>98</v>
      </c>
      <c r="C32" s="110">
        <f>$C$14</f>
        <v>5.8999999999999997E-2</v>
      </c>
      <c r="D32" s="110">
        <f>$D$14</f>
        <v>18.934999999999999</v>
      </c>
      <c r="E32" s="111">
        <f>$E$14</f>
        <v>31.85</v>
      </c>
      <c r="F32" s="110">
        <f>$F$14</f>
        <v>0.35099999999999998</v>
      </c>
      <c r="G32" s="110">
        <f>$G$14</f>
        <v>19.442</v>
      </c>
      <c r="H32" s="112">
        <f>$H$14</f>
        <v>31.89</v>
      </c>
    </row>
    <row r="33" spans="2:8" ht="15" customHeight="1" x14ac:dyDescent="0.2">
      <c r="B33" s="1" t="s">
        <v>99</v>
      </c>
      <c r="C33" s="110">
        <f>$C$15</f>
        <v>5.3999999999999999E-2</v>
      </c>
      <c r="D33" s="110">
        <f>$D$15</f>
        <v>1.8979999999999999</v>
      </c>
      <c r="E33" s="111">
        <f>$E$15</f>
        <v>58.23</v>
      </c>
      <c r="F33" s="110">
        <f>$F$15</f>
        <v>0.221</v>
      </c>
      <c r="G33" s="110">
        <f>$G$15</f>
        <v>3.052</v>
      </c>
      <c r="H33" s="112">
        <f>$H$15</f>
        <v>63.09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2.2690000000000001</v>
      </c>
      <c r="E34" s="111">
        <f>$E$16</f>
        <v>45.1</v>
      </c>
      <c r="F34" s="110">
        <f>$F$16</f>
        <v>0</v>
      </c>
      <c r="G34" s="110">
        <f>$G$16</f>
        <v>1.3220000000000001</v>
      </c>
      <c r="H34" s="112">
        <f>$H$16</f>
        <v>50.35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2.5609999999999999</v>
      </c>
      <c r="E35" s="111">
        <f>$E$17</f>
        <v>40.54</v>
      </c>
      <c r="F35" s="110">
        <f>$F$17</f>
        <v>0</v>
      </c>
      <c r="G35" s="110">
        <f>$G$17</f>
        <v>2</v>
      </c>
      <c r="H35" s="112">
        <f>$H$17</f>
        <v>33.03</v>
      </c>
    </row>
    <row r="36" spans="2:8" ht="15" customHeight="1" x14ac:dyDescent="0.2">
      <c r="B36" s="1" t="s">
        <v>102</v>
      </c>
      <c r="C36" s="110">
        <f>$C$18</f>
        <v>5.0000000000000001E-3</v>
      </c>
      <c r="D36" s="110">
        <f>$D$18</f>
        <v>3.0000000000000001E-3</v>
      </c>
      <c r="E36" s="111">
        <f>$E$18</f>
        <v>96.46</v>
      </c>
      <c r="F36" s="110">
        <f>$F$18</f>
        <v>1E-3</v>
      </c>
      <c r="G36" s="110">
        <f>$G$18</f>
        <v>0.157</v>
      </c>
      <c r="H36" s="112">
        <f>$H$18</f>
        <v>47.08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7.0000000000000001E-3</v>
      </c>
      <c r="E37" s="111">
        <f>$E$19</f>
        <v>42.48</v>
      </c>
      <c r="F37" s="110">
        <f>$F$19</f>
        <v>0</v>
      </c>
      <c r="G37" s="110">
        <f>$G$19</f>
        <v>3.9E-2</v>
      </c>
      <c r="H37" s="112">
        <f>$H$19</f>
        <v>53.19</v>
      </c>
    </row>
    <row r="38" spans="2:8" ht="15" customHeight="1" x14ac:dyDescent="0.2">
      <c r="B38" s="1" t="s">
        <v>104</v>
      </c>
      <c r="C38" s="114">
        <f>$C$20</f>
        <v>0.436</v>
      </c>
      <c r="D38" s="114">
        <f>$D$20</f>
        <v>4.6390000000000002</v>
      </c>
      <c r="E38" s="115">
        <f>$E$20</f>
        <v>54.23</v>
      </c>
      <c r="F38" s="114">
        <f>$F$20</f>
        <v>1.069</v>
      </c>
      <c r="G38" s="114">
        <f>$G$20</f>
        <v>6.1429999999999998</v>
      </c>
      <c r="H38" s="116">
        <f>$H$20</f>
        <v>44.54</v>
      </c>
    </row>
    <row r="41" spans="2:8" ht="15" customHeight="1" x14ac:dyDescent="0.2">
      <c r="B41" s="901" t="s">
        <v>77</v>
      </c>
      <c r="C41" s="895" t="s">
        <v>225</v>
      </c>
      <c r="D41" s="896"/>
      <c r="E41" s="897"/>
      <c r="F41" s="895" t="s">
        <v>226</v>
      </c>
      <c r="G41" s="896"/>
      <c r="H41" s="896"/>
    </row>
    <row r="42" spans="2:8" ht="15" customHeight="1" x14ac:dyDescent="0.2">
      <c r="B42" s="901"/>
      <c r="C42" s="634" t="s">
        <v>78</v>
      </c>
      <c r="D42" s="898" t="s">
        <v>79</v>
      </c>
      <c r="E42" s="899"/>
      <c r="F42" s="634" t="s">
        <v>78</v>
      </c>
      <c r="G42" s="898" t="s">
        <v>79</v>
      </c>
      <c r="H42" s="900"/>
    </row>
    <row r="43" spans="2:8" ht="30" customHeight="1" x14ac:dyDescent="0.2">
      <c r="B43" s="902"/>
      <c r="C43" s="893" t="s">
        <v>325</v>
      </c>
      <c r="D43" s="894"/>
      <c r="E43" s="16" t="s">
        <v>82</v>
      </c>
      <c r="F43" s="893" t="s">
        <v>325</v>
      </c>
      <c r="G43" s="894"/>
      <c r="H43" s="17" t="s">
        <v>82</v>
      </c>
    </row>
    <row r="44" spans="2:8" ht="15" customHeight="1" x14ac:dyDescent="0.2">
      <c r="B44" s="152" t="str">
        <f>Index!$B$4</f>
        <v>East Midlands</v>
      </c>
      <c r="C44" s="775"/>
      <c r="D44" s="775"/>
      <c r="E44" s="775"/>
      <c r="F44" s="775"/>
      <c r="G44" s="775"/>
      <c r="H44" s="775"/>
    </row>
    <row r="45" spans="2:8" ht="15" customHeight="1" x14ac:dyDescent="0.2">
      <c r="B45" s="2" t="s">
        <v>105</v>
      </c>
      <c r="C45" s="108">
        <f>$I$9</f>
        <v>1.861</v>
      </c>
      <c r="D45" s="108">
        <f>$J$9</f>
        <v>76.44</v>
      </c>
      <c r="E45" s="119">
        <f>$K$9</f>
        <v>29.69</v>
      </c>
      <c r="F45" s="108">
        <f>$L$9</f>
        <v>4.6989999999999998</v>
      </c>
      <c r="G45" s="108">
        <f>$M$9</f>
        <v>76.94</v>
      </c>
      <c r="H45" s="120">
        <f>$N$9</f>
        <v>32.71</v>
      </c>
    </row>
    <row r="46" spans="2:8" ht="15" customHeight="1" x14ac:dyDescent="0.2">
      <c r="B46" s="1" t="s">
        <v>94</v>
      </c>
      <c r="C46" s="110">
        <f>$I$10</f>
        <v>9.1999999999999998E-2</v>
      </c>
      <c r="D46" s="110">
        <f>$J$10</f>
        <v>20.911999999999999</v>
      </c>
      <c r="E46" s="111">
        <f>$K$10</f>
        <v>50.57</v>
      </c>
      <c r="F46" s="110">
        <f>$L$10</f>
        <v>0.51200000000000001</v>
      </c>
      <c r="G46" s="110">
        <f>$M$10</f>
        <v>57.734999999999999</v>
      </c>
      <c r="H46" s="112">
        <f>$N$10</f>
        <v>42.57</v>
      </c>
    </row>
    <row r="47" spans="2:8" ht="15" customHeight="1" x14ac:dyDescent="0.2">
      <c r="B47" s="1" t="s">
        <v>95</v>
      </c>
      <c r="C47" s="110">
        <f>$I$11</f>
        <v>0.59399999999999997</v>
      </c>
      <c r="D47" s="110">
        <f>$J$11</f>
        <v>0.14099999999999999</v>
      </c>
      <c r="E47" s="111">
        <f>$K$11</f>
        <v>58.37</v>
      </c>
      <c r="F47" s="110">
        <f>$L$11</f>
        <v>0.999</v>
      </c>
      <c r="G47" s="110">
        <f>$M$11</f>
        <v>0.156</v>
      </c>
      <c r="H47" s="112">
        <f>$N$11</f>
        <v>55.27</v>
      </c>
    </row>
    <row r="48" spans="2:8" ht="15" customHeight="1" x14ac:dyDescent="0.2">
      <c r="B48" s="1" t="s">
        <v>96</v>
      </c>
      <c r="C48" s="110">
        <f>$I$12</f>
        <v>0.28299999999999997</v>
      </c>
      <c r="D48" s="110">
        <f>$J$12</f>
        <v>10.816000000000001</v>
      </c>
      <c r="E48" s="111">
        <f>$K$12</f>
        <v>35.799999999999997</v>
      </c>
      <c r="F48" s="110">
        <f>$L$12</f>
        <v>0.54300000000000004</v>
      </c>
      <c r="G48" s="110">
        <f>$M$12</f>
        <v>3.2090000000000001</v>
      </c>
      <c r="H48" s="112">
        <f>$N$12</f>
        <v>36.630000000000003</v>
      </c>
    </row>
    <row r="49" spans="2:8" ht="15" customHeight="1" x14ac:dyDescent="0.2">
      <c r="B49" s="1" t="s">
        <v>97</v>
      </c>
      <c r="C49" s="110">
        <f>$I$13</f>
        <v>0.115</v>
      </c>
      <c r="D49" s="110">
        <f>$J$13</f>
        <v>5.7149999999999999</v>
      </c>
      <c r="E49" s="111">
        <f>$K$13</f>
        <v>38.5</v>
      </c>
      <c r="F49" s="110">
        <f>$L$13</f>
        <v>0.46600000000000003</v>
      </c>
      <c r="G49" s="110">
        <f>$M$13</f>
        <v>2.25</v>
      </c>
      <c r="H49" s="112">
        <f>$N$13</f>
        <v>49.78</v>
      </c>
    </row>
    <row r="50" spans="2:8" ht="15" customHeight="1" x14ac:dyDescent="0.2">
      <c r="B50" s="1" t="s">
        <v>98</v>
      </c>
      <c r="C50" s="110">
        <f>$I$14</f>
        <v>0.21199999999999999</v>
      </c>
      <c r="D50" s="110">
        <f>$J$14</f>
        <v>7.0049999999999999</v>
      </c>
      <c r="E50" s="111">
        <f>$K$14</f>
        <v>27.45</v>
      </c>
      <c r="F50" s="110">
        <f>$L$14</f>
        <v>0.39900000000000002</v>
      </c>
      <c r="G50" s="110">
        <f>$M$14</f>
        <v>0.79700000000000004</v>
      </c>
      <c r="H50" s="112">
        <f>$N$14</f>
        <v>24.11</v>
      </c>
    </row>
    <row r="51" spans="2:8" ht="15" customHeight="1" x14ac:dyDescent="0.2">
      <c r="B51" s="1" t="s">
        <v>99</v>
      </c>
      <c r="C51" s="110">
        <f>$I$15</f>
        <v>2.1999999999999999E-2</v>
      </c>
      <c r="D51" s="110">
        <f>$J$15</f>
        <v>20.885999999999999</v>
      </c>
      <c r="E51" s="111">
        <f>$K$15</f>
        <v>86.72</v>
      </c>
      <c r="F51" s="110">
        <f>$L$15</f>
        <v>0.29899999999999999</v>
      </c>
      <c r="G51" s="110">
        <f>$M$15</f>
        <v>2.5760000000000001</v>
      </c>
      <c r="H51" s="112">
        <f>$N$15</f>
        <v>71.209999999999994</v>
      </c>
    </row>
    <row r="52" spans="2:8" ht="15" customHeight="1" x14ac:dyDescent="0.2">
      <c r="B52" s="1" t="s">
        <v>100</v>
      </c>
      <c r="C52" s="110">
        <f>$I$16</f>
        <v>2E-3</v>
      </c>
      <c r="D52" s="110">
        <f>$J$16</f>
        <v>2.9369999999999998</v>
      </c>
      <c r="E52" s="111">
        <f>$K$16</f>
        <v>71.64</v>
      </c>
      <c r="F52" s="110">
        <f>$L$16</f>
        <v>2E-3</v>
      </c>
      <c r="G52" s="110">
        <f>$M$16</f>
        <v>4.1269999999999998</v>
      </c>
      <c r="H52" s="112">
        <f>$N$16</f>
        <v>80.67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2.0489999999999999</v>
      </c>
      <c r="E53" s="111">
        <f>$K$17</f>
        <v>39.869999999999997</v>
      </c>
      <c r="F53" s="110">
        <f>$L$17</f>
        <v>0</v>
      </c>
      <c r="G53" s="110">
        <f>$M$17</f>
        <v>1.7190000000000001</v>
      </c>
      <c r="H53" s="112">
        <f>$N$17</f>
        <v>42.17</v>
      </c>
    </row>
    <row r="54" spans="2:8" ht="15" customHeight="1" x14ac:dyDescent="0.2">
      <c r="B54" s="1" t="s">
        <v>102</v>
      </c>
      <c r="C54" s="110">
        <f>$I$18</f>
        <v>0.01</v>
      </c>
      <c r="D54" s="110">
        <f>$J$18</f>
        <v>0.23699999999999999</v>
      </c>
      <c r="E54" s="111">
        <f>$K$18</f>
        <v>36.51</v>
      </c>
      <c r="F54" s="110">
        <f>$L$18</f>
        <v>7.0000000000000001E-3</v>
      </c>
      <c r="G54" s="110">
        <f>$M$18</f>
        <v>0.23699999999999999</v>
      </c>
      <c r="H54" s="112">
        <f>$N$18</f>
        <v>36.51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0.13200000000000001</v>
      </c>
      <c r="E55" s="111">
        <f>$K$19</f>
        <v>48.87</v>
      </c>
      <c r="F55" s="110">
        <f>$L$19</f>
        <v>1E-3</v>
      </c>
      <c r="G55" s="110">
        <f>$M$19</f>
        <v>0.26700000000000002</v>
      </c>
      <c r="H55" s="112">
        <f>$N$19</f>
        <v>56.73</v>
      </c>
    </row>
    <row r="56" spans="2:8" ht="15" customHeight="1" x14ac:dyDescent="0.2">
      <c r="B56" s="1" t="s">
        <v>104</v>
      </c>
      <c r="C56" s="114">
        <f>$I$20</f>
        <v>0.53</v>
      </c>
      <c r="D56" s="114">
        <f>$J$20</f>
        <v>5.61</v>
      </c>
      <c r="E56" s="115">
        <f>$K$20</f>
        <v>40.94</v>
      </c>
      <c r="F56" s="114">
        <f>$L$20</f>
        <v>1.4730000000000001</v>
      </c>
      <c r="G56" s="114">
        <f>$M$20</f>
        <v>3.8679999999999999</v>
      </c>
      <c r="H56" s="116">
        <f>$N$20</f>
        <v>28.49</v>
      </c>
    </row>
    <row r="59" spans="2:8" ht="15" customHeight="1" x14ac:dyDescent="0.2">
      <c r="B59" s="901" t="s">
        <v>77</v>
      </c>
      <c r="C59" s="895" t="s">
        <v>227</v>
      </c>
      <c r="D59" s="896"/>
      <c r="E59" s="897"/>
      <c r="F59" s="895" t="s">
        <v>228</v>
      </c>
      <c r="G59" s="896"/>
      <c r="H59" s="896"/>
    </row>
    <row r="60" spans="2:8" ht="15" customHeight="1" x14ac:dyDescent="0.2">
      <c r="B60" s="901"/>
      <c r="C60" s="634" t="s">
        <v>78</v>
      </c>
      <c r="D60" s="898" t="s">
        <v>79</v>
      </c>
      <c r="E60" s="899"/>
      <c r="F60" s="634" t="s">
        <v>78</v>
      </c>
      <c r="G60" s="898" t="s">
        <v>79</v>
      </c>
      <c r="H60" s="900"/>
    </row>
    <row r="61" spans="2:8" ht="30" customHeight="1" x14ac:dyDescent="0.2">
      <c r="B61" s="902"/>
      <c r="C61" s="893" t="s">
        <v>325</v>
      </c>
      <c r="D61" s="894"/>
      <c r="E61" s="16" t="s">
        <v>82</v>
      </c>
      <c r="F61" s="893" t="s">
        <v>325</v>
      </c>
      <c r="G61" s="894"/>
      <c r="H61" s="17" t="s">
        <v>82</v>
      </c>
    </row>
    <row r="62" spans="2:8" ht="15" customHeight="1" x14ac:dyDescent="0.2">
      <c r="B62" s="152" t="str">
        <f>Index!$B$4</f>
        <v>East Midlands</v>
      </c>
      <c r="C62" s="775"/>
      <c r="D62" s="775"/>
      <c r="E62" s="775"/>
      <c r="F62" s="775"/>
      <c r="G62" s="775"/>
      <c r="H62" s="775"/>
    </row>
    <row r="63" spans="2:8" ht="15" customHeight="1" x14ac:dyDescent="0.2">
      <c r="B63" s="2" t="s">
        <v>105</v>
      </c>
      <c r="C63" s="108">
        <f>$O$9</f>
        <v>5.8689999999999998</v>
      </c>
      <c r="D63" s="108">
        <f>$P$9</f>
        <v>58.609000000000002</v>
      </c>
      <c r="E63" s="119">
        <f>$Q$9</f>
        <v>34.270000000000003</v>
      </c>
      <c r="F63" s="108">
        <f>$R$9</f>
        <v>4.4809999999999999</v>
      </c>
      <c r="G63" s="108">
        <f>$S$9</f>
        <v>29.579000000000001</v>
      </c>
      <c r="H63" s="120">
        <f>$T$9</f>
        <v>16.7</v>
      </c>
    </row>
    <row r="64" spans="2:8" ht="15" customHeight="1" x14ac:dyDescent="0.2">
      <c r="B64" s="1" t="s">
        <v>94</v>
      </c>
      <c r="C64" s="110">
        <f>$O$10</f>
        <v>0.32200000000000001</v>
      </c>
      <c r="D64" s="110">
        <f>$P$10</f>
        <v>32.756999999999998</v>
      </c>
      <c r="E64" s="111">
        <f>$Q$10</f>
        <v>59.51</v>
      </c>
      <c r="F64" s="110">
        <f>$R$10</f>
        <v>0.28999999999999998</v>
      </c>
      <c r="G64" s="110">
        <f>$S$10</f>
        <v>4.2859999999999996</v>
      </c>
      <c r="H64" s="112">
        <f>$T$10</f>
        <v>37.979999999999997</v>
      </c>
    </row>
    <row r="65" spans="2:8" ht="15" customHeight="1" x14ac:dyDescent="0.2">
      <c r="B65" s="1" t="s">
        <v>95</v>
      </c>
      <c r="C65" s="110">
        <f>$O$11</f>
        <v>1.69</v>
      </c>
      <c r="D65" s="110">
        <f>$P$11</f>
        <v>0.161</v>
      </c>
      <c r="E65" s="111">
        <f>$Q$11</f>
        <v>53.84</v>
      </c>
      <c r="F65" s="110">
        <f>$R$11</f>
        <v>0.73799999999999999</v>
      </c>
      <c r="G65" s="110">
        <f>$S$11</f>
        <v>0.19500000000000001</v>
      </c>
      <c r="H65" s="112">
        <f>$T$11</f>
        <v>46.77</v>
      </c>
    </row>
    <row r="66" spans="2:8" ht="15" customHeight="1" x14ac:dyDescent="0.2">
      <c r="B66" s="1" t="s">
        <v>96</v>
      </c>
      <c r="C66" s="110">
        <f>$O$12</f>
        <v>1.052</v>
      </c>
      <c r="D66" s="110">
        <f>$P$12</f>
        <v>4.391</v>
      </c>
      <c r="E66" s="111">
        <f>$Q$12</f>
        <v>31.35</v>
      </c>
      <c r="F66" s="110">
        <f>$R$12</f>
        <v>1.1060000000000001</v>
      </c>
      <c r="G66" s="110">
        <f>$S$12</f>
        <v>5.4429999999999996</v>
      </c>
      <c r="H66" s="112">
        <f>$T$12</f>
        <v>30.84</v>
      </c>
    </row>
    <row r="67" spans="2:8" ht="15" customHeight="1" x14ac:dyDescent="0.2">
      <c r="B67" s="1" t="s">
        <v>97</v>
      </c>
      <c r="C67" s="110">
        <f>$O$13</f>
        <v>0.59799999999999998</v>
      </c>
      <c r="D67" s="110">
        <f>$P$13</f>
        <v>3.1080000000000001</v>
      </c>
      <c r="E67" s="111">
        <f>$Q$13</f>
        <v>42.47</v>
      </c>
      <c r="F67" s="110">
        <f>$R$13</f>
        <v>0.60699999999999998</v>
      </c>
      <c r="G67" s="110">
        <f>$S$13</f>
        <v>4.157</v>
      </c>
      <c r="H67" s="112">
        <f>$T$13</f>
        <v>38.07</v>
      </c>
    </row>
    <row r="68" spans="2:8" ht="15" customHeight="1" x14ac:dyDescent="0.2">
      <c r="B68" s="1" t="s">
        <v>98</v>
      </c>
      <c r="C68" s="110">
        <f>$O$14</f>
        <v>0.42899999999999999</v>
      </c>
      <c r="D68" s="110">
        <f>$P$14</f>
        <v>2.0190000000000001</v>
      </c>
      <c r="E68" s="111">
        <f>$Q$14</f>
        <v>29.92</v>
      </c>
      <c r="F68" s="110">
        <f>$R$14</f>
        <v>0.35299999999999998</v>
      </c>
      <c r="G68" s="110">
        <f>$S$14</f>
        <v>3.8719999999999999</v>
      </c>
      <c r="H68" s="112">
        <f>$T$14</f>
        <v>31.21</v>
      </c>
    </row>
    <row r="69" spans="2:8" ht="15" customHeight="1" x14ac:dyDescent="0.2">
      <c r="B69" s="1" t="s">
        <v>99</v>
      </c>
      <c r="C69" s="110">
        <f>$O$15</f>
        <v>0.27600000000000002</v>
      </c>
      <c r="D69" s="110">
        <f>$P$15</f>
        <v>2.5880000000000001</v>
      </c>
      <c r="E69" s="111">
        <f>$Q$15</f>
        <v>70.87</v>
      </c>
      <c r="F69" s="110">
        <f>$R$15</f>
        <v>0.19</v>
      </c>
      <c r="G69" s="110">
        <f>$S$15</f>
        <v>2.5880000000000001</v>
      </c>
      <c r="H69" s="112">
        <f>$T$15</f>
        <v>70.87</v>
      </c>
    </row>
    <row r="70" spans="2:8" ht="15" customHeight="1" x14ac:dyDescent="0.2">
      <c r="B70" s="1" t="s">
        <v>100</v>
      </c>
      <c r="C70" s="110">
        <f>$O$16</f>
        <v>2E-3</v>
      </c>
      <c r="D70" s="110">
        <f>$P$16</f>
        <v>4.2530000000000001</v>
      </c>
      <c r="E70" s="111">
        <f>$Q$16</f>
        <v>59.55</v>
      </c>
      <c r="F70" s="110">
        <f>$R$16</f>
        <v>2E-3</v>
      </c>
      <c r="G70" s="110">
        <f>$S$16</f>
        <v>0.13500000000000001</v>
      </c>
      <c r="H70" s="112">
        <f>$T$16</f>
        <v>81.56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1.8520000000000001</v>
      </c>
      <c r="E71" s="111">
        <f>$Q$17</f>
        <v>38.64</v>
      </c>
      <c r="F71" s="110">
        <f>$R$17</f>
        <v>0</v>
      </c>
      <c r="G71" s="110">
        <f>$S$17</f>
        <v>2.0249999999999999</v>
      </c>
      <c r="H71" s="112">
        <f>$T$17</f>
        <v>35.369999999999997</v>
      </c>
    </row>
    <row r="72" spans="2:8" ht="15" customHeight="1" x14ac:dyDescent="0.2">
      <c r="B72" s="1" t="s">
        <v>102</v>
      </c>
      <c r="C72" s="110">
        <f>$O$18</f>
        <v>1.4999999999999999E-2</v>
      </c>
      <c r="D72" s="110">
        <f>$P$18</f>
        <v>0.23699999999999999</v>
      </c>
      <c r="E72" s="111">
        <f>$Q$18</f>
        <v>36.51</v>
      </c>
      <c r="F72" s="110">
        <f>$R$18</f>
        <v>8.9999999999999993E-3</v>
      </c>
      <c r="G72" s="110">
        <f>$S$18</f>
        <v>0.23699999999999999</v>
      </c>
      <c r="H72" s="112">
        <f>$T$18</f>
        <v>36.46</v>
      </c>
    </row>
    <row r="73" spans="2:8" ht="15" customHeight="1" x14ac:dyDescent="0.2">
      <c r="B73" s="1" t="s">
        <v>103</v>
      </c>
      <c r="C73" s="110">
        <f>$O$19</f>
        <v>1E-3</v>
      </c>
      <c r="D73" s="110">
        <f>$P$19</f>
        <v>0.27900000000000003</v>
      </c>
      <c r="E73" s="111">
        <f>$Q$19</f>
        <v>54.35</v>
      </c>
      <c r="F73" s="110">
        <f>$R$19</f>
        <v>2E-3</v>
      </c>
      <c r="G73" s="110">
        <f>$S$19</f>
        <v>0.27900000000000003</v>
      </c>
      <c r="H73" s="112">
        <f>$T$19</f>
        <v>54.35</v>
      </c>
    </row>
    <row r="74" spans="2:8" ht="15" customHeight="1" x14ac:dyDescent="0.2">
      <c r="B74" s="1" t="s">
        <v>104</v>
      </c>
      <c r="C74" s="114">
        <f>$O$20</f>
        <v>1.484</v>
      </c>
      <c r="D74" s="114">
        <f>$P$20</f>
        <v>6.9649999999999999</v>
      </c>
      <c r="E74" s="115">
        <f>$Q$20</f>
        <v>40.21</v>
      </c>
      <c r="F74" s="114">
        <f>$R$20</f>
        <v>1.1839999999999999</v>
      </c>
      <c r="G74" s="114">
        <f>$S$20</f>
        <v>6.3630000000000004</v>
      </c>
      <c r="H74" s="116">
        <f>$T$20</f>
        <v>46.31</v>
      </c>
    </row>
    <row r="77" spans="2:8" ht="15" customHeight="1" x14ac:dyDescent="0.2">
      <c r="B77" s="901" t="s">
        <v>77</v>
      </c>
      <c r="C77" s="895" t="s">
        <v>332</v>
      </c>
      <c r="D77" s="896"/>
      <c r="E77" s="897"/>
      <c r="F77" s="895" t="s">
        <v>333</v>
      </c>
      <c r="G77" s="896"/>
      <c r="H77" s="896"/>
    </row>
    <row r="78" spans="2:8" ht="15" customHeight="1" x14ac:dyDescent="0.2">
      <c r="B78" s="901"/>
      <c r="C78" s="634" t="s">
        <v>78</v>
      </c>
      <c r="D78" s="898" t="s">
        <v>79</v>
      </c>
      <c r="E78" s="899"/>
      <c r="F78" s="634" t="s">
        <v>78</v>
      </c>
      <c r="G78" s="898" t="s">
        <v>79</v>
      </c>
      <c r="H78" s="900"/>
    </row>
    <row r="79" spans="2:8" ht="30" customHeight="1" x14ac:dyDescent="0.2">
      <c r="B79" s="902"/>
      <c r="C79" s="893" t="s">
        <v>325</v>
      </c>
      <c r="D79" s="894"/>
      <c r="E79" s="16" t="s">
        <v>82</v>
      </c>
      <c r="F79" s="893" t="s">
        <v>325</v>
      </c>
      <c r="G79" s="894"/>
      <c r="H79" s="17" t="s">
        <v>82</v>
      </c>
    </row>
    <row r="80" spans="2:8" ht="15" customHeight="1" x14ac:dyDescent="0.2">
      <c r="B80" s="152" t="str">
        <f>Index!$B$4</f>
        <v>East Midlands</v>
      </c>
      <c r="C80" s="775"/>
      <c r="D80" s="775"/>
      <c r="E80" s="775"/>
      <c r="F80" s="775"/>
      <c r="G80" s="775"/>
      <c r="H80" s="775"/>
    </row>
    <row r="81" spans="2:8" ht="15" customHeight="1" x14ac:dyDescent="0.2">
      <c r="B81" s="2" t="s">
        <v>105</v>
      </c>
      <c r="C81" s="108">
        <f>$U$9</f>
        <v>8.7420000000000009</v>
      </c>
      <c r="D81" s="108">
        <f>$V$9</f>
        <v>53.497999999999998</v>
      </c>
      <c r="E81" s="119">
        <f>$W$9</f>
        <v>16.13</v>
      </c>
      <c r="F81" s="108">
        <f>$X$9</f>
        <v>4.8159999999999998</v>
      </c>
      <c r="G81" s="108">
        <f>$Y$9</f>
        <v>66.314999999999998</v>
      </c>
      <c r="H81" s="120">
        <f>$Z$9</f>
        <v>35.549999999999997</v>
      </c>
    </row>
    <row r="82" spans="2:8" ht="15" customHeight="1" x14ac:dyDescent="0.2">
      <c r="B82" s="1" t="s">
        <v>94</v>
      </c>
      <c r="C82" s="110">
        <f>$U$10</f>
        <v>0.66600000000000004</v>
      </c>
      <c r="D82" s="110">
        <f>$V$10</f>
        <v>4.7530000000000001</v>
      </c>
      <c r="E82" s="111">
        <f>$W$10</f>
        <v>34.69</v>
      </c>
      <c r="F82" s="110">
        <f>$X$10</f>
        <v>0.41899999999999998</v>
      </c>
      <c r="G82" s="110">
        <f>$Y$10</f>
        <v>9.07</v>
      </c>
      <c r="H82" s="112">
        <f>$Z$10</f>
        <v>37.159999999999997</v>
      </c>
    </row>
    <row r="83" spans="2:8" ht="15" customHeight="1" x14ac:dyDescent="0.2">
      <c r="B83" s="1" t="s">
        <v>95</v>
      </c>
      <c r="C83" s="110">
        <f>$U$11</f>
        <v>1.232</v>
      </c>
      <c r="D83" s="110">
        <f>$V$11</f>
        <v>0.249</v>
      </c>
      <c r="E83" s="111">
        <f>$W$11</f>
        <v>37.46</v>
      </c>
      <c r="F83" s="110">
        <f>$X$11</f>
        <v>0.85499999999999998</v>
      </c>
      <c r="G83" s="110">
        <f>$Y$11</f>
        <v>0.33700000000000002</v>
      </c>
      <c r="H83" s="112">
        <f>$Z$11</f>
        <v>28.36</v>
      </c>
    </row>
    <row r="84" spans="2:8" ht="15" customHeight="1" x14ac:dyDescent="0.2">
      <c r="B84" s="1" t="s">
        <v>96</v>
      </c>
      <c r="C84" s="110">
        <f>$U$12</f>
        <v>2.4350000000000001</v>
      </c>
      <c r="D84" s="110">
        <f>$V$12</f>
        <v>15.986000000000001</v>
      </c>
      <c r="E84" s="111">
        <f>$W$12</f>
        <v>37.61</v>
      </c>
      <c r="F84" s="110">
        <f>$X$12</f>
        <v>0.55800000000000005</v>
      </c>
      <c r="G84" s="110">
        <f>$Y$12</f>
        <v>8.0210000000000008</v>
      </c>
      <c r="H84" s="112">
        <f>$Z$12</f>
        <v>27.2</v>
      </c>
    </row>
    <row r="85" spans="2:8" ht="15" customHeight="1" x14ac:dyDescent="0.2">
      <c r="B85" s="1" t="s">
        <v>97</v>
      </c>
      <c r="C85" s="110">
        <f>$U$13</f>
        <v>1.5960000000000001</v>
      </c>
      <c r="D85" s="110">
        <f>$V$13</f>
        <v>7.3620000000000001</v>
      </c>
      <c r="E85" s="111">
        <f>$W$13</f>
        <v>25.78</v>
      </c>
      <c r="F85" s="110">
        <f>$X$13</f>
        <v>0.59</v>
      </c>
      <c r="G85" s="110">
        <f>$Y$13</f>
        <v>6.8109999999999999</v>
      </c>
      <c r="H85" s="112">
        <f>$Z$13</f>
        <v>32.99</v>
      </c>
    </row>
    <row r="86" spans="2:8" ht="15" customHeight="1" x14ac:dyDescent="0.2">
      <c r="B86" s="1" t="s">
        <v>98</v>
      </c>
      <c r="C86" s="110">
        <f>$U$14</f>
        <v>0.94199999999999995</v>
      </c>
      <c r="D86" s="110">
        <f>$V$14</f>
        <v>7.2409999999999997</v>
      </c>
      <c r="E86" s="111">
        <f>$W$14</f>
        <v>23.41</v>
      </c>
      <c r="F86" s="110">
        <f>$X$14</f>
        <v>0.77600000000000002</v>
      </c>
      <c r="G86" s="110">
        <f>$Y$14</f>
        <v>7.5670000000000002</v>
      </c>
      <c r="H86" s="112">
        <f>$Z$14</f>
        <v>23.12</v>
      </c>
    </row>
    <row r="87" spans="2:8" ht="15" customHeight="1" x14ac:dyDescent="0.2">
      <c r="B87" s="1" t="s">
        <v>99</v>
      </c>
      <c r="C87" s="110">
        <f>$U$15</f>
        <v>0.13300000000000001</v>
      </c>
      <c r="D87" s="110">
        <f>$V$15</f>
        <v>2.5880000000000001</v>
      </c>
      <c r="E87" s="111">
        <f>$W$15</f>
        <v>70.87</v>
      </c>
      <c r="F87" s="110">
        <f>$X$15</f>
        <v>0.14000000000000001</v>
      </c>
      <c r="G87" s="110">
        <f>$Y$15</f>
        <v>24.286999999999999</v>
      </c>
      <c r="H87" s="112">
        <f>$Z$15</f>
        <v>94.93</v>
      </c>
    </row>
    <row r="88" spans="2:8" ht="15" customHeight="1" x14ac:dyDescent="0.2">
      <c r="B88" s="1" t="s">
        <v>100</v>
      </c>
      <c r="C88" s="110">
        <f>$U$16</f>
        <v>2E-3</v>
      </c>
      <c r="D88" s="110">
        <f>$V$16</f>
        <v>0.59699999999999998</v>
      </c>
      <c r="E88" s="111">
        <f>$W$16</f>
        <v>78.739999999999995</v>
      </c>
      <c r="F88" s="110">
        <f>$X$16</f>
        <v>2E-3</v>
      </c>
      <c r="G88" s="110">
        <f>$Y$16</f>
        <v>1.0860000000000001</v>
      </c>
      <c r="H88" s="112">
        <f>$Z$16</f>
        <v>59.84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2.1160000000000001</v>
      </c>
      <c r="E89" s="111">
        <f>$W$17</f>
        <v>33.909999999999997</v>
      </c>
      <c r="F89" s="110">
        <f>$X$17</f>
        <v>0</v>
      </c>
      <c r="G89" s="110">
        <f>$Y$17</f>
        <v>4.0250000000000004</v>
      </c>
      <c r="H89" s="112">
        <f>$Z$17</f>
        <v>52.57</v>
      </c>
    </row>
    <row r="90" spans="2:8" ht="15" customHeight="1" x14ac:dyDescent="0.2">
      <c r="B90" s="1" t="s">
        <v>102</v>
      </c>
      <c r="C90" s="110">
        <f>$U$18</f>
        <v>4.2999999999999997E-2</v>
      </c>
      <c r="D90" s="110">
        <f>$V$18</f>
        <v>1.34</v>
      </c>
      <c r="E90" s="111">
        <f>$W$18</f>
        <v>43.99</v>
      </c>
      <c r="F90" s="110">
        <f>$X$18</f>
        <v>2.5000000000000001E-2</v>
      </c>
      <c r="G90" s="110">
        <f>$Y$18</f>
        <v>0.628</v>
      </c>
      <c r="H90" s="112">
        <f>$Z$18</f>
        <v>48.87</v>
      </c>
    </row>
    <row r="91" spans="2:8" ht="15" customHeight="1" x14ac:dyDescent="0.2">
      <c r="B91" s="1" t="s">
        <v>103</v>
      </c>
      <c r="C91" s="110">
        <f>$U$19</f>
        <v>2E-3</v>
      </c>
      <c r="D91" s="110">
        <f>$V$19</f>
        <v>0.27900000000000003</v>
      </c>
      <c r="E91" s="111">
        <f>$W$19</f>
        <v>54.35</v>
      </c>
      <c r="F91" s="110">
        <f>$X$19</f>
        <v>2E-3</v>
      </c>
      <c r="G91" s="110">
        <f>$Y$19</f>
        <v>0.27900000000000003</v>
      </c>
      <c r="H91" s="112">
        <f>$Z$19</f>
        <v>54.35</v>
      </c>
    </row>
    <row r="92" spans="2:8" ht="15" customHeight="1" x14ac:dyDescent="0.2">
      <c r="B92" s="1" t="s">
        <v>104</v>
      </c>
      <c r="C92" s="114">
        <f>$U$20</f>
        <v>1.6910000000000001</v>
      </c>
      <c r="D92" s="114">
        <f>$V$20</f>
        <v>10.988</v>
      </c>
      <c r="E92" s="115">
        <f>$W$20</f>
        <v>38.97</v>
      </c>
      <c r="F92" s="114">
        <f>$X$20</f>
        <v>1.448</v>
      </c>
      <c r="G92" s="114">
        <f>$Y$20</f>
        <v>4.2039999999999997</v>
      </c>
      <c r="H92" s="116">
        <f>$Z$20</f>
        <v>25.69</v>
      </c>
    </row>
    <row r="95" spans="2:8" ht="15" customHeight="1" x14ac:dyDescent="0.2">
      <c r="B95" s="901" t="s">
        <v>77</v>
      </c>
      <c r="C95" s="895" t="s">
        <v>231</v>
      </c>
      <c r="D95" s="896"/>
      <c r="E95" s="897"/>
      <c r="F95" s="895" t="s">
        <v>232</v>
      </c>
      <c r="G95" s="896"/>
      <c r="H95" s="896"/>
    </row>
    <row r="96" spans="2:8" ht="15" customHeight="1" x14ac:dyDescent="0.2">
      <c r="B96" s="901"/>
      <c r="C96" s="634" t="s">
        <v>78</v>
      </c>
      <c r="D96" s="898" t="s">
        <v>79</v>
      </c>
      <c r="E96" s="899"/>
      <c r="F96" s="634" t="s">
        <v>78</v>
      </c>
      <c r="G96" s="898" t="s">
        <v>79</v>
      </c>
      <c r="H96" s="900"/>
    </row>
    <row r="97" spans="2:8" ht="30" customHeight="1" x14ac:dyDescent="0.2">
      <c r="B97" s="902"/>
      <c r="C97" s="893" t="s">
        <v>325</v>
      </c>
      <c r="D97" s="894"/>
      <c r="E97" s="16" t="s">
        <v>82</v>
      </c>
      <c r="F97" s="893" t="s">
        <v>325</v>
      </c>
      <c r="G97" s="894"/>
      <c r="H97" s="17" t="s">
        <v>82</v>
      </c>
    </row>
    <row r="98" spans="2:8" ht="15" customHeight="1" x14ac:dyDescent="0.2">
      <c r="B98" s="152" t="str">
        <f>Index!$B$4</f>
        <v>East Midlands</v>
      </c>
      <c r="C98" s="775"/>
      <c r="D98" s="775"/>
      <c r="E98" s="775"/>
      <c r="F98" s="775"/>
      <c r="G98" s="775"/>
      <c r="H98" s="775"/>
    </row>
    <row r="99" spans="2:8" ht="15" customHeight="1" x14ac:dyDescent="0.2">
      <c r="B99" s="2" t="s">
        <v>105</v>
      </c>
      <c r="C99" s="108">
        <f>$AA$9</f>
        <v>8.8049999999999997</v>
      </c>
      <c r="D99" s="108">
        <f>$AB$9</f>
        <v>46.466000000000001</v>
      </c>
      <c r="E99" s="119">
        <f>$AC$9</f>
        <v>23.81</v>
      </c>
      <c r="F99" s="108">
        <f>$AD$9</f>
        <v>5.0659999999999998</v>
      </c>
      <c r="G99" s="108">
        <f>$AE$9</f>
        <v>58.829000000000001</v>
      </c>
      <c r="H99" s="120">
        <f>$AF$9</f>
        <v>21.94</v>
      </c>
    </row>
    <row r="100" spans="2:8" ht="15" customHeight="1" x14ac:dyDescent="0.2">
      <c r="B100" s="1" t="s">
        <v>94</v>
      </c>
      <c r="C100" s="110">
        <f>$AA$10</f>
        <v>0.73199999999999998</v>
      </c>
      <c r="D100" s="110">
        <f>$AB$10</f>
        <v>7.8479999999999999</v>
      </c>
      <c r="E100" s="111">
        <f>$AC$10</f>
        <v>29.57</v>
      </c>
      <c r="F100" s="110">
        <f>$AD$10</f>
        <v>0.63300000000000001</v>
      </c>
      <c r="G100" s="110">
        <f>$AE$10</f>
        <v>8.1509999999999998</v>
      </c>
      <c r="H100" s="112">
        <f>$AF$10</f>
        <v>31.99</v>
      </c>
    </row>
    <row r="101" spans="2:8" ht="15" customHeight="1" x14ac:dyDescent="0.2">
      <c r="B101" s="1" t="s">
        <v>95</v>
      </c>
      <c r="C101" s="110">
        <f>$AA$11</f>
        <v>1.8340000000000001</v>
      </c>
      <c r="D101" s="110">
        <f>$AB$11</f>
        <v>0.44400000000000001</v>
      </c>
      <c r="E101" s="111">
        <f>$AC$11</f>
        <v>22.32</v>
      </c>
      <c r="F101" s="110">
        <f>$AD$11</f>
        <v>0.74399999999999999</v>
      </c>
      <c r="G101" s="110">
        <f>$AE$11</f>
        <v>1.9379999999999999</v>
      </c>
      <c r="H101" s="112">
        <f>$AF$11</f>
        <v>72.28</v>
      </c>
    </row>
    <row r="102" spans="2:8" ht="15" customHeight="1" x14ac:dyDescent="0.2">
      <c r="B102" s="1" t="s">
        <v>96</v>
      </c>
      <c r="C102" s="110">
        <f>$AA$12</f>
        <v>1.048</v>
      </c>
      <c r="D102" s="110">
        <f>$AB$12</f>
        <v>12.750999999999999</v>
      </c>
      <c r="E102" s="111">
        <f>$AC$12</f>
        <v>39.1</v>
      </c>
      <c r="F102" s="110">
        <f>$AD$12</f>
        <v>0.56599999999999995</v>
      </c>
      <c r="G102" s="110">
        <f>$AE$12</f>
        <v>9.9390000000000001</v>
      </c>
      <c r="H102" s="112">
        <f>$AF$12</f>
        <v>35.869999999999997</v>
      </c>
    </row>
    <row r="103" spans="2:8" ht="15" customHeight="1" x14ac:dyDescent="0.2">
      <c r="B103" s="1" t="s">
        <v>97</v>
      </c>
      <c r="C103" s="110">
        <f>$AA$13</f>
        <v>0.51100000000000001</v>
      </c>
      <c r="D103" s="110">
        <f>$AB$13</f>
        <v>12.456</v>
      </c>
      <c r="E103" s="111">
        <f>$AC$13</f>
        <v>54.72</v>
      </c>
      <c r="F103" s="110">
        <f>$AD$13</f>
        <v>0.48</v>
      </c>
      <c r="G103" s="110">
        <f>$AE$13</f>
        <v>7.8239999999999998</v>
      </c>
      <c r="H103" s="112">
        <f>$AF$13</f>
        <v>50.46</v>
      </c>
    </row>
    <row r="104" spans="2:8" ht="15" customHeight="1" x14ac:dyDescent="0.2">
      <c r="B104" s="1" t="s">
        <v>98</v>
      </c>
      <c r="C104" s="110">
        <f>$AA$14</f>
        <v>1.2350000000000001</v>
      </c>
      <c r="D104" s="110">
        <f>$AB$14</f>
        <v>5.1059999999999999</v>
      </c>
      <c r="E104" s="111">
        <f>$AC$14</f>
        <v>29.98</v>
      </c>
      <c r="F104" s="110">
        <f>$AD$14</f>
        <v>0.89</v>
      </c>
      <c r="G104" s="110">
        <f>$AE$14</f>
        <v>10.513999999999999</v>
      </c>
      <c r="H104" s="112">
        <f>$AF$14</f>
        <v>32.64</v>
      </c>
    </row>
    <row r="105" spans="2:8" ht="15" customHeight="1" x14ac:dyDescent="0.2">
      <c r="B105" s="1" t="s">
        <v>99</v>
      </c>
      <c r="C105" s="110">
        <f>$AA$15</f>
        <v>0.623</v>
      </c>
      <c r="D105" s="110">
        <f>$AB$15</f>
        <v>1.0740000000000001</v>
      </c>
      <c r="E105" s="111">
        <f>$AC$15</f>
        <v>57.56</v>
      </c>
      <c r="F105" s="110">
        <f>$AD$15</f>
        <v>0.152</v>
      </c>
      <c r="G105" s="110">
        <f>$AE$15</f>
        <v>12.379</v>
      </c>
      <c r="H105" s="112">
        <f>$AF$15</f>
        <v>81.150000000000006</v>
      </c>
    </row>
    <row r="106" spans="2:8" ht="15" customHeight="1" x14ac:dyDescent="0.2">
      <c r="B106" s="1" t="s">
        <v>100</v>
      </c>
      <c r="C106" s="110">
        <f>$AA$16</f>
        <v>2E-3</v>
      </c>
      <c r="D106" s="110">
        <f>$AB$16</f>
        <v>1.038</v>
      </c>
      <c r="E106" s="111">
        <f>$AC$16</f>
        <v>61.06</v>
      </c>
      <c r="F106" s="110">
        <f>$AD$16</f>
        <v>2E-3</v>
      </c>
      <c r="G106" s="110">
        <f>$AE$16</f>
        <v>1.44</v>
      </c>
      <c r="H106" s="112">
        <f>$AF$16</f>
        <v>50.78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2.0139999999999998</v>
      </c>
      <c r="E107" s="111">
        <f>$AC$17</f>
        <v>35.11</v>
      </c>
      <c r="F107" s="110">
        <f>$AD$17</f>
        <v>0</v>
      </c>
      <c r="G107" s="110">
        <f>$AE$17</f>
        <v>2.3210000000000002</v>
      </c>
      <c r="H107" s="112">
        <f>$AF$17</f>
        <v>43.47</v>
      </c>
    </row>
    <row r="108" spans="2:8" ht="15" customHeight="1" x14ac:dyDescent="0.2">
      <c r="B108" s="1" t="s">
        <v>102</v>
      </c>
      <c r="C108" s="110">
        <f>$AA$18</f>
        <v>3.7999999999999999E-2</v>
      </c>
      <c r="D108" s="110">
        <f>$AB$18</f>
        <v>0</v>
      </c>
      <c r="E108" s="111">
        <f>$AC$18</f>
        <v>0</v>
      </c>
      <c r="F108" s="110">
        <f>$AD$18</f>
        <v>1.2999999999999999E-2</v>
      </c>
      <c r="G108" s="110">
        <f>$AE$18</f>
        <v>0</v>
      </c>
      <c r="H108" s="112">
        <f>$AF$18</f>
        <v>0</v>
      </c>
    </row>
    <row r="109" spans="2:8" ht="15" customHeight="1" x14ac:dyDescent="0.2">
      <c r="B109" s="1" t="s">
        <v>103</v>
      </c>
      <c r="C109" s="110">
        <f>$AA$19</f>
        <v>2E-3</v>
      </c>
      <c r="D109" s="110">
        <f>$AB$19</f>
        <v>0.27900000000000003</v>
      </c>
      <c r="E109" s="111">
        <f>$AC$19</f>
        <v>54.35</v>
      </c>
      <c r="F109" s="110">
        <f>$AD$19</f>
        <v>2E-3</v>
      </c>
      <c r="G109" s="110">
        <f>$AE$19</f>
        <v>0.27900000000000003</v>
      </c>
      <c r="H109" s="112">
        <f>$AF$19</f>
        <v>54.35</v>
      </c>
    </row>
    <row r="110" spans="2:8" ht="15" customHeight="1" x14ac:dyDescent="0.2">
      <c r="B110" s="1" t="s">
        <v>104</v>
      </c>
      <c r="C110" s="114">
        <f>$AA$20</f>
        <v>2.778</v>
      </c>
      <c r="D110" s="114">
        <f>$AB$20</f>
        <v>3.4580000000000002</v>
      </c>
      <c r="E110" s="115">
        <f>$AC$20</f>
        <v>33.11</v>
      </c>
      <c r="F110" s="114">
        <f>$AD$20</f>
        <v>1.5820000000000001</v>
      </c>
      <c r="G110" s="114">
        <f>$AE$20</f>
        <v>4.0449999999999999</v>
      </c>
      <c r="H110" s="116">
        <f>$AF$20</f>
        <v>37.54</v>
      </c>
    </row>
    <row r="113" spans="2:5" ht="15" customHeight="1" x14ac:dyDescent="0.2">
      <c r="B113" s="901" t="s">
        <v>77</v>
      </c>
      <c r="C113" s="895" t="s">
        <v>233</v>
      </c>
      <c r="D113" s="896"/>
      <c r="E113" s="896"/>
    </row>
    <row r="114" spans="2:5" ht="15" customHeight="1" x14ac:dyDescent="0.2">
      <c r="B114" s="901"/>
      <c r="C114" s="634" t="s">
        <v>78</v>
      </c>
      <c r="D114" s="898" t="s">
        <v>79</v>
      </c>
      <c r="E114" s="900"/>
    </row>
    <row r="115" spans="2:5" ht="30" customHeight="1" x14ac:dyDescent="0.2">
      <c r="B115" s="902"/>
      <c r="C115" s="893" t="s">
        <v>325</v>
      </c>
      <c r="D115" s="894"/>
      <c r="E115" s="17" t="s">
        <v>82</v>
      </c>
    </row>
    <row r="116" spans="2:5" ht="15" customHeight="1" x14ac:dyDescent="0.2">
      <c r="B116" s="152" t="str">
        <f>Index!$B$4</f>
        <v>East Midlands</v>
      </c>
      <c r="C116" s="775"/>
      <c r="D116" s="775"/>
      <c r="E116" s="775"/>
    </row>
    <row r="117" spans="2:5" ht="15" customHeight="1" x14ac:dyDescent="0.2">
      <c r="B117" s="2" t="s">
        <v>105</v>
      </c>
      <c r="C117" s="108">
        <f>$AG$9</f>
        <v>5.4279999999999999</v>
      </c>
      <c r="D117" s="108">
        <f>$AH$9</f>
        <v>63.308999999999997</v>
      </c>
      <c r="E117" s="120">
        <f>$AI$9</f>
        <v>18.77</v>
      </c>
    </row>
    <row r="118" spans="2:5" ht="15" customHeight="1" x14ac:dyDescent="0.2">
      <c r="B118" s="1" t="s">
        <v>94</v>
      </c>
      <c r="C118" s="110">
        <f>$AG$10</f>
        <v>0.69299999999999995</v>
      </c>
      <c r="D118" s="110">
        <f>$AH$10</f>
        <v>8.6</v>
      </c>
      <c r="E118" s="112">
        <f>$AI$10</f>
        <v>28.26</v>
      </c>
    </row>
    <row r="119" spans="2:5" ht="15" customHeight="1" x14ac:dyDescent="0.2">
      <c r="B119" s="1" t="s">
        <v>95</v>
      </c>
      <c r="C119" s="110">
        <f>$AG$11</f>
        <v>1.8640000000000001</v>
      </c>
      <c r="D119" s="110">
        <f>$AH$11</f>
        <v>0.45900000000000002</v>
      </c>
      <c r="E119" s="112">
        <f>$AI$11</f>
        <v>14.81</v>
      </c>
    </row>
    <row r="120" spans="2:5" ht="15" customHeight="1" x14ac:dyDescent="0.2">
      <c r="B120" s="1" t="s">
        <v>96</v>
      </c>
      <c r="C120" s="110">
        <f>$AG$12</f>
        <v>0.64700000000000002</v>
      </c>
      <c r="D120" s="110">
        <f>$AH$12</f>
        <v>14.752000000000001</v>
      </c>
      <c r="E120" s="112">
        <f>$AI$12</f>
        <v>36.43</v>
      </c>
    </row>
    <row r="121" spans="2:5" ht="15" customHeight="1" x14ac:dyDescent="0.2">
      <c r="B121" s="1" t="s">
        <v>97</v>
      </c>
      <c r="C121" s="110">
        <f>$AG$13</f>
        <v>0.371</v>
      </c>
      <c r="D121" s="110">
        <f>$AH$13</f>
        <v>8.0909999999999993</v>
      </c>
      <c r="E121" s="112">
        <f>$AI$13</f>
        <v>48.79</v>
      </c>
    </row>
    <row r="122" spans="2:5" ht="15" customHeight="1" x14ac:dyDescent="0.2">
      <c r="B122" s="1" t="s">
        <v>98</v>
      </c>
      <c r="C122" s="110">
        <f>$AG$14</f>
        <v>0.70599999999999996</v>
      </c>
      <c r="D122" s="110">
        <f>$AH$14</f>
        <v>18.603000000000002</v>
      </c>
      <c r="E122" s="112">
        <f>$AI$14</f>
        <v>32.65</v>
      </c>
    </row>
    <row r="123" spans="2:5" ht="15" customHeight="1" x14ac:dyDescent="0.2">
      <c r="B123" s="1" t="s">
        <v>99</v>
      </c>
      <c r="C123" s="110">
        <f>$AG$15</f>
        <v>0.126</v>
      </c>
      <c r="D123" s="110">
        <f>$AH$15</f>
        <v>0.95099999999999996</v>
      </c>
      <c r="E123" s="112">
        <f>$AI$15</f>
        <v>60.99</v>
      </c>
    </row>
    <row r="124" spans="2:5" ht="15" customHeight="1" x14ac:dyDescent="0.2">
      <c r="B124" s="1" t="s">
        <v>100</v>
      </c>
      <c r="C124" s="110">
        <f>$AG$16</f>
        <v>2E-3</v>
      </c>
      <c r="D124" s="110">
        <f>$AH$16</f>
        <v>1.7669999999999999</v>
      </c>
      <c r="E124" s="112">
        <f>$AI$16</f>
        <v>44.79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5.2960000000000003</v>
      </c>
      <c r="E125" s="112">
        <f>$AI$17</f>
        <v>57.2</v>
      </c>
    </row>
    <row r="126" spans="2:5" ht="15" customHeight="1" x14ac:dyDescent="0.2">
      <c r="B126" s="1" t="s">
        <v>102</v>
      </c>
      <c r="C126" s="110">
        <f>$AG$18</f>
        <v>4.0000000000000001E-3</v>
      </c>
      <c r="D126" s="110">
        <f>$AH$18</f>
        <v>4.5999999999999999E-2</v>
      </c>
      <c r="E126" s="112">
        <f>$AI$18</f>
        <v>49.66</v>
      </c>
    </row>
    <row r="127" spans="2:5" ht="15" customHeight="1" x14ac:dyDescent="0.2">
      <c r="B127" s="1" t="s">
        <v>103</v>
      </c>
      <c r="C127" s="110">
        <f>$AG$19</f>
        <v>2E-3</v>
      </c>
      <c r="D127" s="110">
        <f>$AH$19</f>
        <v>0.27900000000000003</v>
      </c>
      <c r="E127" s="112">
        <f>$AI$19</f>
        <v>54.35</v>
      </c>
    </row>
    <row r="128" spans="2:5" ht="15" customHeight="1" x14ac:dyDescent="0.2">
      <c r="B128" s="1" t="s">
        <v>104</v>
      </c>
      <c r="C128" s="114">
        <f>$AG$20</f>
        <v>1.012</v>
      </c>
      <c r="D128" s="114">
        <f>$AH$20</f>
        <v>4.4660000000000002</v>
      </c>
      <c r="E128" s="116">
        <f>$AI$20</f>
        <v>28.55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C7:D7"/>
    <mergeCell ref="F7:G7"/>
    <mergeCell ref="I7:J7"/>
    <mergeCell ref="L7:M7"/>
    <mergeCell ref="O7:P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493</v>
      </c>
    </row>
    <row r="5" spans="2:35" ht="15" customHeight="1" x14ac:dyDescent="0.2">
      <c r="B5" s="906" t="s">
        <v>357</v>
      </c>
      <c r="C5" s="903" t="s">
        <v>331</v>
      </c>
      <c r="D5" s="903"/>
      <c r="E5" s="903"/>
      <c r="F5" s="903" t="s">
        <v>222</v>
      </c>
      <c r="G5" s="903"/>
      <c r="H5" s="903"/>
      <c r="I5" s="903" t="s">
        <v>225</v>
      </c>
      <c r="J5" s="903"/>
      <c r="K5" s="903"/>
      <c r="L5" s="903" t="s">
        <v>226</v>
      </c>
      <c r="M5" s="903"/>
      <c r="N5" s="903"/>
      <c r="O5" s="903" t="s">
        <v>227</v>
      </c>
      <c r="P5" s="903"/>
      <c r="Q5" s="903"/>
      <c r="R5" s="903" t="s">
        <v>228</v>
      </c>
      <c r="S5" s="903"/>
      <c r="T5" s="903"/>
      <c r="U5" s="903" t="s">
        <v>332</v>
      </c>
      <c r="V5" s="903"/>
      <c r="W5" s="903"/>
      <c r="X5" s="903" t="s">
        <v>333</v>
      </c>
      <c r="Y5" s="903"/>
      <c r="Z5" s="903"/>
      <c r="AA5" s="903" t="s">
        <v>231</v>
      </c>
      <c r="AB5" s="903"/>
      <c r="AC5" s="903"/>
      <c r="AD5" s="903" t="s">
        <v>232</v>
      </c>
      <c r="AE5" s="903"/>
      <c r="AF5" s="903"/>
      <c r="AG5" s="903" t="s">
        <v>233</v>
      </c>
      <c r="AH5" s="903"/>
      <c r="AI5" s="895"/>
    </row>
    <row r="6" spans="2:35" ht="15" customHeight="1" x14ac:dyDescent="0.2">
      <c r="B6" s="907"/>
      <c r="C6" s="103" t="s">
        <v>78</v>
      </c>
      <c r="D6" s="904" t="s">
        <v>79</v>
      </c>
      <c r="E6" s="904"/>
      <c r="F6" s="103" t="s">
        <v>78</v>
      </c>
      <c r="G6" s="904" t="s">
        <v>79</v>
      </c>
      <c r="H6" s="904"/>
      <c r="I6" s="103" t="s">
        <v>78</v>
      </c>
      <c r="J6" s="904" t="s">
        <v>79</v>
      </c>
      <c r="K6" s="904"/>
      <c r="L6" s="103" t="s">
        <v>78</v>
      </c>
      <c r="M6" s="904" t="s">
        <v>79</v>
      </c>
      <c r="N6" s="904"/>
      <c r="O6" s="103" t="s">
        <v>78</v>
      </c>
      <c r="P6" s="904" t="s">
        <v>79</v>
      </c>
      <c r="Q6" s="904"/>
      <c r="R6" s="103" t="s">
        <v>78</v>
      </c>
      <c r="S6" s="904" t="s">
        <v>79</v>
      </c>
      <c r="T6" s="904"/>
      <c r="U6" s="103" t="s">
        <v>78</v>
      </c>
      <c r="V6" s="904" t="s">
        <v>79</v>
      </c>
      <c r="W6" s="904"/>
      <c r="X6" s="103" t="s">
        <v>78</v>
      </c>
      <c r="Y6" s="904" t="s">
        <v>79</v>
      </c>
      <c r="Z6" s="904"/>
      <c r="AA6" s="103" t="s">
        <v>78</v>
      </c>
      <c r="AB6" s="904" t="s">
        <v>79</v>
      </c>
      <c r="AC6" s="904"/>
      <c r="AD6" s="103" t="s">
        <v>78</v>
      </c>
      <c r="AE6" s="904" t="s">
        <v>79</v>
      </c>
      <c r="AF6" s="904"/>
      <c r="AG6" s="103" t="s">
        <v>78</v>
      </c>
      <c r="AH6" s="904" t="s">
        <v>79</v>
      </c>
      <c r="AI6" s="898"/>
    </row>
    <row r="7" spans="2:35" ht="30" customHeight="1" x14ac:dyDescent="0.2">
      <c r="B7" s="907"/>
      <c r="C7" s="905" t="s">
        <v>325</v>
      </c>
      <c r="D7" s="905"/>
      <c r="E7" s="16" t="s">
        <v>82</v>
      </c>
      <c r="F7" s="905" t="s">
        <v>325</v>
      </c>
      <c r="G7" s="905"/>
      <c r="H7" s="16" t="s">
        <v>82</v>
      </c>
      <c r="I7" s="905" t="s">
        <v>325</v>
      </c>
      <c r="J7" s="905"/>
      <c r="K7" s="16" t="s">
        <v>82</v>
      </c>
      <c r="L7" s="905" t="s">
        <v>325</v>
      </c>
      <c r="M7" s="905"/>
      <c r="N7" s="16" t="s">
        <v>82</v>
      </c>
      <c r="O7" s="905" t="s">
        <v>325</v>
      </c>
      <c r="P7" s="905"/>
      <c r="Q7" s="16" t="s">
        <v>82</v>
      </c>
      <c r="R7" s="905" t="s">
        <v>325</v>
      </c>
      <c r="S7" s="905"/>
      <c r="T7" s="16" t="s">
        <v>82</v>
      </c>
      <c r="U7" s="905" t="s">
        <v>325</v>
      </c>
      <c r="V7" s="905"/>
      <c r="W7" s="16" t="s">
        <v>82</v>
      </c>
      <c r="X7" s="905" t="s">
        <v>325</v>
      </c>
      <c r="Y7" s="905"/>
      <c r="Z7" s="16" t="s">
        <v>82</v>
      </c>
      <c r="AA7" s="905" t="s">
        <v>325</v>
      </c>
      <c r="AB7" s="905"/>
      <c r="AC7" s="16" t="s">
        <v>82</v>
      </c>
      <c r="AD7" s="905" t="s">
        <v>325</v>
      </c>
      <c r="AE7" s="905"/>
      <c r="AF7" s="16" t="s">
        <v>82</v>
      </c>
      <c r="AG7" s="905" t="s">
        <v>325</v>
      </c>
      <c r="AH7" s="905"/>
      <c r="AI7" s="17" t="s">
        <v>82</v>
      </c>
    </row>
    <row r="8" spans="2:35" ht="15" customHeight="1" x14ac:dyDescent="0.2">
      <c r="B8" s="143" t="str">
        <f>Index!$B$4</f>
        <v>East Midlands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4">
        <f>'Section 11 chart data'!$C$134</f>
        <v>0.32300000000000001</v>
      </c>
      <c r="D9" s="324">
        <f>'Section 11 chart data'!$C$148</f>
        <v>17.867999999999999</v>
      </c>
      <c r="E9" s="127">
        <f>'Section 11 chart data'!$D$148</f>
        <v>20.92</v>
      </c>
      <c r="F9" s="324">
        <f>'Section 11 chart data'!$D$134</f>
        <v>0.58499999999999996</v>
      </c>
      <c r="G9" s="324">
        <f>'Section 11 chart data'!$E$148</f>
        <v>17.077999999999999</v>
      </c>
      <c r="H9" s="127">
        <f>'Section 11 chart data'!$F$148</f>
        <v>26.22</v>
      </c>
      <c r="I9" s="324">
        <f>'Section 11 chart data'!$E$134</f>
        <v>0.60799999999999998</v>
      </c>
      <c r="J9" s="324">
        <f>'Section 11 chart data'!$G$148</f>
        <v>14.417999999999999</v>
      </c>
      <c r="K9" s="127">
        <f>'Section 11 chart data'!$H$148</f>
        <v>20.190000000000001</v>
      </c>
      <c r="L9" s="324">
        <f>'Section 11 chart data'!$F$134</f>
        <v>1.18</v>
      </c>
      <c r="M9" s="324">
        <f>'Section 11 chart data'!$I$148</f>
        <v>11.943</v>
      </c>
      <c r="N9" s="127">
        <f>'Section 11 chart data'!$J$148</f>
        <v>17.62</v>
      </c>
      <c r="O9" s="324">
        <f>'Section 11 chart data'!$G$134</f>
        <v>1.599</v>
      </c>
      <c r="P9" s="324">
        <f>'Section 11 chart data'!$K$148</f>
        <v>14.606999999999999</v>
      </c>
      <c r="Q9" s="127">
        <f>'Section 11 chart data'!$L$148</f>
        <v>15.26</v>
      </c>
      <c r="R9" s="324">
        <f>'Section 11 chart data'!$H$134</f>
        <v>1.427</v>
      </c>
      <c r="S9" s="324">
        <f>'Section 11 chart data'!$M$148</f>
        <v>15.569000000000001</v>
      </c>
      <c r="T9" s="127">
        <f>'Section 11 chart data'!$N$148</f>
        <v>15.27</v>
      </c>
      <c r="U9" s="324">
        <f>'Section 11 chart data'!$I$134</f>
        <v>2.0289999999999999</v>
      </c>
      <c r="V9" s="324">
        <f>'Section 11 chart data'!$O$148</f>
        <v>19.975000000000001</v>
      </c>
      <c r="W9" s="127">
        <f>'Section 11 chart data'!$P$148</f>
        <v>15.23</v>
      </c>
      <c r="X9" s="324">
        <f>'Section 11 chart data'!$J$134</f>
        <v>1.61</v>
      </c>
      <c r="Y9" s="324">
        <f>'Section 11 chart data'!$Q$148</f>
        <v>16.917999999999999</v>
      </c>
      <c r="Z9" s="127">
        <f>'Section 11 chart data'!$R$148</f>
        <v>14.83</v>
      </c>
      <c r="AA9" s="324">
        <f>'Section 11 chart data'!$K$134</f>
        <v>2.3660000000000001</v>
      </c>
      <c r="AB9" s="324">
        <f>'Section 11 chart data'!$S$148</f>
        <v>14.468999999999999</v>
      </c>
      <c r="AC9" s="127">
        <f>'Section 11 chart data'!$T$148</f>
        <v>16.309999999999999</v>
      </c>
      <c r="AD9" s="324">
        <f>'Section 11 chart data'!$L$134</f>
        <v>1.625</v>
      </c>
      <c r="AE9" s="324">
        <f>'Section 11 chart data'!$U$148</f>
        <v>15.442</v>
      </c>
      <c r="AF9" s="127">
        <f>'Section 11 chart data'!$V$148</f>
        <v>17.03</v>
      </c>
      <c r="AG9" s="324">
        <f>'Section 11 chart data'!$M$134</f>
        <v>1.895</v>
      </c>
      <c r="AH9" s="324">
        <f>'Section 11 chart data'!$W$148</f>
        <v>17.684000000000001</v>
      </c>
      <c r="AI9" s="127">
        <f>'Section 11 chart data'!$X$148</f>
        <v>16.03</v>
      </c>
    </row>
    <row r="10" spans="2:35" ht="15" customHeight="1" x14ac:dyDescent="0.2">
      <c r="B10" s="109" t="s">
        <v>215</v>
      </c>
      <c r="C10" s="324">
        <f>'Section 11 chart data'!$C$135</f>
        <v>5.6000000000000001E-2</v>
      </c>
      <c r="D10" s="324">
        <f>'Section 11 chart data'!$C$149</f>
        <v>5.423</v>
      </c>
      <c r="E10" s="127">
        <f>'Section 11 chart data'!$D$149</f>
        <v>31.69</v>
      </c>
      <c r="F10" s="324">
        <f>'Section 11 chart data'!$D$135</f>
        <v>0.17499999999999999</v>
      </c>
      <c r="G10" s="324">
        <f>'Section 11 chart data'!$E$149</f>
        <v>4.9800000000000004</v>
      </c>
      <c r="H10" s="127">
        <f>'Section 11 chart data'!$F$149</f>
        <v>25.94</v>
      </c>
      <c r="I10" s="324">
        <f>'Section 11 chart data'!$E$135</f>
        <v>9.7000000000000003E-2</v>
      </c>
      <c r="J10" s="324">
        <f>'Section 11 chart data'!$G$149</f>
        <v>2.8540000000000001</v>
      </c>
      <c r="K10" s="127">
        <f>'Section 11 chart data'!$H$149</f>
        <v>24.09</v>
      </c>
      <c r="L10" s="324">
        <f>'Section 11 chart data'!$F$135</f>
        <v>0.20499999999999999</v>
      </c>
      <c r="M10" s="324">
        <f>'Section 11 chart data'!$I$149</f>
        <v>1.865</v>
      </c>
      <c r="N10" s="127">
        <f>'Section 11 chart data'!$J$149</f>
        <v>30.67</v>
      </c>
      <c r="O10" s="324">
        <f>'Section 11 chart data'!$G$135</f>
        <v>0.33300000000000002</v>
      </c>
      <c r="P10" s="324">
        <f>'Section 11 chart data'!$K$149</f>
        <v>2.3639999999999999</v>
      </c>
      <c r="Q10" s="127">
        <f>'Section 11 chart data'!$L$149</f>
        <v>22.2</v>
      </c>
      <c r="R10" s="324">
        <f>'Section 11 chart data'!$H$135</f>
        <v>0.28799999999999998</v>
      </c>
      <c r="S10" s="324">
        <f>'Section 11 chart data'!$M$149</f>
        <v>1.7829999999999999</v>
      </c>
      <c r="T10" s="127">
        <f>'Section 11 chart data'!$N$149</f>
        <v>17.48</v>
      </c>
      <c r="U10" s="324">
        <f>'Section 11 chart data'!$I$135</f>
        <v>0.63500000000000001</v>
      </c>
      <c r="V10" s="324">
        <f>'Section 11 chart data'!$O$149</f>
        <v>4.1749999999999998</v>
      </c>
      <c r="W10" s="127">
        <f>'Section 11 chart data'!$P$149</f>
        <v>22.43</v>
      </c>
      <c r="X10" s="324">
        <f>'Section 11 chart data'!$J$135</f>
        <v>0.309</v>
      </c>
      <c r="Y10" s="324">
        <f>'Section 11 chart data'!$Q$149</f>
        <v>2.86</v>
      </c>
      <c r="Z10" s="127">
        <f>'Section 11 chart data'!$R$149</f>
        <v>14.12</v>
      </c>
      <c r="AA10" s="324">
        <f>'Section 11 chart data'!$K$135</f>
        <v>0.81100000000000005</v>
      </c>
      <c r="AB10" s="324">
        <f>'Section 11 chart data'!$S$149</f>
        <v>2.6230000000000002</v>
      </c>
      <c r="AC10" s="127">
        <f>'Section 11 chart data'!$T$149</f>
        <v>16.07</v>
      </c>
      <c r="AD10" s="324">
        <f>'Section 11 chart data'!$L$135</f>
        <v>0.35199999999999998</v>
      </c>
      <c r="AE10" s="324">
        <f>'Section 11 chart data'!$U$149</f>
        <v>3.3650000000000002</v>
      </c>
      <c r="AF10" s="127">
        <f>'Section 11 chart data'!$V$149</f>
        <v>18.05</v>
      </c>
      <c r="AG10" s="324">
        <f>'Section 11 chart data'!$M$135</f>
        <v>0.495</v>
      </c>
      <c r="AH10" s="324">
        <f>'Section 11 chart data'!$W$149</f>
        <v>4.5039999999999996</v>
      </c>
      <c r="AI10" s="127">
        <f>'Section 11 chart data'!$X$149</f>
        <v>19.05</v>
      </c>
    </row>
    <row r="11" spans="2:35" ht="15" customHeight="1" x14ac:dyDescent="0.2">
      <c r="B11" s="109" t="s">
        <v>216</v>
      </c>
      <c r="C11" s="324">
        <f>'Section 11 chart data'!$C$136</f>
        <v>6.0999999999999999E-2</v>
      </c>
      <c r="D11" s="324">
        <f>'Section 11 chart data'!$C$150</f>
        <v>7.2859999999999996</v>
      </c>
      <c r="E11" s="127">
        <f>'Section 11 chart data'!$D$150</f>
        <v>32.25</v>
      </c>
      <c r="F11" s="324">
        <f>'Section 11 chart data'!$D$136</f>
        <v>0.19500000000000001</v>
      </c>
      <c r="G11" s="324">
        <f>'Section 11 chart data'!$E$150</f>
        <v>5.73</v>
      </c>
      <c r="H11" s="127">
        <f>'Section 11 chart data'!$F$150</f>
        <v>24.07</v>
      </c>
      <c r="I11" s="324">
        <f>'Section 11 chart data'!$E$136</f>
        <v>0.10100000000000001</v>
      </c>
      <c r="J11" s="324">
        <f>'Section 11 chart data'!$G$150</f>
        <v>2.9460000000000002</v>
      </c>
      <c r="K11" s="127">
        <f>'Section 11 chart data'!$H$150</f>
        <v>24.09</v>
      </c>
      <c r="L11" s="324">
        <f>'Section 11 chart data'!$F$136</f>
        <v>0.23100000000000001</v>
      </c>
      <c r="M11" s="324">
        <f>'Section 11 chart data'!$I$150</f>
        <v>2.0169999999999999</v>
      </c>
      <c r="N11" s="127">
        <f>'Section 11 chart data'!$J$150</f>
        <v>33.65</v>
      </c>
      <c r="O11" s="324">
        <f>'Section 11 chart data'!$G$136</f>
        <v>0.313</v>
      </c>
      <c r="P11" s="324">
        <f>'Section 11 chart data'!$K$150</f>
        <v>2.149</v>
      </c>
      <c r="Q11" s="127">
        <f>'Section 11 chart data'!$L$150</f>
        <v>25.28</v>
      </c>
      <c r="R11" s="324">
        <f>'Section 11 chart data'!$H$136</f>
        <v>0.27200000000000002</v>
      </c>
      <c r="S11" s="324">
        <f>'Section 11 chart data'!$M$150</f>
        <v>1.393</v>
      </c>
      <c r="T11" s="127">
        <f>'Section 11 chart data'!$N$150</f>
        <v>22.13</v>
      </c>
      <c r="U11" s="324">
        <f>'Section 11 chart data'!$I$136</f>
        <v>0.66100000000000003</v>
      </c>
      <c r="V11" s="324">
        <f>'Section 11 chart data'!$O$150</f>
        <v>4.056</v>
      </c>
      <c r="W11" s="127">
        <f>'Section 11 chart data'!$P$150</f>
        <v>22.49</v>
      </c>
      <c r="X11" s="324">
        <f>'Section 11 chart data'!$J$136</f>
        <v>0.34399999999999997</v>
      </c>
      <c r="Y11" s="324">
        <f>'Section 11 chart data'!$Q$150</f>
        <v>2.8519999999999999</v>
      </c>
      <c r="Z11" s="127">
        <f>'Section 11 chart data'!$R$150</f>
        <v>14.12</v>
      </c>
      <c r="AA11" s="324">
        <f>'Section 11 chart data'!$K$136</f>
        <v>0.81899999999999995</v>
      </c>
      <c r="AB11" s="324">
        <f>'Section 11 chart data'!$S$150</f>
        <v>2.4830000000000001</v>
      </c>
      <c r="AC11" s="127">
        <f>'Section 11 chart data'!$T$150</f>
        <v>17.04</v>
      </c>
      <c r="AD11" s="324">
        <f>'Section 11 chart data'!$L$136</f>
        <v>0.32800000000000001</v>
      </c>
      <c r="AE11" s="324">
        <f>'Section 11 chart data'!$U$150</f>
        <v>3.5230000000000001</v>
      </c>
      <c r="AF11" s="127">
        <f>'Section 11 chart data'!$V$150</f>
        <v>18.579999999999998</v>
      </c>
      <c r="AG11" s="324">
        <f>'Section 11 chart data'!$M$136</f>
        <v>0.442</v>
      </c>
      <c r="AH11" s="324">
        <f>'Section 11 chart data'!$W$150</f>
        <v>4.992</v>
      </c>
      <c r="AI11" s="127">
        <f>'Section 11 chart data'!$X$150</f>
        <v>20.32</v>
      </c>
    </row>
    <row r="12" spans="2:35" ht="15" customHeight="1" x14ac:dyDescent="0.2">
      <c r="B12" s="109" t="s">
        <v>217</v>
      </c>
      <c r="C12" s="324">
        <f>'Section 11 chart data'!$C$137</f>
        <v>0.19600000000000001</v>
      </c>
      <c r="D12" s="324">
        <f>'Section 11 chart data'!$C$151</f>
        <v>27.288</v>
      </c>
      <c r="E12" s="127">
        <f>'Section 11 chart data'!$D$151</f>
        <v>30.1</v>
      </c>
      <c r="F12" s="324">
        <f>'Section 11 chart data'!$D$137</f>
        <v>0.67300000000000004</v>
      </c>
      <c r="G12" s="324">
        <f>'Section 11 chart data'!$E$151</f>
        <v>21.404</v>
      </c>
      <c r="H12" s="127">
        <f>'Section 11 chart data'!$F$151</f>
        <v>23.46</v>
      </c>
      <c r="I12" s="324">
        <f>'Section 11 chart data'!$E$137</f>
        <v>0.34799999999999998</v>
      </c>
      <c r="J12" s="324">
        <f>'Section 11 chart data'!$G$151</f>
        <v>10.475</v>
      </c>
      <c r="K12" s="127">
        <f>'Section 11 chart data'!$H$151</f>
        <v>22.86</v>
      </c>
      <c r="L12" s="324">
        <f>'Section 11 chart data'!$F$137</f>
        <v>0.99199999999999999</v>
      </c>
      <c r="M12" s="324">
        <f>'Section 11 chart data'!$I$151</f>
        <v>6.585</v>
      </c>
      <c r="N12" s="127">
        <f>'Section 11 chart data'!$J$151</f>
        <v>33</v>
      </c>
      <c r="O12" s="324">
        <f>'Section 11 chart data'!$G$137</f>
        <v>0.93500000000000005</v>
      </c>
      <c r="P12" s="324">
        <f>'Section 11 chart data'!$K$151</f>
        <v>6.3609999999999998</v>
      </c>
      <c r="Q12" s="127">
        <f>'Section 11 chart data'!$L$151</f>
        <v>27.1</v>
      </c>
      <c r="R12" s="324">
        <f>'Section 11 chart data'!$H$137</f>
        <v>0.86</v>
      </c>
      <c r="S12" s="324">
        <f>'Section 11 chart data'!$M$151</f>
        <v>3.51</v>
      </c>
      <c r="T12" s="127">
        <f>'Section 11 chart data'!$N$151</f>
        <v>27.25</v>
      </c>
      <c r="U12" s="324">
        <f>'Section 11 chart data'!$I$137</f>
        <v>1.8220000000000001</v>
      </c>
      <c r="V12" s="324">
        <f>'Section 11 chart data'!$O$151</f>
        <v>10.423</v>
      </c>
      <c r="W12" s="127">
        <f>'Section 11 chart data'!$P$151</f>
        <v>18.86</v>
      </c>
      <c r="X12" s="324">
        <f>'Section 11 chart data'!$J$137</f>
        <v>1.0569999999999999</v>
      </c>
      <c r="Y12" s="324">
        <f>'Section 11 chart data'!$Q$151</f>
        <v>9.0860000000000003</v>
      </c>
      <c r="Z12" s="127">
        <f>'Section 11 chart data'!$R$151</f>
        <v>16.309999999999999</v>
      </c>
      <c r="AA12" s="324">
        <f>'Section 11 chart data'!$K$137</f>
        <v>2.0739999999999998</v>
      </c>
      <c r="AB12" s="324">
        <f>'Section 11 chart data'!$S$151</f>
        <v>6.6989999999999998</v>
      </c>
      <c r="AC12" s="127">
        <f>'Section 11 chart data'!$T$151</f>
        <v>21.3</v>
      </c>
      <c r="AD12" s="324">
        <f>'Section 11 chart data'!$L$137</f>
        <v>0.93100000000000005</v>
      </c>
      <c r="AE12" s="324">
        <f>'Section 11 chart data'!$U$151</f>
        <v>11.063000000000001</v>
      </c>
      <c r="AF12" s="127">
        <f>'Section 11 chart data'!$V$151</f>
        <v>21.71</v>
      </c>
      <c r="AG12" s="324">
        <f>'Section 11 chart data'!$M$137</f>
        <v>1.0149999999999999</v>
      </c>
      <c r="AH12" s="324">
        <f>'Section 11 chart data'!$W$151</f>
        <v>15.614000000000001</v>
      </c>
      <c r="AI12" s="127">
        <f>'Section 11 chart data'!$X$151</f>
        <v>21.48</v>
      </c>
    </row>
    <row r="13" spans="2:35" ht="15" customHeight="1" x14ac:dyDescent="0.2">
      <c r="B13" s="109" t="s">
        <v>218</v>
      </c>
      <c r="C13" s="324">
        <f>'Section 11 chart data'!$C$138</f>
        <v>0.20399999999999999</v>
      </c>
      <c r="D13" s="324">
        <f>'Section 11 chart data'!$C$152</f>
        <v>31.664999999999999</v>
      </c>
      <c r="E13" s="127">
        <f>'Section 11 chart data'!$D$152</f>
        <v>24.5</v>
      </c>
      <c r="F13" s="324">
        <f>'Section 11 chart data'!$D$138</f>
        <v>0.70399999999999996</v>
      </c>
      <c r="G13" s="324">
        <f>'Section 11 chart data'!$E$152</f>
        <v>28.373999999999999</v>
      </c>
      <c r="H13" s="127">
        <f>'Section 11 chart data'!$F$152</f>
        <v>22.67</v>
      </c>
      <c r="I13" s="324">
        <f>'Section 11 chart data'!$E$138</f>
        <v>0.39300000000000002</v>
      </c>
      <c r="J13" s="324">
        <f>'Section 11 chart data'!$G$152</f>
        <v>18.201000000000001</v>
      </c>
      <c r="K13" s="127">
        <f>'Section 11 chart data'!$H$152</f>
        <v>36.5</v>
      </c>
      <c r="L13" s="324">
        <f>'Section 11 chart data'!$F$138</f>
        <v>1.2549999999999999</v>
      </c>
      <c r="M13" s="324">
        <f>'Section 11 chart data'!$I$152</f>
        <v>15.622</v>
      </c>
      <c r="N13" s="127">
        <f>'Section 11 chart data'!$J$152</f>
        <v>37.950000000000003</v>
      </c>
      <c r="O13" s="324">
        <f>'Section 11 chart data'!$G$138</f>
        <v>1.33</v>
      </c>
      <c r="P13" s="324">
        <f>'Section 11 chart data'!$K$152</f>
        <v>10.8</v>
      </c>
      <c r="Q13" s="127">
        <f>'Section 11 chart data'!$L$152</f>
        <v>47.65</v>
      </c>
      <c r="R13" s="324">
        <f>'Section 11 chart data'!$H$138</f>
        <v>0.96599999999999997</v>
      </c>
      <c r="S13" s="324">
        <f>'Section 11 chart data'!$M$152</f>
        <v>3.577</v>
      </c>
      <c r="T13" s="127">
        <f>'Section 11 chart data'!$N$152</f>
        <v>34.49</v>
      </c>
      <c r="U13" s="324">
        <f>'Section 11 chart data'!$I$138</f>
        <v>2.012</v>
      </c>
      <c r="V13" s="324">
        <f>'Section 11 chart data'!$O$152</f>
        <v>9.1920000000000002</v>
      </c>
      <c r="W13" s="127">
        <f>'Section 11 chart data'!$P$152</f>
        <v>31.65</v>
      </c>
      <c r="X13" s="324">
        <f>'Section 11 chart data'!$J$138</f>
        <v>0.80500000000000005</v>
      </c>
      <c r="Y13" s="324">
        <f>'Section 11 chart data'!$Q$152</f>
        <v>10.898</v>
      </c>
      <c r="Z13" s="127">
        <f>'Section 11 chart data'!$R$152</f>
        <v>35.85</v>
      </c>
      <c r="AA13" s="324">
        <f>'Section 11 chart data'!$K$138</f>
        <v>1.5920000000000001</v>
      </c>
      <c r="AB13" s="324">
        <f>'Section 11 chart data'!$S$152</f>
        <v>9.0359999999999996</v>
      </c>
      <c r="AC13" s="127">
        <f>'Section 11 chart data'!$T$152</f>
        <v>35.79</v>
      </c>
      <c r="AD13" s="324">
        <f>'Section 11 chart data'!$L$138</f>
        <v>0.98299999999999998</v>
      </c>
      <c r="AE13" s="324">
        <f>'Section 11 chart data'!$U$152</f>
        <v>14.13</v>
      </c>
      <c r="AF13" s="127">
        <f>'Section 11 chart data'!$V$152</f>
        <v>35.58</v>
      </c>
      <c r="AG13" s="324">
        <f>'Section 11 chart data'!$M$138</f>
        <v>0.91400000000000003</v>
      </c>
      <c r="AH13" s="324">
        <f>'Section 11 chart data'!$W$152</f>
        <v>12.539</v>
      </c>
      <c r="AI13" s="127">
        <f>'Section 11 chart data'!$X$152</f>
        <v>30.75</v>
      </c>
    </row>
    <row r="14" spans="2:35" ht="15" customHeight="1" x14ac:dyDescent="0.2">
      <c r="B14" s="109" t="s">
        <v>219</v>
      </c>
      <c r="C14" s="324">
        <f>'Section 11 chart data'!$C$139</f>
        <v>7.3999999999999996E-2</v>
      </c>
      <c r="D14" s="324">
        <f>'Section 11 chart data'!$C$153</f>
        <v>18.605</v>
      </c>
      <c r="E14" s="127">
        <f>'Section 11 chart data'!$D$153</f>
        <v>38.090000000000003</v>
      </c>
      <c r="F14" s="324">
        <f>'Section 11 chart data'!$D$139</f>
        <v>0.245</v>
      </c>
      <c r="G14" s="324">
        <f>'Section 11 chart data'!$E$153</f>
        <v>13.536</v>
      </c>
      <c r="H14" s="127">
        <f>'Section 11 chart data'!$F$153</f>
        <v>28.93</v>
      </c>
      <c r="I14" s="324">
        <f>'Section 11 chart data'!$E$139</f>
        <v>0.186</v>
      </c>
      <c r="J14" s="324">
        <f>'Section 11 chart data'!$G$153</f>
        <v>11.417999999999999</v>
      </c>
      <c r="K14" s="127">
        <f>'Section 11 chart data'!$H$153</f>
        <v>47.81</v>
      </c>
      <c r="L14" s="324">
        <f>'Section 11 chart data'!$F$139</f>
        <v>0.44900000000000001</v>
      </c>
      <c r="M14" s="324">
        <f>'Section 11 chart data'!$I$153</f>
        <v>13.811999999999999</v>
      </c>
      <c r="N14" s="127">
        <f>'Section 11 chart data'!$J$153</f>
        <v>42.43</v>
      </c>
      <c r="O14" s="324">
        <f>'Section 11 chart data'!$G$139</f>
        <v>0.70599999999999996</v>
      </c>
      <c r="P14" s="324">
        <f>'Section 11 chart data'!$K$153</f>
        <v>8.6259999999999994</v>
      </c>
      <c r="Q14" s="127">
        <f>'Section 11 chart data'!$L$153</f>
        <v>58.52</v>
      </c>
      <c r="R14" s="324">
        <f>'Section 11 chart data'!$H$139</f>
        <v>0.38400000000000001</v>
      </c>
      <c r="S14" s="324">
        <f>'Section 11 chart data'!$M$153</f>
        <v>1.6839999999999999</v>
      </c>
      <c r="T14" s="127">
        <f>'Section 11 chart data'!$N$153</f>
        <v>42.06</v>
      </c>
      <c r="U14" s="324">
        <f>'Section 11 chart data'!$I$139</f>
        <v>0.89300000000000002</v>
      </c>
      <c r="V14" s="324">
        <f>'Section 11 chart data'!$O$153</f>
        <v>3.3380000000000001</v>
      </c>
      <c r="W14" s="127">
        <f>'Section 11 chart data'!$P$153</f>
        <v>33.799999999999997</v>
      </c>
      <c r="X14" s="324">
        <f>'Section 11 chart data'!$J$139</f>
        <v>0.33900000000000002</v>
      </c>
      <c r="Y14" s="324">
        <f>'Section 11 chart data'!$Q$153</f>
        <v>7.4029999999999996</v>
      </c>
      <c r="Z14" s="127">
        <f>'Section 11 chart data'!$R$153</f>
        <v>63.77</v>
      </c>
      <c r="AA14" s="324">
        <f>'Section 11 chart data'!$K$139</f>
        <v>0.59899999999999998</v>
      </c>
      <c r="AB14" s="324">
        <f>'Section 11 chart data'!$S$153</f>
        <v>5.1459999999999999</v>
      </c>
      <c r="AC14" s="127">
        <f>'Section 11 chart data'!$T$153</f>
        <v>50.08</v>
      </c>
      <c r="AD14" s="324">
        <f>'Section 11 chart data'!$L$139</f>
        <v>0.41199999999999998</v>
      </c>
      <c r="AE14" s="324">
        <f>'Section 11 chart data'!$U$153</f>
        <v>6.5579999999999998</v>
      </c>
      <c r="AF14" s="127">
        <f>'Section 11 chart data'!$V$153</f>
        <v>40.47</v>
      </c>
      <c r="AG14" s="324">
        <f>'Section 11 chart data'!$M$139</f>
        <v>0.36399999999999999</v>
      </c>
      <c r="AH14" s="324">
        <f>'Section 11 chart data'!$W$153</f>
        <v>4.46</v>
      </c>
      <c r="AI14" s="127">
        <f>'Section 11 chart data'!$X$153</f>
        <v>39.83</v>
      </c>
    </row>
    <row r="15" spans="2:35" ht="15" customHeight="1" x14ac:dyDescent="0.2">
      <c r="B15" s="109" t="s">
        <v>220</v>
      </c>
      <c r="C15" s="324">
        <f>'Section 11 chart data'!$C$140</f>
        <v>0.03</v>
      </c>
      <c r="D15" s="324">
        <f>'Section 11 chart data'!$C$154</f>
        <v>9.9499999999999993</v>
      </c>
      <c r="E15" s="127">
        <f>'Section 11 chart data'!$D$154</f>
        <v>41.47</v>
      </c>
      <c r="F15" s="324">
        <f>'Section 11 chart data'!$D$140</f>
        <v>0.1</v>
      </c>
      <c r="G15" s="324">
        <f>'Section 11 chart data'!$E$154</f>
        <v>6.7880000000000003</v>
      </c>
      <c r="H15" s="127">
        <f>'Section 11 chart data'!$F$154</f>
        <v>32.57</v>
      </c>
      <c r="I15" s="324">
        <f>'Section 11 chart data'!$E$140</f>
        <v>9.4E-2</v>
      </c>
      <c r="J15" s="324">
        <f>'Section 11 chart data'!$G$154</f>
        <v>6.1390000000000002</v>
      </c>
      <c r="K15" s="127">
        <f>'Section 11 chart data'!$H$154</f>
        <v>50.93</v>
      </c>
      <c r="L15" s="324">
        <f>'Section 11 chart data'!$F$140</f>
        <v>0.183</v>
      </c>
      <c r="M15" s="324">
        <f>'Section 11 chart data'!$I$154</f>
        <v>8.3800000000000008</v>
      </c>
      <c r="N15" s="127">
        <f>'Section 11 chart data'!$J$154</f>
        <v>44.97</v>
      </c>
      <c r="O15" s="324">
        <f>'Section 11 chart data'!$G$140</f>
        <v>0.38100000000000001</v>
      </c>
      <c r="P15" s="324">
        <f>'Section 11 chart data'!$K$154</f>
        <v>5.3170000000000002</v>
      </c>
      <c r="Q15" s="127">
        <f>'Section 11 chart data'!$L$154</f>
        <v>62.59</v>
      </c>
      <c r="R15" s="324">
        <f>'Section 11 chart data'!$H$140</f>
        <v>0.17399999999999999</v>
      </c>
      <c r="S15" s="324">
        <f>'Section 11 chart data'!$M$154</f>
        <v>0.84499999999999997</v>
      </c>
      <c r="T15" s="127">
        <f>'Section 11 chart data'!$N$154</f>
        <v>48.28</v>
      </c>
      <c r="U15" s="324">
        <f>'Section 11 chart data'!$I$140</f>
        <v>0.376</v>
      </c>
      <c r="V15" s="324">
        <f>'Section 11 chart data'!$O$154</f>
        <v>0.95699999999999996</v>
      </c>
      <c r="W15" s="127">
        <f>'Section 11 chart data'!$P$154</f>
        <v>39.770000000000003</v>
      </c>
      <c r="X15" s="324">
        <f>'Section 11 chart data'!$J$140</f>
        <v>0.17299999999999999</v>
      </c>
      <c r="Y15" s="324">
        <f>'Section 11 chart data'!$Q$154</f>
        <v>4.1449999999999996</v>
      </c>
      <c r="Z15" s="127">
        <f>'Section 11 chart data'!$R$154</f>
        <v>73.8</v>
      </c>
      <c r="AA15" s="324">
        <f>'Section 11 chart data'!$K$140</f>
        <v>0.28299999999999997</v>
      </c>
      <c r="AB15" s="324">
        <f>'Section 11 chart data'!$S$154</f>
        <v>2.6379999999999999</v>
      </c>
      <c r="AC15" s="127">
        <f>'Section 11 chart data'!$T$154</f>
        <v>62.32</v>
      </c>
      <c r="AD15" s="324">
        <f>'Section 11 chart data'!$L$140</f>
        <v>0.19500000000000001</v>
      </c>
      <c r="AE15" s="324">
        <f>'Section 11 chart data'!$U$154</f>
        <v>2.698</v>
      </c>
      <c r="AF15" s="127">
        <f>'Section 11 chart data'!$V$154</f>
        <v>43.81</v>
      </c>
      <c r="AG15" s="324">
        <f>'Section 11 chart data'!$M$140</f>
        <v>0.152</v>
      </c>
      <c r="AH15" s="324">
        <f>'Section 11 chart data'!$W$154</f>
        <v>1.5069999999999999</v>
      </c>
      <c r="AI15" s="127">
        <f>'Section 11 chart data'!$X$154</f>
        <v>45.15</v>
      </c>
    </row>
    <row r="16" spans="2:35" ht="15" customHeight="1" x14ac:dyDescent="0.2">
      <c r="B16" s="113" t="s">
        <v>221</v>
      </c>
      <c r="C16" s="325">
        <f>'Section 11 chart data'!$C$141</f>
        <v>1.0999999999999999E-2</v>
      </c>
      <c r="D16" s="325">
        <f>'Section 11 chart data'!$C$155</f>
        <v>29.779</v>
      </c>
      <c r="E16" s="128">
        <f>'Section 11 chart data'!$D$155</f>
        <v>68.09</v>
      </c>
      <c r="F16" s="325">
        <f>'Section 11 chart data'!$D$141</f>
        <v>0.11899999999999999</v>
      </c>
      <c r="G16" s="325">
        <f>'Section 11 chart data'!$E$155</f>
        <v>11.196</v>
      </c>
      <c r="H16" s="128">
        <f>'Section 11 chart data'!$F$155</f>
        <v>59.81</v>
      </c>
      <c r="I16" s="325">
        <f>'Section 11 chart data'!$E$141</f>
        <v>3.5000000000000003E-2</v>
      </c>
      <c r="J16" s="325">
        <f>'Section 11 chart data'!$G$155</f>
        <v>9.9740000000000002</v>
      </c>
      <c r="K16" s="128">
        <f>'Section 11 chart data'!$H$155</f>
        <v>65.37</v>
      </c>
      <c r="L16" s="325">
        <f>'Section 11 chart data'!$F$141</f>
        <v>0.20499999999999999</v>
      </c>
      <c r="M16" s="325">
        <f>'Section 11 chart data'!$I$155</f>
        <v>16.715</v>
      </c>
      <c r="N16" s="128">
        <f>'Section 11 chart data'!$J$155</f>
        <v>53.06</v>
      </c>
      <c r="O16" s="325">
        <f>'Section 11 chart data'!$G$141</f>
        <v>0.27200000000000002</v>
      </c>
      <c r="P16" s="325">
        <f>'Section 11 chart data'!$K$155</f>
        <v>8.3849999999999998</v>
      </c>
      <c r="Q16" s="128">
        <f>'Section 11 chart data'!$L$155</f>
        <v>55.93</v>
      </c>
      <c r="R16" s="325">
        <f>'Section 11 chart data'!$H$141</f>
        <v>0.11</v>
      </c>
      <c r="S16" s="325">
        <f>'Section 11 chart data'!$M$155</f>
        <v>1.218</v>
      </c>
      <c r="T16" s="128">
        <f>'Section 11 chart data'!$N$155</f>
        <v>56.21</v>
      </c>
      <c r="U16" s="325">
        <f>'Section 11 chart data'!$I$141</f>
        <v>0.315</v>
      </c>
      <c r="V16" s="325">
        <f>'Section 11 chart data'!$O$155</f>
        <v>1.3819999999999999</v>
      </c>
      <c r="W16" s="128">
        <f>'Section 11 chart data'!$P$155</f>
        <v>58.1</v>
      </c>
      <c r="X16" s="325">
        <f>'Section 11 chart data'!$J$141</f>
        <v>0.18</v>
      </c>
      <c r="Y16" s="325">
        <f>'Section 11 chart data'!$Q$155</f>
        <v>12.153</v>
      </c>
      <c r="Z16" s="128">
        <f>'Section 11 chart data'!$R$155</f>
        <v>90.69</v>
      </c>
      <c r="AA16" s="325">
        <f>'Section 11 chart data'!$K$141</f>
        <v>0.26100000000000001</v>
      </c>
      <c r="AB16" s="325">
        <f>'Section 11 chart data'!$S$155</f>
        <v>3.3719999999999999</v>
      </c>
      <c r="AC16" s="128">
        <f>'Section 11 chart data'!$T$155</f>
        <v>59.78</v>
      </c>
      <c r="AD16" s="325">
        <f>'Section 11 chart data'!$L$141</f>
        <v>0.24099999999999999</v>
      </c>
      <c r="AE16" s="325">
        <f>'Section 11 chart data'!$U$155</f>
        <v>2.0499999999999998</v>
      </c>
      <c r="AF16" s="128">
        <f>'Section 11 chart data'!$V$155</f>
        <v>42.3</v>
      </c>
      <c r="AG16" s="325">
        <f>'Section 11 chart data'!$M$141</f>
        <v>0.15</v>
      </c>
      <c r="AH16" s="325">
        <f>'Section 11 chart data'!$W$155</f>
        <v>2.0089999999999999</v>
      </c>
      <c r="AI16" s="128">
        <f>'Section 11 chart data'!$X$155</f>
        <v>45.36</v>
      </c>
    </row>
    <row r="17" spans="2:35" ht="15" customHeight="1" x14ac:dyDescent="0.2">
      <c r="B17" s="118" t="s">
        <v>80</v>
      </c>
      <c r="C17" s="125">
        <f>'Section 11 chart data'!$C$142</f>
        <v>0.95499999999999996</v>
      </c>
      <c r="D17" s="125">
        <f>'Section 11 chart data'!$C$156</f>
        <v>147.863</v>
      </c>
      <c r="E17" s="126">
        <f>'Section 11 chart data'!$D$156</f>
        <v>29.3</v>
      </c>
      <c r="F17" s="125">
        <f>'Section 11 chart data'!$D$142</f>
        <v>2.7959999999999998</v>
      </c>
      <c r="G17" s="125">
        <f>'Section 11 chart data'!$E$156</f>
        <v>109.11799999999999</v>
      </c>
      <c r="H17" s="126">
        <f>'Section 11 chart data'!$F$156</f>
        <v>20.6</v>
      </c>
      <c r="I17" s="125">
        <f>'Section 11 chart data'!$E$142</f>
        <v>1.861</v>
      </c>
      <c r="J17" s="125">
        <f>'Section 11 chart data'!$G$156</f>
        <v>76.44</v>
      </c>
      <c r="K17" s="126">
        <f>'Section 11 chart data'!$H$156</f>
        <v>29.69</v>
      </c>
      <c r="L17" s="125">
        <f>'Section 11 chart data'!$F$142</f>
        <v>4.6989999999999998</v>
      </c>
      <c r="M17" s="125">
        <f>'Section 11 chart data'!$I$156</f>
        <v>76.94</v>
      </c>
      <c r="N17" s="126">
        <f>'Section 11 chart data'!$J$156</f>
        <v>32.71</v>
      </c>
      <c r="O17" s="125">
        <f>'Section 11 chart data'!$G$142</f>
        <v>5.8689999999999998</v>
      </c>
      <c r="P17" s="125">
        <f>'Section 11 chart data'!$K$156</f>
        <v>58.609000000000002</v>
      </c>
      <c r="Q17" s="126">
        <f>'Section 11 chart data'!$L$156</f>
        <v>34.270000000000003</v>
      </c>
      <c r="R17" s="125">
        <f>'Section 11 chart data'!$H$142</f>
        <v>4.4809999999999999</v>
      </c>
      <c r="S17" s="125">
        <f>'Section 11 chart data'!$M$156</f>
        <v>29.579000000000001</v>
      </c>
      <c r="T17" s="126">
        <f>'Section 11 chart data'!$N$156</f>
        <v>16.7</v>
      </c>
      <c r="U17" s="125">
        <f>'Section 11 chart data'!$I$142</f>
        <v>8.7420000000000009</v>
      </c>
      <c r="V17" s="125">
        <f>'Section 11 chart data'!$O$156</f>
        <v>53.497999999999998</v>
      </c>
      <c r="W17" s="126">
        <f>'Section 11 chart data'!$P$156</f>
        <v>16.13</v>
      </c>
      <c r="X17" s="125">
        <f>'Section 11 chart data'!$J$142</f>
        <v>4.8159999999999998</v>
      </c>
      <c r="Y17" s="125">
        <f>'Section 11 chart data'!$Q$156</f>
        <v>66.314999999999998</v>
      </c>
      <c r="Z17" s="126">
        <f>'Section 11 chart data'!$R$156</f>
        <v>35.549999999999997</v>
      </c>
      <c r="AA17" s="125">
        <f>'Section 11 chart data'!$K$142</f>
        <v>8.8049999999999997</v>
      </c>
      <c r="AB17" s="125">
        <f>'Section 11 chart data'!$S$156</f>
        <v>46.466000000000001</v>
      </c>
      <c r="AC17" s="126">
        <f>'Section 11 chart data'!$T$156</f>
        <v>23.81</v>
      </c>
      <c r="AD17" s="125">
        <f>'Section 11 chart data'!$L$142</f>
        <v>5.0659999999999998</v>
      </c>
      <c r="AE17" s="125">
        <f>'Section 11 chart data'!$U$156</f>
        <v>58.829000000000001</v>
      </c>
      <c r="AF17" s="126">
        <f>'Section 11 chart data'!$V$156</f>
        <v>21.94</v>
      </c>
      <c r="AG17" s="125">
        <f>'Section 11 chart data'!$M$142</f>
        <v>5.4279999999999999</v>
      </c>
      <c r="AH17" s="125">
        <f>'Section 11 chart data'!$W$156</f>
        <v>63.308999999999997</v>
      </c>
      <c r="AI17" s="126">
        <f>'Section 11 chart data'!$X$156</f>
        <v>18.77</v>
      </c>
    </row>
    <row r="20" spans="2:35" ht="15" customHeight="1" x14ac:dyDescent="0.2">
      <c r="B20" s="906" t="s">
        <v>357</v>
      </c>
      <c r="C20" s="903" t="s">
        <v>331</v>
      </c>
      <c r="D20" s="903"/>
      <c r="E20" s="903"/>
      <c r="F20" s="903" t="s">
        <v>222</v>
      </c>
      <c r="G20" s="903"/>
      <c r="H20" s="895"/>
    </row>
    <row r="21" spans="2:35" ht="15" customHeight="1" x14ac:dyDescent="0.2">
      <c r="B21" s="907"/>
      <c r="C21" s="319" t="s">
        <v>78</v>
      </c>
      <c r="D21" s="904" t="s">
        <v>79</v>
      </c>
      <c r="E21" s="904"/>
      <c r="F21" s="319" t="s">
        <v>78</v>
      </c>
      <c r="G21" s="904" t="s">
        <v>79</v>
      </c>
      <c r="H21" s="898"/>
    </row>
    <row r="22" spans="2:35" ht="30" customHeight="1" x14ac:dyDescent="0.2">
      <c r="B22" s="907"/>
      <c r="C22" s="905" t="s">
        <v>325</v>
      </c>
      <c r="D22" s="905"/>
      <c r="E22" s="16" t="s">
        <v>82</v>
      </c>
      <c r="F22" s="905" t="s">
        <v>325</v>
      </c>
      <c r="G22" s="905"/>
      <c r="H22" s="17" t="s">
        <v>82</v>
      </c>
    </row>
    <row r="23" spans="2:35" ht="15" customHeight="1" x14ac:dyDescent="0.2">
      <c r="B23" s="143" t="str">
        <f>Index!$B$4</f>
        <v>East Midlands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4">
        <f>$C$9</f>
        <v>0.32300000000000001</v>
      </c>
      <c r="D24" s="324">
        <f>$D$9</f>
        <v>17.867999999999999</v>
      </c>
      <c r="E24" s="127">
        <f>$E$9</f>
        <v>20.92</v>
      </c>
      <c r="F24" s="324">
        <f>$F$9</f>
        <v>0.58499999999999996</v>
      </c>
      <c r="G24" s="324">
        <f>$G$9</f>
        <v>17.077999999999999</v>
      </c>
      <c r="H24" s="693">
        <f>$H$9</f>
        <v>26.22</v>
      </c>
    </row>
    <row r="25" spans="2:35" ht="15" customHeight="1" x14ac:dyDescent="0.2">
      <c r="B25" s="109" t="s">
        <v>215</v>
      </c>
      <c r="C25" s="324">
        <f>$C$10</f>
        <v>5.6000000000000001E-2</v>
      </c>
      <c r="D25" s="324">
        <f>$D$10</f>
        <v>5.423</v>
      </c>
      <c r="E25" s="127">
        <f>$E$10</f>
        <v>31.69</v>
      </c>
      <c r="F25" s="324">
        <f>$F$10</f>
        <v>0.17499999999999999</v>
      </c>
      <c r="G25" s="324">
        <f>$G$10</f>
        <v>4.9800000000000004</v>
      </c>
      <c r="H25" s="693">
        <f>$H$10</f>
        <v>25.94</v>
      </c>
    </row>
    <row r="26" spans="2:35" ht="15" customHeight="1" x14ac:dyDescent="0.2">
      <c r="B26" s="109" t="s">
        <v>216</v>
      </c>
      <c r="C26" s="324">
        <f>$C$11</f>
        <v>6.0999999999999999E-2</v>
      </c>
      <c r="D26" s="324">
        <f>$D$11</f>
        <v>7.2859999999999996</v>
      </c>
      <c r="E26" s="127">
        <f>$E$11</f>
        <v>32.25</v>
      </c>
      <c r="F26" s="324">
        <f>$F$11</f>
        <v>0.19500000000000001</v>
      </c>
      <c r="G26" s="324">
        <f>$G$11</f>
        <v>5.73</v>
      </c>
      <c r="H26" s="693">
        <f>$H$11</f>
        <v>24.07</v>
      </c>
    </row>
    <row r="27" spans="2:35" ht="15" customHeight="1" x14ac:dyDescent="0.2">
      <c r="B27" s="109" t="s">
        <v>217</v>
      </c>
      <c r="C27" s="324">
        <f>$C$12</f>
        <v>0.19600000000000001</v>
      </c>
      <c r="D27" s="324">
        <f>$D$12</f>
        <v>27.288</v>
      </c>
      <c r="E27" s="127">
        <f>$E$12</f>
        <v>30.1</v>
      </c>
      <c r="F27" s="324">
        <f>$F$12</f>
        <v>0.67300000000000004</v>
      </c>
      <c r="G27" s="324">
        <f>$G$12</f>
        <v>21.404</v>
      </c>
      <c r="H27" s="693">
        <f>$H$12</f>
        <v>23.46</v>
      </c>
    </row>
    <row r="28" spans="2:35" ht="15" customHeight="1" x14ac:dyDescent="0.2">
      <c r="B28" s="109" t="s">
        <v>218</v>
      </c>
      <c r="C28" s="324">
        <f>$C$13</f>
        <v>0.20399999999999999</v>
      </c>
      <c r="D28" s="324">
        <f>$D$13</f>
        <v>31.664999999999999</v>
      </c>
      <c r="E28" s="127">
        <f>$E$13</f>
        <v>24.5</v>
      </c>
      <c r="F28" s="324">
        <f>$F$13</f>
        <v>0.70399999999999996</v>
      </c>
      <c r="G28" s="324">
        <f>$G$13</f>
        <v>28.373999999999999</v>
      </c>
      <c r="H28" s="693">
        <f>$H$13</f>
        <v>22.67</v>
      </c>
    </row>
    <row r="29" spans="2:35" ht="15" customHeight="1" x14ac:dyDescent="0.2">
      <c r="B29" s="109" t="s">
        <v>219</v>
      </c>
      <c r="C29" s="324">
        <f>$C$14</f>
        <v>7.3999999999999996E-2</v>
      </c>
      <c r="D29" s="324">
        <f>$D$14</f>
        <v>18.605</v>
      </c>
      <c r="E29" s="127">
        <f>$E$14</f>
        <v>38.090000000000003</v>
      </c>
      <c r="F29" s="324">
        <f>$F$14</f>
        <v>0.245</v>
      </c>
      <c r="G29" s="324">
        <f>$G$14</f>
        <v>13.536</v>
      </c>
      <c r="H29" s="693">
        <f>$H$14</f>
        <v>28.93</v>
      </c>
    </row>
    <row r="30" spans="2:35" ht="15" customHeight="1" x14ac:dyDescent="0.2">
      <c r="B30" s="109" t="s">
        <v>220</v>
      </c>
      <c r="C30" s="324">
        <f>$C$15</f>
        <v>0.03</v>
      </c>
      <c r="D30" s="324">
        <f>$D$15</f>
        <v>9.9499999999999993</v>
      </c>
      <c r="E30" s="127">
        <f>$E$15</f>
        <v>41.47</v>
      </c>
      <c r="F30" s="324">
        <f>$F$15</f>
        <v>0.1</v>
      </c>
      <c r="G30" s="324">
        <f>$G$15</f>
        <v>6.7880000000000003</v>
      </c>
      <c r="H30" s="693">
        <f>$H$15</f>
        <v>32.57</v>
      </c>
    </row>
    <row r="31" spans="2:35" ht="15" customHeight="1" x14ac:dyDescent="0.2">
      <c r="B31" s="113" t="s">
        <v>221</v>
      </c>
      <c r="C31" s="325">
        <f>$C$16</f>
        <v>1.0999999999999999E-2</v>
      </c>
      <c r="D31" s="325">
        <f>$D$16</f>
        <v>29.779</v>
      </c>
      <c r="E31" s="128">
        <f>$E$16</f>
        <v>68.09</v>
      </c>
      <c r="F31" s="325">
        <f>$F$16</f>
        <v>0.11899999999999999</v>
      </c>
      <c r="G31" s="325">
        <f>$G$16</f>
        <v>11.196</v>
      </c>
      <c r="H31" s="694">
        <f>$H$16</f>
        <v>59.81</v>
      </c>
    </row>
    <row r="32" spans="2:35" ht="15" customHeight="1" x14ac:dyDescent="0.2">
      <c r="B32" s="118" t="s">
        <v>80</v>
      </c>
      <c r="C32" s="125">
        <f>$C$17</f>
        <v>0.95499999999999996</v>
      </c>
      <c r="D32" s="125">
        <f>$D$17</f>
        <v>147.863</v>
      </c>
      <c r="E32" s="126">
        <f>$E$17</f>
        <v>29.3</v>
      </c>
      <c r="F32" s="125">
        <f>$F$17</f>
        <v>2.7959999999999998</v>
      </c>
      <c r="G32" s="125">
        <f>$G$17</f>
        <v>109.11799999999999</v>
      </c>
      <c r="H32" s="695">
        <f>$H$17</f>
        <v>20.6</v>
      </c>
    </row>
    <row r="35" spans="2:8" ht="15" customHeight="1" x14ac:dyDescent="0.2">
      <c r="B35" s="906" t="s">
        <v>357</v>
      </c>
      <c r="C35" s="903" t="s">
        <v>225</v>
      </c>
      <c r="D35" s="903"/>
      <c r="E35" s="903"/>
      <c r="F35" s="903" t="s">
        <v>226</v>
      </c>
      <c r="G35" s="903"/>
      <c r="H35" s="895"/>
    </row>
    <row r="36" spans="2:8" ht="15" customHeight="1" x14ac:dyDescent="0.2">
      <c r="B36" s="907"/>
      <c r="C36" s="319" t="s">
        <v>78</v>
      </c>
      <c r="D36" s="904" t="s">
        <v>79</v>
      </c>
      <c r="E36" s="904"/>
      <c r="F36" s="319" t="s">
        <v>78</v>
      </c>
      <c r="G36" s="904" t="s">
        <v>79</v>
      </c>
      <c r="H36" s="898"/>
    </row>
    <row r="37" spans="2:8" ht="30" customHeight="1" x14ac:dyDescent="0.2">
      <c r="B37" s="907"/>
      <c r="C37" s="905" t="s">
        <v>325</v>
      </c>
      <c r="D37" s="905"/>
      <c r="E37" s="16" t="s">
        <v>82</v>
      </c>
      <c r="F37" s="905" t="s">
        <v>325</v>
      </c>
      <c r="G37" s="905"/>
      <c r="H37" s="17" t="s">
        <v>82</v>
      </c>
    </row>
    <row r="38" spans="2:8" ht="15" customHeight="1" x14ac:dyDescent="0.2">
      <c r="B38" s="143" t="str">
        <f>Index!$B$4</f>
        <v>East Midlands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4">
        <f>$I$9</f>
        <v>0.60799999999999998</v>
      </c>
      <c r="D39" s="324">
        <f>$J$9</f>
        <v>14.417999999999999</v>
      </c>
      <c r="E39" s="127">
        <f>$K$9</f>
        <v>20.190000000000001</v>
      </c>
      <c r="F39" s="324">
        <f>$L$9</f>
        <v>1.18</v>
      </c>
      <c r="G39" s="324">
        <f>$M$9</f>
        <v>11.943</v>
      </c>
      <c r="H39" s="693">
        <f>$N$9</f>
        <v>17.62</v>
      </c>
    </row>
    <row r="40" spans="2:8" ht="15" customHeight="1" x14ac:dyDescent="0.2">
      <c r="B40" s="109" t="s">
        <v>215</v>
      </c>
      <c r="C40" s="324">
        <f>$I$10</f>
        <v>9.7000000000000003E-2</v>
      </c>
      <c r="D40" s="324">
        <f>$J$10</f>
        <v>2.8540000000000001</v>
      </c>
      <c r="E40" s="127">
        <f>$K$10</f>
        <v>24.09</v>
      </c>
      <c r="F40" s="324">
        <f>$L$10</f>
        <v>0.20499999999999999</v>
      </c>
      <c r="G40" s="324">
        <f>$M$10</f>
        <v>1.865</v>
      </c>
      <c r="H40" s="693">
        <f>$N$10</f>
        <v>30.67</v>
      </c>
    </row>
    <row r="41" spans="2:8" ht="15" customHeight="1" x14ac:dyDescent="0.2">
      <c r="B41" s="109" t="s">
        <v>216</v>
      </c>
      <c r="C41" s="324">
        <f>$I$11</f>
        <v>0.10100000000000001</v>
      </c>
      <c r="D41" s="324">
        <f>$J$11</f>
        <v>2.9460000000000002</v>
      </c>
      <c r="E41" s="127">
        <f>$K$11</f>
        <v>24.09</v>
      </c>
      <c r="F41" s="324">
        <f>$L$11</f>
        <v>0.23100000000000001</v>
      </c>
      <c r="G41" s="324">
        <f>$M$11</f>
        <v>2.0169999999999999</v>
      </c>
      <c r="H41" s="693">
        <f>$N$11</f>
        <v>33.65</v>
      </c>
    </row>
    <row r="42" spans="2:8" ht="15" customHeight="1" x14ac:dyDescent="0.2">
      <c r="B42" s="109" t="s">
        <v>217</v>
      </c>
      <c r="C42" s="324">
        <f>$I$12</f>
        <v>0.34799999999999998</v>
      </c>
      <c r="D42" s="324">
        <f>$J$12</f>
        <v>10.475</v>
      </c>
      <c r="E42" s="127">
        <f>$K$12</f>
        <v>22.86</v>
      </c>
      <c r="F42" s="324">
        <f>$L$12</f>
        <v>0.99199999999999999</v>
      </c>
      <c r="G42" s="324">
        <f>$M$12</f>
        <v>6.585</v>
      </c>
      <c r="H42" s="693">
        <f>$N$12</f>
        <v>33</v>
      </c>
    </row>
    <row r="43" spans="2:8" ht="15" customHeight="1" x14ac:dyDescent="0.2">
      <c r="B43" s="109" t="s">
        <v>218</v>
      </c>
      <c r="C43" s="324">
        <f>$I$13</f>
        <v>0.39300000000000002</v>
      </c>
      <c r="D43" s="324">
        <f>$J$13</f>
        <v>18.201000000000001</v>
      </c>
      <c r="E43" s="127">
        <f>$K$13</f>
        <v>36.5</v>
      </c>
      <c r="F43" s="324">
        <f>$L$13</f>
        <v>1.2549999999999999</v>
      </c>
      <c r="G43" s="324">
        <f>$M$13</f>
        <v>15.622</v>
      </c>
      <c r="H43" s="693">
        <f>$N$13</f>
        <v>37.950000000000003</v>
      </c>
    </row>
    <row r="44" spans="2:8" ht="15" customHeight="1" x14ac:dyDescent="0.2">
      <c r="B44" s="109" t="s">
        <v>219</v>
      </c>
      <c r="C44" s="324">
        <f>$I$14</f>
        <v>0.186</v>
      </c>
      <c r="D44" s="324">
        <f>$J$14</f>
        <v>11.417999999999999</v>
      </c>
      <c r="E44" s="127">
        <f>$K$14</f>
        <v>47.81</v>
      </c>
      <c r="F44" s="324">
        <f>$L$14</f>
        <v>0.44900000000000001</v>
      </c>
      <c r="G44" s="324">
        <f>$M$14</f>
        <v>13.811999999999999</v>
      </c>
      <c r="H44" s="693">
        <f>$N$14</f>
        <v>42.43</v>
      </c>
    </row>
    <row r="45" spans="2:8" ht="15" customHeight="1" x14ac:dyDescent="0.2">
      <c r="B45" s="109" t="s">
        <v>220</v>
      </c>
      <c r="C45" s="324">
        <f>$I$15</f>
        <v>9.4E-2</v>
      </c>
      <c r="D45" s="324">
        <f>$J$15</f>
        <v>6.1390000000000002</v>
      </c>
      <c r="E45" s="127">
        <f>$K$15</f>
        <v>50.93</v>
      </c>
      <c r="F45" s="324">
        <f>$L$15</f>
        <v>0.183</v>
      </c>
      <c r="G45" s="324">
        <f>$M$15</f>
        <v>8.3800000000000008</v>
      </c>
      <c r="H45" s="693">
        <f>$N$15</f>
        <v>44.97</v>
      </c>
    </row>
    <row r="46" spans="2:8" ht="15" customHeight="1" x14ac:dyDescent="0.2">
      <c r="B46" s="113" t="s">
        <v>221</v>
      </c>
      <c r="C46" s="325">
        <f>$I$16</f>
        <v>3.5000000000000003E-2</v>
      </c>
      <c r="D46" s="325">
        <f>$J$16</f>
        <v>9.9740000000000002</v>
      </c>
      <c r="E46" s="128">
        <f>$K$16</f>
        <v>65.37</v>
      </c>
      <c r="F46" s="325">
        <f>$L$16</f>
        <v>0.20499999999999999</v>
      </c>
      <c r="G46" s="325">
        <f>$M$16</f>
        <v>16.715</v>
      </c>
      <c r="H46" s="694">
        <f>$N$16</f>
        <v>53.06</v>
      </c>
    </row>
    <row r="47" spans="2:8" ht="15" customHeight="1" x14ac:dyDescent="0.2">
      <c r="B47" s="118" t="s">
        <v>80</v>
      </c>
      <c r="C47" s="125">
        <f>$I$17</f>
        <v>1.861</v>
      </c>
      <c r="D47" s="125">
        <f>$J$17</f>
        <v>76.44</v>
      </c>
      <c r="E47" s="126">
        <f>$K$17</f>
        <v>29.69</v>
      </c>
      <c r="F47" s="125">
        <f>$L$17</f>
        <v>4.6989999999999998</v>
      </c>
      <c r="G47" s="125">
        <f>$M$17</f>
        <v>76.94</v>
      </c>
      <c r="H47" s="695">
        <f>$N$17</f>
        <v>32.71</v>
      </c>
    </row>
    <row r="50" spans="2:8" ht="15" customHeight="1" x14ac:dyDescent="0.2">
      <c r="B50" s="906" t="s">
        <v>357</v>
      </c>
      <c r="C50" s="903" t="s">
        <v>227</v>
      </c>
      <c r="D50" s="903"/>
      <c r="E50" s="903"/>
      <c r="F50" s="903" t="s">
        <v>228</v>
      </c>
      <c r="G50" s="903"/>
      <c r="H50" s="895"/>
    </row>
    <row r="51" spans="2:8" ht="15" customHeight="1" x14ac:dyDescent="0.2">
      <c r="B51" s="907"/>
      <c r="C51" s="319" t="s">
        <v>78</v>
      </c>
      <c r="D51" s="904" t="s">
        <v>79</v>
      </c>
      <c r="E51" s="904"/>
      <c r="F51" s="319" t="s">
        <v>78</v>
      </c>
      <c r="G51" s="904" t="s">
        <v>79</v>
      </c>
      <c r="H51" s="898"/>
    </row>
    <row r="52" spans="2:8" ht="30" customHeight="1" x14ac:dyDescent="0.2">
      <c r="B52" s="907"/>
      <c r="C52" s="905" t="s">
        <v>325</v>
      </c>
      <c r="D52" s="905"/>
      <c r="E52" s="16" t="s">
        <v>82</v>
      </c>
      <c r="F52" s="905" t="s">
        <v>325</v>
      </c>
      <c r="G52" s="905"/>
      <c r="H52" s="17" t="s">
        <v>82</v>
      </c>
    </row>
    <row r="53" spans="2:8" ht="15" customHeight="1" x14ac:dyDescent="0.2">
      <c r="B53" s="143" t="str">
        <f>Index!$B$4</f>
        <v>East Midlands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4">
        <f>$O$9</f>
        <v>1.599</v>
      </c>
      <c r="D54" s="324">
        <f>$P$9</f>
        <v>14.606999999999999</v>
      </c>
      <c r="E54" s="127">
        <f>$Q$9</f>
        <v>15.26</v>
      </c>
      <c r="F54" s="324">
        <f>$R$9</f>
        <v>1.427</v>
      </c>
      <c r="G54" s="324">
        <f>$S$9</f>
        <v>15.569000000000001</v>
      </c>
      <c r="H54" s="693">
        <f>$T$9</f>
        <v>15.27</v>
      </c>
    </row>
    <row r="55" spans="2:8" ht="15" customHeight="1" x14ac:dyDescent="0.2">
      <c r="B55" s="109" t="s">
        <v>215</v>
      </c>
      <c r="C55" s="324">
        <f>$O$10</f>
        <v>0.33300000000000002</v>
      </c>
      <c r="D55" s="324">
        <f>$P$10</f>
        <v>2.3639999999999999</v>
      </c>
      <c r="E55" s="127">
        <f>$Q$10</f>
        <v>22.2</v>
      </c>
      <c r="F55" s="324">
        <f>$R$10</f>
        <v>0.28799999999999998</v>
      </c>
      <c r="G55" s="324">
        <f>$S$10</f>
        <v>1.7829999999999999</v>
      </c>
      <c r="H55" s="693">
        <f>$T$10</f>
        <v>17.48</v>
      </c>
    </row>
    <row r="56" spans="2:8" ht="15" customHeight="1" x14ac:dyDescent="0.2">
      <c r="B56" s="109" t="s">
        <v>216</v>
      </c>
      <c r="C56" s="324">
        <f>$O$11</f>
        <v>0.313</v>
      </c>
      <c r="D56" s="324">
        <f>$P$11</f>
        <v>2.149</v>
      </c>
      <c r="E56" s="127">
        <f>$Q$11</f>
        <v>25.28</v>
      </c>
      <c r="F56" s="324">
        <f>$R$11</f>
        <v>0.27200000000000002</v>
      </c>
      <c r="G56" s="324">
        <f>$S$11</f>
        <v>1.393</v>
      </c>
      <c r="H56" s="693">
        <f>$T$11</f>
        <v>22.13</v>
      </c>
    </row>
    <row r="57" spans="2:8" ht="15" customHeight="1" x14ac:dyDescent="0.2">
      <c r="B57" s="109" t="s">
        <v>217</v>
      </c>
      <c r="C57" s="324">
        <f>$O$12</f>
        <v>0.93500000000000005</v>
      </c>
      <c r="D57" s="324">
        <f>$P$12</f>
        <v>6.3609999999999998</v>
      </c>
      <c r="E57" s="127">
        <f>$Q$12</f>
        <v>27.1</v>
      </c>
      <c r="F57" s="324">
        <f>$R$12</f>
        <v>0.86</v>
      </c>
      <c r="G57" s="324">
        <f>$S$12</f>
        <v>3.51</v>
      </c>
      <c r="H57" s="693">
        <f>$T$12</f>
        <v>27.25</v>
      </c>
    </row>
    <row r="58" spans="2:8" ht="15" customHeight="1" x14ac:dyDescent="0.2">
      <c r="B58" s="109" t="s">
        <v>218</v>
      </c>
      <c r="C58" s="324">
        <f>$O$13</f>
        <v>1.33</v>
      </c>
      <c r="D58" s="324">
        <f>$P$13</f>
        <v>10.8</v>
      </c>
      <c r="E58" s="127">
        <f>$Q$13</f>
        <v>47.65</v>
      </c>
      <c r="F58" s="324">
        <f>$R$13</f>
        <v>0.96599999999999997</v>
      </c>
      <c r="G58" s="324">
        <f>$S$13</f>
        <v>3.577</v>
      </c>
      <c r="H58" s="693">
        <f>$T$13</f>
        <v>34.49</v>
      </c>
    </row>
    <row r="59" spans="2:8" ht="15" customHeight="1" x14ac:dyDescent="0.2">
      <c r="B59" s="109" t="s">
        <v>219</v>
      </c>
      <c r="C59" s="324">
        <f>$O$14</f>
        <v>0.70599999999999996</v>
      </c>
      <c r="D59" s="324">
        <f>$P$14</f>
        <v>8.6259999999999994</v>
      </c>
      <c r="E59" s="127">
        <f>$Q$14</f>
        <v>58.52</v>
      </c>
      <c r="F59" s="324">
        <f>$R$14</f>
        <v>0.38400000000000001</v>
      </c>
      <c r="G59" s="324">
        <f>$S$14</f>
        <v>1.6839999999999999</v>
      </c>
      <c r="H59" s="693">
        <f>$T$14</f>
        <v>42.06</v>
      </c>
    </row>
    <row r="60" spans="2:8" ht="15" customHeight="1" x14ac:dyDescent="0.2">
      <c r="B60" s="109" t="s">
        <v>220</v>
      </c>
      <c r="C60" s="324">
        <f>$O$15</f>
        <v>0.38100000000000001</v>
      </c>
      <c r="D60" s="324">
        <f>$P$15</f>
        <v>5.3170000000000002</v>
      </c>
      <c r="E60" s="127">
        <f>$Q$15</f>
        <v>62.59</v>
      </c>
      <c r="F60" s="324">
        <f>$R$15</f>
        <v>0.17399999999999999</v>
      </c>
      <c r="G60" s="324">
        <f>$S$15</f>
        <v>0.84499999999999997</v>
      </c>
      <c r="H60" s="693">
        <f>$T$15</f>
        <v>48.28</v>
      </c>
    </row>
    <row r="61" spans="2:8" ht="15" customHeight="1" x14ac:dyDescent="0.2">
      <c r="B61" s="113" t="s">
        <v>221</v>
      </c>
      <c r="C61" s="325">
        <f>$O$16</f>
        <v>0.27200000000000002</v>
      </c>
      <c r="D61" s="325">
        <f>$P$16</f>
        <v>8.3849999999999998</v>
      </c>
      <c r="E61" s="128">
        <f>$Q$16</f>
        <v>55.93</v>
      </c>
      <c r="F61" s="325">
        <f>$R$16</f>
        <v>0.11</v>
      </c>
      <c r="G61" s="325">
        <f>$S$16</f>
        <v>1.218</v>
      </c>
      <c r="H61" s="694">
        <f>$T$16</f>
        <v>56.21</v>
      </c>
    </row>
    <row r="62" spans="2:8" ht="15" customHeight="1" x14ac:dyDescent="0.2">
      <c r="B62" s="118" t="s">
        <v>80</v>
      </c>
      <c r="C62" s="125">
        <f>$O$17</f>
        <v>5.8689999999999998</v>
      </c>
      <c r="D62" s="125">
        <f>$P$17</f>
        <v>58.609000000000002</v>
      </c>
      <c r="E62" s="126">
        <f>$Q$17</f>
        <v>34.270000000000003</v>
      </c>
      <c r="F62" s="125">
        <f>$R$17</f>
        <v>4.4809999999999999</v>
      </c>
      <c r="G62" s="125">
        <f>$S$17</f>
        <v>29.579000000000001</v>
      </c>
      <c r="H62" s="695">
        <f>$T$17</f>
        <v>16.7</v>
      </c>
    </row>
    <row r="65" spans="2:8" ht="15" customHeight="1" x14ac:dyDescent="0.2">
      <c r="B65" s="906" t="s">
        <v>357</v>
      </c>
      <c r="C65" s="903" t="s">
        <v>332</v>
      </c>
      <c r="D65" s="903"/>
      <c r="E65" s="903"/>
      <c r="F65" s="903" t="s">
        <v>333</v>
      </c>
      <c r="G65" s="903"/>
      <c r="H65" s="895"/>
    </row>
    <row r="66" spans="2:8" ht="15" customHeight="1" x14ac:dyDescent="0.2">
      <c r="B66" s="907"/>
      <c r="C66" s="319" t="s">
        <v>78</v>
      </c>
      <c r="D66" s="904" t="s">
        <v>79</v>
      </c>
      <c r="E66" s="904"/>
      <c r="F66" s="319" t="s">
        <v>78</v>
      </c>
      <c r="G66" s="904" t="s">
        <v>79</v>
      </c>
      <c r="H66" s="898"/>
    </row>
    <row r="67" spans="2:8" ht="30" customHeight="1" x14ac:dyDescent="0.2">
      <c r="B67" s="907"/>
      <c r="C67" s="905" t="s">
        <v>325</v>
      </c>
      <c r="D67" s="905"/>
      <c r="E67" s="16" t="s">
        <v>82</v>
      </c>
      <c r="F67" s="905" t="s">
        <v>325</v>
      </c>
      <c r="G67" s="905"/>
      <c r="H67" s="17" t="s">
        <v>82</v>
      </c>
    </row>
    <row r="68" spans="2:8" ht="15" customHeight="1" x14ac:dyDescent="0.2">
      <c r="B68" s="143" t="str">
        <f>Index!$B$4</f>
        <v>East Midlands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4">
        <f>$U$9</f>
        <v>2.0289999999999999</v>
      </c>
      <c r="D69" s="324">
        <f>$V$9</f>
        <v>19.975000000000001</v>
      </c>
      <c r="E69" s="127">
        <f>$W$9</f>
        <v>15.23</v>
      </c>
      <c r="F69" s="324">
        <f>$X$9</f>
        <v>1.61</v>
      </c>
      <c r="G69" s="324">
        <f>$Y$9</f>
        <v>16.917999999999999</v>
      </c>
      <c r="H69" s="693">
        <f>$Z$9</f>
        <v>14.83</v>
      </c>
    </row>
    <row r="70" spans="2:8" ht="15" customHeight="1" x14ac:dyDescent="0.2">
      <c r="B70" s="109" t="s">
        <v>215</v>
      </c>
      <c r="C70" s="324">
        <f>$U$10</f>
        <v>0.63500000000000001</v>
      </c>
      <c r="D70" s="324">
        <f>$V$10</f>
        <v>4.1749999999999998</v>
      </c>
      <c r="E70" s="127">
        <f>$W$10</f>
        <v>22.43</v>
      </c>
      <c r="F70" s="324">
        <f>$X$10</f>
        <v>0.309</v>
      </c>
      <c r="G70" s="324">
        <f>$Y$10</f>
        <v>2.86</v>
      </c>
      <c r="H70" s="693">
        <f>$Z$10</f>
        <v>14.12</v>
      </c>
    </row>
    <row r="71" spans="2:8" ht="15" customHeight="1" x14ac:dyDescent="0.2">
      <c r="B71" s="109" t="s">
        <v>216</v>
      </c>
      <c r="C71" s="324">
        <f>$U$11</f>
        <v>0.66100000000000003</v>
      </c>
      <c r="D71" s="324">
        <f>$V$11</f>
        <v>4.056</v>
      </c>
      <c r="E71" s="127">
        <f>$W$11</f>
        <v>22.49</v>
      </c>
      <c r="F71" s="324">
        <f>$X$11</f>
        <v>0.34399999999999997</v>
      </c>
      <c r="G71" s="324">
        <f>$Y$11</f>
        <v>2.8519999999999999</v>
      </c>
      <c r="H71" s="693">
        <f>$Z$11</f>
        <v>14.12</v>
      </c>
    </row>
    <row r="72" spans="2:8" ht="15" customHeight="1" x14ac:dyDescent="0.2">
      <c r="B72" s="109" t="s">
        <v>217</v>
      </c>
      <c r="C72" s="324">
        <f>$U$12</f>
        <v>1.8220000000000001</v>
      </c>
      <c r="D72" s="324">
        <f>$V$12</f>
        <v>10.423</v>
      </c>
      <c r="E72" s="127">
        <f>$W$12</f>
        <v>18.86</v>
      </c>
      <c r="F72" s="324">
        <f>$X$12</f>
        <v>1.0569999999999999</v>
      </c>
      <c r="G72" s="324">
        <f>$Y$12</f>
        <v>9.0860000000000003</v>
      </c>
      <c r="H72" s="693">
        <f>$Z$12</f>
        <v>16.309999999999999</v>
      </c>
    </row>
    <row r="73" spans="2:8" ht="15" customHeight="1" x14ac:dyDescent="0.2">
      <c r="B73" s="109" t="s">
        <v>218</v>
      </c>
      <c r="C73" s="324">
        <f>$U$13</f>
        <v>2.012</v>
      </c>
      <c r="D73" s="324">
        <f>$V$13</f>
        <v>9.1920000000000002</v>
      </c>
      <c r="E73" s="127">
        <f>$W$13</f>
        <v>31.65</v>
      </c>
      <c r="F73" s="324">
        <f>$X$13</f>
        <v>0.80500000000000005</v>
      </c>
      <c r="G73" s="324">
        <f>$Y$13</f>
        <v>10.898</v>
      </c>
      <c r="H73" s="693">
        <f>$Z$13</f>
        <v>35.85</v>
      </c>
    </row>
    <row r="74" spans="2:8" ht="15" customHeight="1" x14ac:dyDescent="0.2">
      <c r="B74" s="109" t="s">
        <v>219</v>
      </c>
      <c r="C74" s="324">
        <f>$U$14</f>
        <v>0.89300000000000002</v>
      </c>
      <c r="D74" s="324">
        <f>$V$14</f>
        <v>3.3380000000000001</v>
      </c>
      <c r="E74" s="127">
        <f>$W$14</f>
        <v>33.799999999999997</v>
      </c>
      <c r="F74" s="324">
        <f>$X$14</f>
        <v>0.33900000000000002</v>
      </c>
      <c r="G74" s="324">
        <f>$Y$14</f>
        <v>7.4029999999999996</v>
      </c>
      <c r="H74" s="693">
        <f>$Z$14</f>
        <v>63.77</v>
      </c>
    </row>
    <row r="75" spans="2:8" ht="15" customHeight="1" x14ac:dyDescent="0.2">
      <c r="B75" s="109" t="s">
        <v>220</v>
      </c>
      <c r="C75" s="324">
        <f>$U$15</f>
        <v>0.376</v>
      </c>
      <c r="D75" s="324">
        <f>$V$15</f>
        <v>0.95699999999999996</v>
      </c>
      <c r="E75" s="127">
        <f>$W$15</f>
        <v>39.770000000000003</v>
      </c>
      <c r="F75" s="324">
        <f>$X$15</f>
        <v>0.17299999999999999</v>
      </c>
      <c r="G75" s="324">
        <f>$Y$15</f>
        <v>4.1449999999999996</v>
      </c>
      <c r="H75" s="693">
        <f>$Z$15</f>
        <v>73.8</v>
      </c>
    </row>
    <row r="76" spans="2:8" ht="15" customHeight="1" x14ac:dyDescent="0.2">
      <c r="B76" s="113" t="s">
        <v>221</v>
      </c>
      <c r="C76" s="325">
        <f>$U$16</f>
        <v>0.315</v>
      </c>
      <c r="D76" s="325">
        <f>$V$16</f>
        <v>1.3819999999999999</v>
      </c>
      <c r="E76" s="128">
        <f>$W$16</f>
        <v>58.1</v>
      </c>
      <c r="F76" s="325">
        <f>$X$16</f>
        <v>0.18</v>
      </c>
      <c r="G76" s="325">
        <f>$Y$16</f>
        <v>12.153</v>
      </c>
      <c r="H76" s="694">
        <f>$Z$16</f>
        <v>90.69</v>
      </c>
    </row>
    <row r="77" spans="2:8" ht="15" customHeight="1" x14ac:dyDescent="0.2">
      <c r="B77" s="118" t="s">
        <v>80</v>
      </c>
      <c r="C77" s="125">
        <f>$U$17</f>
        <v>8.7420000000000009</v>
      </c>
      <c r="D77" s="125">
        <f>$V$17</f>
        <v>53.497999999999998</v>
      </c>
      <c r="E77" s="126">
        <f>$W$17</f>
        <v>16.13</v>
      </c>
      <c r="F77" s="125">
        <f>$X$17</f>
        <v>4.8159999999999998</v>
      </c>
      <c r="G77" s="125">
        <f>$Y$17</f>
        <v>66.314999999999998</v>
      </c>
      <c r="H77" s="695">
        <f>$Z$17</f>
        <v>35.549999999999997</v>
      </c>
    </row>
    <row r="80" spans="2:8" ht="15" customHeight="1" x14ac:dyDescent="0.2">
      <c r="B80" s="906" t="s">
        <v>357</v>
      </c>
      <c r="C80" s="903" t="s">
        <v>231</v>
      </c>
      <c r="D80" s="903"/>
      <c r="E80" s="903"/>
      <c r="F80" s="903" t="s">
        <v>232</v>
      </c>
      <c r="G80" s="903"/>
      <c r="H80" s="895"/>
    </row>
    <row r="81" spans="2:8" ht="15" customHeight="1" x14ac:dyDescent="0.2">
      <c r="B81" s="907"/>
      <c r="C81" s="319" t="s">
        <v>78</v>
      </c>
      <c r="D81" s="904" t="s">
        <v>79</v>
      </c>
      <c r="E81" s="904"/>
      <c r="F81" s="319" t="s">
        <v>78</v>
      </c>
      <c r="G81" s="904" t="s">
        <v>79</v>
      </c>
      <c r="H81" s="898"/>
    </row>
    <row r="82" spans="2:8" ht="30" customHeight="1" x14ac:dyDescent="0.2">
      <c r="B82" s="907"/>
      <c r="C82" s="905" t="s">
        <v>325</v>
      </c>
      <c r="D82" s="905"/>
      <c r="E82" s="16" t="s">
        <v>82</v>
      </c>
      <c r="F82" s="905" t="s">
        <v>325</v>
      </c>
      <c r="G82" s="905"/>
      <c r="H82" s="17" t="s">
        <v>82</v>
      </c>
    </row>
    <row r="83" spans="2:8" ht="15" customHeight="1" x14ac:dyDescent="0.2">
      <c r="B83" s="143" t="str">
        <f>Index!$B$4</f>
        <v>East Midlands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4">
        <f>$AA$9</f>
        <v>2.3660000000000001</v>
      </c>
      <c r="D84" s="324">
        <f>$AB$9</f>
        <v>14.468999999999999</v>
      </c>
      <c r="E84" s="127">
        <f>$AC$9</f>
        <v>16.309999999999999</v>
      </c>
      <c r="F84" s="324">
        <f>$AD$9</f>
        <v>1.625</v>
      </c>
      <c r="G84" s="324">
        <f>$AE$9</f>
        <v>15.442</v>
      </c>
      <c r="H84" s="693">
        <f>$AF$9</f>
        <v>17.03</v>
      </c>
    </row>
    <row r="85" spans="2:8" ht="15" customHeight="1" x14ac:dyDescent="0.2">
      <c r="B85" s="109" t="s">
        <v>215</v>
      </c>
      <c r="C85" s="324">
        <f>$AA$10</f>
        <v>0.81100000000000005</v>
      </c>
      <c r="D85" s="324">
        <f>$AB$10</f>
        <v>2.6230000000000002</v>
      </c>
      <c r="E85" s="127">
        <f>$AC$10</f>
        <v>16.07</v>
      </c>
      <c r="F85" s="324">
        <f>$AD$10</f>
        <v>0.35199999999999998</v>
      </c>
      <c r="G85" s="324">
        <f>$AE$10</f>
        <v>3.3650000000000002</v>
      </c>
      <c r="H85" s="693">
        <f>$AF$10</f>
        <v>18.05</v>
      </c>
    </row>
    <row r="86" spans="2:8" ht="15" customHeight="1" x14ac:dyDescent="0.2">
      <c r="B86" s="109" t="s">
        <v>216</v>
      </c>
      <c r="C86" s="324">
        <f>$AA$11</f>
        <v>0.81899999999999995</v>
      </c>
      <c r="D86" s="324">
        <f>$AB$11</f>
        <v>2.4830000000000001</v>
      </c>
      <c r="E86" s="127">
        <f>$AC$11</f>
        <v>17.04</v>
      </c>
      <c r="F86" s="324">
        <f>$AD$11</f>
        <v>0.32800000000000001</v>
      </c>
      <c r="G86" s="324">
        <f>$AE$11</f>
        <v>3.5230000000000001</v>
      </c>
      <c r="H86" s="693">
        <f>$AF$11</f>
        <v>18.579999999999998</v>
      </c>
    </row>
    <row r="87" spans="2:8" ht="15" customHeight="1" x14ac:dyDescent="0.2">
      <c r="B87" s="109" t="s">
        <v>217</v>
      </c>
      <c r="C87" s="324">
        <f>$AA$12</f>
        <v>2.0739999999999998</v>
      </c>
      <c r="D87" s="324">
        <f>$AB$12</f>
        <v>6.6989999999999998</v>
      </c>
      <c r="E87" s="127">
        <f>$AC$12</f>
        <v>21.3</v>
      </c>
      <c r="F87" s="324">
        <f>$AD$12</f>
        <v>0.93100000000000005</v>
      </c>
      <c r="G87" s="324">
        <f>$AE$12</f>
        <v>11.063000000000001</v>
      </c>
      <c r="H87" s="693">
        <f>$AF$12</f>
        <v>21.71</v>
      </c>
    </row>
    <row r="88" spans="2:8" ht="15" customHeight="1" x14ac:dyDescent="0.2">
      <c r="B88" s="109" t="s">
        <v>218</v>
      </c>
      <c r="C88" s="324">
        <f>$AA$13</f>
        <v>1.5920000000000001</v>
      </c>
      <c r="D88" s="324">
        <f>$AB$13</f>
        <v>9.0359999999999996</v>
      </c>
      <c r="E88" s="127">
        <f>$AC$13</f>
        <v>35.79</v>
      </c>
      <c r="F88" s="324">
        <f>$AD$13</f>
        <v>0.98299999999999998</v>
      </c>
      <c r="G88" s="324">
        <f>$AE$13</f>
        <v>14.13</v>
      </c>
      <c r="H88" s="693">
        <f>$AF$13</f>
        <v>35.58</v>
      </c>
    </row>
    <row r="89" spans="2:8" ht="15" customHeight="1" x14ac:dyDescent="0.2">
      <c r="B89" s="109" t="s">
        <v>219</v>
      </c>
      <c r="C89" s="324">
        <f>$AA$14</f>
        <v>0.59899999999999998</v>
      </c>
      <c r="D89" s="324">
        <f>$AB$14</f>
        <v>5.1459999999999999</v>
      </c>
      <c r="E89" s="127">
        <f>$AC$14</f>
        <v>50.08</v>
      </c>
      <c r="F89" s="324">
        <f>$AD$14</f>
        <v>0.41199999999999998</v>
      </c>
      <c r="G89" s="324">
        <f>$AE$14</f>
        <v>6.5579999999999998</v>
      </c>
      <c r="H89" s="693">
        <f>$AF$14</f>
        <v>40.47</v>
      </c>
    </row>
    <row r="90" spans="2:8" ht="15" customHeight="1" x14ac:dyDescent="0.2">
      <c r="B90" s="109" t="s">
        <v>220</v>
      </c>
      <c r="C90" s="324">
        <f>$AA$15</f>
        <v>0.28299999999999997</v>
      </c>
      <c r="D90" s="324">
        <f>$AB$15</f>
        <v>2.6379999999999999</v>
      </c>
      <c r="E90" s="127">
        <f>$AC$15</f>
        <v>62.32</v>
      </c>
      <c r="F90" s="324">
        <f>$AD$15</f>
        <v>0.19500000000000001</v>
      </c>
      <c r="G90" s="324">
        <f>$AE$15</f>
        <v>2.698</v>
      </c>
      <c r="H90" s="693">
        <f>$AF$15</f>
        <v>43.81</v>
      </c>
    </row>
    <row r="91" spans="2:8" ht="15" customHeight="1" x14ac:dyDescent="0.2">
      <c r="B91" s="113" t="s">
        <v>221</v>
      </c>
      <c r="C91" s="325">
        <f>$AA$16</f>
        <v>0.26100000000000001</v>
      </c>
      <c r="D91" s="325">
        <f>$AB$16</f>
        <v>3.3719999999999999</v>
      </c>
      <c r="E91" s="128">
        <f>$AC$16</f>
        <v>59.78</v>
      </c>
      <c r="F91" s="325">
        <f>$AD$16</f>
        <v>0.24099999999999999</v>
      </c>
      <c r="G91" s="325">
        <f>$AE$16</f>
        <v>2.0499999999999998</v>
      </c>
      <c r="H91" s="694">
        <f>$AF$16</f>
        <v>42.3</v>
      </c>
    </row>
    <row r="92" spans="2:8" ht="15" customHeight="1" x14ac:dyDescent="0.2">
      <c r="B92" s="118" t="s">
        <v>80</v>
      </c>
      <c r="C92" s="125">
        <f>$AA$17</f>
        <v>8.8049999999999997</v>
      </c>
      <c r="D92" s="125">
        <f>$AB$17</f>
        <v>46.466000000000001</v>
      </c>
      <c r="E92" s="126">
        <f>$AC$17</f>
        <v>23.81</v>
      </c>
      <c r="F92" s="125">
        <f>$AD$17</f>
        <v>5.0659999999999998</v>
      </c>
      <c r="G92" s="125">
        <f>$AE$17</f>
        <v>58.829000000000001</v>
      </c>
      <c r="H92" s="695">
        <f>$AF$17</f>
        <v>21.94</v>
      </c>
    </row>
    <row r="95" spans="2:8" ht="15" customHeight="1" x14ac:dyDescent="0.2">
      <c r="B95" s="906" t="s">
        <v>357</v>
      </c>
      <c r="C95" s="903" t="s">
        <v>233</v>
      </c>
      <c r="D95" s="903"/>
      <c r="E95" s="895"/>
    </row>
    <row r="96" spans="2:8" ht="15" customHeight="1" x14ac:dyDescent="0.2">
      <c r="B96" s="907"/>
      <c r="C96" s="319" t="s">
        <v>78</v>
      </c>
      <c r="D96" s="904" t="s">
        <v>79</v>
      </c>
      <c r="E96" s="898"/>
    </row>
    <row r="97" spans="2:5" ht="30" customHeight="1" x14ac:dyDescent="0.2">
      <c r="B97" s="907"/>
      <c r="C97" s="905" t="s">
        <v>325</v>
      </c>
      <c r="D97" s="905"/>
      <c r="E97" s="17" t="s">
        <v>82</v>
      </c>
    </row>
    <row r="98" spans="2:5" ht="15" customHeight="1" x14ac:dyDescent="0.2">
      <c r="B98" s="143" t="str">
        <f>Index!$B$4</f>
        <v>East Midlands</v>
      </c>
      <c r="C98" s="124"/>
      <c r="D98" s="122"/>
      <c r="E98" s="123"/>
    </row>
    <row r="99" spans="2:5" ht="15" customHeight="1" x14ac:dyDescent="0.2">
      <c r="B99" s="109" t="s">
        <v>214</v>
      </c>
      <c r="C99" s="324">
        <f>$AG$9</f>
        <v>1.895</v>
      </c>
      <c r="D99" s="324">
        <f>$AH$9</f>
        <v>17.684000000000001</v>
      </c>
      <c r="E99" s="693">
        <f>$AI$9</f>
        <v>16.03</v>
      </c>
    </row>
    <row r="100" spans="2:5" ht="15" customHeight="1" x14ac:dyDescent="0.2">
      <c r="B100" s="109" t="s">
        <v>215</v>
      </c>
      <c r="C100" s="324">
        <f>$AG$10</f>
        <v>0.495</v>
      </c>
      <c r="D100" s="324">
        <f>$AH$10</f>
        <v>4.5039999999999996</v>
      </c>
      <c r="E100" s="693">
        <f>$AI$10</f>
        <v>19.05</v>
      </c>
    </row>
    <row r="101" spans="2:5" ht="15" customHeight="1" x14ac:dyDescent="0.2">
      <c r="B101" s="109" t="s">
        <v>216</v>
      </c>
      <c r="C101" s="324">
        <f>$AG$11</f>
        <v>0.442</v>
      </c>
      <c r="D101" s="324">
        <f>$AH$11</f>
        <v>4.992</v>
      </c>
      <c r="E101" s="693">
        <f>$AI$11</f>
        <v>20.32</v>
      </c>
    </row>
    <row r="102" spans="2:5" ht="15" customHeight="1" x14ac:dyDescent="0.2">
      <c r="B102" s="109" t="s">
        <v>217</v>
      </c>
      <c r="C102" s="324">
        <f>$AG$12</f>
        <v>1.0149999999999999</v>
      </c>
      <c r="D102" s="324">
        <f>$AH$12</f>
        <v>15.614000000000001</v>
      </c>
      <c r="E102" s="693">
        <f>$AI$12</f>
        <v>21.48</v>
      </c>
    </row>
    <row r="103" spans="2:5" ht="15" customHeight="1" x14ac:dyDescent="0.2">
      <c r="B103" s="109" t="s">
        <v>218</v>
      </c>
      <c r="C103" s="324">
        <f>$AG$13</f>
        <v>0.91400000000000003</v>
      </c>
      <c r="D103" s="324">
        <f>$AH$13</f>
        <v>12.539</v>
      </c>
      <c r="E103" s="693">
        <f>$AI$13</f>
        <v>30.75</v>
      </c>
    </row>
    <row r="104" spans="2:5" ht="15" customHeight="1" x14ac:dyDescent="0.2">
      <c r="B104" s="109" t="s">
        <v>219</v>
      </c>
      <c r="C104" s="324">
        <f>$AG$14</f>
        <v>0.36399999999999999</v>
      </c>
      <c r="D104" s="324">
        <f>$AH$14</f>
        <v>4.46</v>
      </c>
      <c r="E104" s="693">
        <f>$AI$14</f>
        <v>39.83</v>
      </c>
    </row>
    <row r="105" spans="2:5" ht="15" customHeight="1" x14ac:dyDescent="0.2">
      <c r="B105" s="109" t="s">
        <v>220</v>
      </c>
      <c r="C105" s="324">
        <f>$AG$15</f>
        <v>0.152</v>
      </c>
      <c r="D105" s="324">
        <f>$AH$15</f>
        <v>1.5069999999999999</v>
      </c>
      <c r="E105" s="693">
        <f>$AI$15</f>
        <v>45.15</v>
      </c>
    </row>
    <row r="106" spans="2:5" ht="15" customHeight="1" x14ac:dyDescent="0.2">
      <c r="B106" s="113" t="s">
        <v>221</v>
      </c>
      <c r="C106" s="325">
        <f>$AG$16</f>
        <v>0.15</v>
      </c>
      <c r="D106" s="325">
        <f>$AH$16</f>
        <v>2.0089999999999999</v>
      </c>
      <c r="E106" s="694">
        <f>$AI$16</f>
        <v>45.36</v>
      </c>
    </row>
    <row r="107" spans="2:5" ht="15" customHeight="1" x14ac:dyDescent="0.2">
      <c r="B107" s="118" t="s">
        <v>80</v>
      </c>
      <c r="C107" s="125">
        <f>$AG$17</f>
        <v>5.4279999999999999</v>
      </c>
      <c r="D107" s="125">
        <f>$AH$17</f>
        <v>63.308999999999997</v>
      </c>
      <c r="E107" s="695">
        <f>$AI$17</f>
        <v>18.77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763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908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East Midlands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data'!D50</f>
        <v>0.95499999999999996</v>
      </c>
      <c r="D8" s="138">
        <f>'Section 11 chart data'!J50</f>
        <v>147.863</v>
      </c>
      <c r="E8" s="692">
        <f>'Section 11 chart data'!K50</f>
        <v>29.3</v>
      </c>
      <c r="F8" s="139">
        <f>SUM(C8,D8)</f>
        <v>148.81800000000001</v>
      </c>
    </row>
    <row r="9" spans="2:6" ht="15" customHeight="1" x14ac:dyDescent="0.2">
      <c r="B9" s="141" t="s">
        <v>222</v>
      </c>
      <c r="C9" s="137">
        <f>'Section 11 chart data'!D51</f>
        <v>2.7959999999999998</v>
      </c>
      <c r="D9" s="138">
        <f>'Section 11 chart data'!J51</f>
        <v>109.11799999999999</v>
      </c>
      <c r="E9" s="692">
        <f>'Section 11 chart data'!K51</f>
        <v>20.6</v>
      </c>
      <c r="F9" s="139">
        <f t="shared" ref="F9:F18" si="0">SUM(C9,D9)</f>
        <v>111.914</v>
      </c>
    </row>
    <row r="10" spans="2:6" ht="15" customHeight="1" x14ac:dyDescent="0.2">
      <c r="B10" s="141" t="s">
        <v>225</v>
      </c>
      <c r="C10" s="137">
        <f>'Section 11 chart data'!D52</f>
        <v>1.861</v>
      </c>
      <c r="D10" s="138">
        <f>'Section 11 chart data'!J52</f>
        <v>76.44</v>
      </c>
      <c r="E10" s="692">
        <f>'Section 11 chart data'!K52</f>
        <v>29.69</v>
      </c>
      <c r="F10" s="139">
        <f t="shared" si="0"/>
        <v>78.301000000000002</v>
      </c>
    </row>
    <row r="11" spans="2:6" ht="15" customHeight="1" x14ac:dyDescent="0.2">
      <c r="B11" s="141" t="s">
        <v>226</v>
      </c>
      <c r="C11" s="137">
        <f>'Section 11 chart data'!D53</f>
        <v>4.6989999999999998</v>
      </c>
      <c r="D11" s="138">
        <f>'Section 11 chart data'!J53</f>
        <v>76.94</v>
      </c>
      <c r="E11" s="692">
        <f>'Section 11 chart data'!K53</f>
        <v>32.71</v>
      </c>
      <c r="F11" s="139">
        <f t="shared" si="0"/>
        <v>81.638999999999996</v>
      </c>
    </row>
    <row r="12" spans="2:6" ht="15" customHeight="1" x14ac:dyDescent="0.2">
      <c r="B12" s="141" t="s">
        <v>227</v>
      </c>
      <c r="C12" s="137">
        <f>'Section 11 chart data'!D54</f>
        <v>5.8689999999999998</v>
      </c>
      <c r="D12" s="138">
        <f>'Section 11 chart data'!J54</f>
        <v>58.609000000000002</v>
      </c>
      <c r="E12" s="692">
        <f>'Section 11 chart data'!K54</f>
        <v>34.270000000000003</v>
      </c>
      <c r="F12" s="139">
        <f t="shared" si="0"/>
        <v>64.478000000000009</v>
      </c>
    </row>
    <row r="13" spans="2:6" ht="15" customHeight="1" x14ac:dyDescent="0.2">
      <c r="B13" s="141" t="s">
        <v>228</v>
      </c>
      <c r="C13" s="137">
        <f>'Section 11 chart data'!D55</f>
        <v>4.4809999999999999</v>
      </c>
      <c r="D13" s="138">
        <f>'Section 11 chart data'!J55</f>
        <v>29.579000000000001</v>
      </c>
      <c r="E13" s="692">
        <f>'Section 11 chart data'!K55</f>
        <v>16.7</v>
      </c>
      <c r="F13" s="139">
        <f t="shared" si="0"/>
        <v>34.06</v>
      </c>
    </row>
    <row r="14" spans="2:6" ht="15" customHeight="1" x14ac:dyDescent="0.2">
      <c r="B14" s="141" t="s">
        <v>332</v>
      </c>
      <c r="C14" s="137">
        <f>'Section 11 chart data'!D56</f>
        <v>8.7420000000000009</v>
      </c>
      <c r="D14" s="138">
        <f>'Section 11 chart data'!J56</f>
        <v>53.497999999999998</v>
      </c>
      <c r="E14" s="692">
        <f>'Section 11 chart data'!K56</f>
        <v>16.13</v>
      </c>
      <c r="F14" s="139">
        <f t="shared" si="0"/>
        <v>62.239999999999995</v>
      </c>
    </row>
    <row r="15" spans="2:6" ht="15" customHeight="1" x14ac:dyDescent="0.2">
      <c r="B15" s="141" t="s">
        <v>333</v>
      </c>
      <c r="C15" s="137">
        <f>'Section 11 chart data'!D57</f>
        <v>4.8159999999999998</v>
      </c>
      <c r="D15" s="138">
        <f>'Section 11 chart data'!J57</f>
        <v>66.314999999999998</v>
      </c>
      <c r="E15" s="692">
        <f>'Section 11 chart data'!K57</f>
        <v>35.549999999999997</v>
      </c>
      <c r="F15" s="139">
        <f t="shared" si="0"/>
        <v>71.131</v>
      </c>
    </row>
    <row r="16" spans="2:6" ht="15" customHeight="1" x14ac:dyDescent="0.2">
      <c r="B16" s="141" t="s">
        <v>231</v>
      </c>
      <c r="C16" s="137">
        <f>'Section 11 chart data'!D58</f>
        <v>8.8049999999999997</v>
      </c>
      <c r="D16" s="138">
        <f>'Section 11 chart data'!J58</f>
        <v>46.466000000000001</v>
      </c>
      <c r="E16" s="692">
        <f>'Section 11 chart data'!K58</f>
        <v>23.81</v>
      </c>
      <c r="F16" s="139">
        <f t="shared" si="0"/>
        <v>55.271000000000001</v>
      </c>
    </row>
    <row r="17" spans="2:6" ht="15" customHeight="1" x14ac:dyDescent="0.2">
      <c r="B17" s="141" t="s">
        <v>232</v>
      </c>
      <c r="C17" s="137">
        <f>'Section 11 chart data'!D59</f>
        <v>5.0659999999999998</v>
      </c>
      <c r="D17" s="138">
        <f>'Section 11 chart data'!J59</f>
        <v>58.829000000000001</v>
      </c>
      <c r="E17" s="692">
        <f>'Section 11 chart data'!K59</f>
        <v>21.94</v>
      </c>
      <c r="F17" s="139">
        <f t="shared" si="0"/>
        <v>63.895000000000003</v>
      </c>
    </row>
    <row r="18" spans="2:6" ht="15" customHeight="1" x14ac:dyDescent="0.2">
      <c r="B18" s="142" t="s">
        <v>233</v>
      </c>
      <c r="C18" s="137">
        <f>'Section 11 chart data'!D60</f>
        <v>5.4279999999999999</v>
      </c>
      <c r="D18" s="138">
        <f>'Section 11 chart data'!J60</f>
        <v>63.308999999999997</v>
      </c>
      <c r="E18" s="692">
        <f>'Section 11 chart data'!K60</f>
        <v>18.77</v>
      </c>
      <c r="F18" s="140">
        <f t="shared" si="0"/>
        <v>68.736999999999995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494</v>
      </c>
    </row>
    <row r="5" spans="2:35" ht="15" customHeight="1" x14ac:dyDescent="0.2">
      <c r="B5" s="901" t="s">
        <v>77</v>
      </c>
      <c r="C5" s="903" t="s">
        <v>331</v>
      </c>
      <c r="D5" s="903"/>
      <c r="E5" s="903"/>
      <c r="F5" s="903" t="s">
        <v>222</v>
      </c>
      <c r="G5" s="903"/>
      <c r="H5" s="903"/>
      <c r="I5" s="903" t="s">
        <v>225</v>
      </c>
      <c r="J5" s="903"/>
      <c r="K5" s="903"/>
      <c r="L5" s="903" t="s">
        <v>226</v>
      </c>
      <c r="M5" s="903"/>
      <c r="N5" s="903"/>
      <c r="O5" s="903" t="s">
        <v>227</v>
      </c>
      <c r="P5" s="903"/>
      <c r="Q5" s="903"/>
      <c r="R5" s="903" t="s">
        <v>228</v>
      </c>
      <c r="S5" s="903"/>
      <c r="T5" s="903"/>
      <c r="U5" s="903" t="s">
        <v>332</v>
      </c>
      <c r="V5" s="903"/>
      <c r="W5" s="903"/>
      <c r="X5" s="903" t="s">
        <v>333</v>
      </c>
      <c r="Y5" s="903"/>
      <c r="Z5" s="903"/>
      <c r="AA5" s="903" t="s">
        <v>231</v>
      </c>
      <c r="AB5" s="903"/>
      <c r="AC5" s="903"/>
      <c r="AD5" s="903" t="s">
        <v>232</v>
      </c>
      <c r="AE5" s="903"/>
      <c r="AF5" s="903"/>
      <c r="AG5" s="903" t="s">
        <v>233</v>
      </c>
      <c r="AH5" s="903"/>
      <c r="AI5" s="895"/>
    </row>
    <row r="6" spans="2:35" ht="15" customHeight="1" x14ac:dyDescent="0.2">
      <c r="B6" s="909"/>
      <c r="C6" s="103" t="s">
        <v>78</v>
      </c>
      <c r="D6" s="904" t="s">
        <v>79</v>
      </c>
      <c r="E6" s="904"/>
      <c r="F6" s="103" t="s">
        <v>78</v>
      </c>
      <c r="G6" s="904" t="s">
        <v>79</v>
      </c>
      <c r="H6" s="904"/>
      <c r="I6" s="103" t="s">
        <v>78</v>
      </c>
      <c r="J6" s="904" t="s">
        <v>79</v>
      </c>
      <c r="K6" s="904"/>
      <c r="L6" s="103" t="s">
        <v>78</v>
      </c>
      <c r="M6" s="904" t="s">
        <v>79</v>
      </c>
      <c r="N6" s="904"/>
      <c r="O6" s="103" t="s">
        <v>78</v>
      </c>
      <c r="P6" s="904" t="s">
        <v>79</v>
      </c>
      <c r="Q6" s="904"/>
      <c r="R6" s="103" t="s">
        <v>78</v>
      </c>
      <c r="S6" s="904" t="s">
        <v>79</v>
      </c>
      <c r="T6" s="904"/>
      <c r="U6" s="103" t="s">
        <v>78</v>
      </c>
      <c r="V6" s="904" t="s">
        <v>79</v>
      </c>
      <c r="W6" s="904"/>
      <c r="X6" s="103" t="s">
        <v>78</v>
      </c>
      <c r="Y6" s="904" t="s">
        <v>79</v>
      </c>
      <c r="Z6" s="904"/>
      <c r="AA6" s="103" t="s">
        <v>78</v>
      </c>
      <c r="AB6" s="904" t="s">
        <v>79</v>
      </c>
      <c r="AC6" s="904"/>
      <c r="AD6" s="103" t="s">
        <v>78</v>
      </c>
      <c r="AE6" s="904" t="s">
        <v>79</v>
      </c>
      <c r="AF6" s="904"/>
      <c r="AG6" s="103" t="s">
        <v>78</v>
      </c>
      <c r="AH6" s="904" t="s">
        <v>79</v>
      </c>
      <c r="AI6" s="898"/>
    </row>
    <row r="7" spans="2:35" ht="30" customHeight="1" x14ac:dyDescent="0.2">
      <c r="B7" s="910"/>
      <c r="C7" s="905" t="s">
        <v>325</v>
      </c>
      <c r="D7" s="905"/>
      <c r="E7" s="16" t="s">
        <v>82</v>
      </c>
      <c r="F7" s="905" t="s">
        <v>325</v>
      </c>
      <c r="G7" s="905"/>
      <c r="H7" s="16" t="s">
        <v>82</v>
      </c>
      <c r="I7" s="905" t="s">
        <v>325</v>
      </c>
      <c r="J7" s="905"/>
      <c r="K7" s="16" t="s">
        <v>82</v>
      </c>
      <c r="L7" s="905" t="s">
        <v>325</v>
      </c>
      <c r="M7" s="905"/>
      <c r="N7" s="16" t="s">
        <v>82</v>
      </c>
      <c r="O7" s="905" t="s">
        <v>325</v>
      </c>
      <c r="P7" s="905"/>
      <c r="Q7" s="16" t="s">
        <v>82</v>
      </c>
      <c r="R7" s="905" t="s">
        <v>325</v>
      </c>
      <c r="S7" s="905"/>
      <c r="T7" s="16" t="s">
        <v>82</v>
      </c>
      <c r="U7" s="905" t="s">
        <v>325</v>
      </c>
      <c r="V7" s="905"/>
      <c r="W7" s="16" t="s">
        <v>82</v>
      </c>
      <c r="X7" s="905" t="s">
        <v>325</v>
      </c>
      <c r="Y7" s="905"/>
      <c r="Z7" s="16" t="s">
        <v>82</v>
      </c>
      <c r="AA7" s="905" t="s">
        <v>325</v>
      </c>
      <c r="AB7" s="905"/>
      <c r="AC7" s="16" t="s">
        <v>82</v>
      </c>
      <c r="AD7" s="905" t="s">
        <v>325</v>
      </c>
      <c r="AE7" s="905"/>
      <c r="AF7" s="16" t="s">
        <v>82</v>
      </c>
      <c r="AG7" s="905" t="s">
        <v>325</v>
      </c>
      <c r="AH7" s="905"/>
      <c r="AI7" s="17" t="s">
        <v>82</v>
      </c>
    </row>
    <row r="8" spans="2:35" ht="15" customHeight="1" x14ac:dyDescent="0.2">
      <c r="B8" s="143" t="str">
        <f>Index!$B$4</f>
        <v>East Midlands</v>
      </c>
      <c r="C8" s="188"/>
      <c r="D8" s="122"/>
      <c r="E8" s="105"/>
      <c r="F8" s="105"/>
      <c r="G8" s="122"/>
      <c r="H8" s="189"/>
      <c r="I8" s="105"/>
      <c r="J8" s="122"/>
      <c r="K8" s="189"/>
      <c r="L8" s="105"/>
      <c r="M8" s="122"/>
      <c r="N8" s="189"/>
      <c r="O8" s="105"/>
      <c r="P8" s="189"/>
      <c r="Q8" s="189"/>
      <c r="R8" s="188"/>
      <c r="S8" s="122"/>
      <c r="T8" s="105"/>
      <c r="U8" s="105"/>
      <c r="V8" s="122"/>
      <c r="W8" s="189"/>
      <c r="X8" s="105"/>
      <c r="Y8" s="122"/>
      <c r="Z8" s="189"/>
      <c r="AA8" s="105"/>
      <c r="AB8" s="122"/>
      <c r="AC8" s="189"/>
      <c r="AD8" s="105"/>
      <c r="AE8" s="189"/>
      <c r="AF8" s="189"/>
      <c r="AG8" s="105"/>
      <c r="AH8" s="189"/>
      <c r="AI8" s="189"/>
    </row>
    <row r="9" spans="2:35" ht="15" customHeight="1" x14ac:dyDescent="0.2">
      <c r="B9" s="107" t="s">
        <v>105</v>
      </c>
      <c r="C9" s="108">
        <f>'Section 11 chart data'!$C$190</f>
        <v>236.536</v>
      </c>
      <c r="D9" s="108">
        <f>'Section 11 chart data'!$C$207</f>
        <v>5870.0680000000002</v>
      </c>
      <c r="E9" s="119">
        <f>'Section 11 chart data'!$D$207</f>
        <v>9.25</v>
      </c>
      <c r="F9" s="108">
        <f>'Section 11 chart data'!$D$190</f>
        <v>263.45</v>
      </c>
      <c r="G9" s="108">
        <f>'Section 11 chart data'!$E$207</f>
        <v>6183.8230000000003</v>
      </c>
      <c r="H9" s="119">
        <f>'Section 11 chart data'!$F$207</f>
        <v>8.9499999999999993</v>
      </c>
      <c r="I9" s="108">
        <f>'Section 11 chart data'!$E$190</f>
        <v>285.98500000000001</v>
      </c>
      <c r="J9" s="108">
        <f>'Section 11 chart data'!$G$207</f>
        <v>6686.9620000000004</v>
      </c>
      <c r="K9" s="119">
        <f>'Section 11 chart data'!$H$207</f>
        <v>8.68</v>
      </c>
      <c r="L9" s="108">
        <f>'Section 11 chart data'!$F$190</f>
        <v>311.49099999999999</v>
      </c>
      <c r="M9" s="108">
        <f>'Section 11 chart data'!$I$207</f>
        <v>7213.817</v>
      </c>
      <c r="N9" s="119">
        <f>'Section 11 chart data'!$J$207</f>
        <v>8.52</v>
      </c>
      <c r="O9" s="108">
        <f>'Section 11 chart data'!$G$190</f>
        <v>322.48599999999999</v>
      </c>
      <c r="P9" s="108">
        <f>'Section 11 chart data'!$K$207</f>
        <v>7859.2920000000004</v>
      </c>
      <c r="Q9" s="119">
        <f>'Section 11 chart data'!$L$207</f>
        <v>8.2200000000000006</v>
      </c>
      <c r="R9" s="108">
        <f>'Section 11 chart data'!$H$190</f>
        <v>342.41399999999999</v>
      </c>
      <c r="S9" s="108">
        <f>'Section 11 chart data'!$M$207</f>
        <v>8592.3960000000006</v>
      </c>
      <c r="T9" s="119">
        <f>'Section 11 chart data'!$N$207</f>
        <v>7.79</v>
      </c>
      <c r="U9" s="108">
        <f>'Section 11 chart data'!$I$190</f>
        <v>349.279</v>
      </c>
      <c r="V9" s="108">
        <f>'Section 11 chart data'!$O$207</f>
        <v>9270.6550000000007</v>
      </c>
      <c r="W9" s="119">
        <f>'Section 11 chart data'!$P$207</f>
        <v>7.43</v>
      </c>
      <c r="X9" s="108">
        <f>'Section 11 chart data'!$J$190</f>
        <v>357.49799999999999</v>
      </c>
      <c r="Y9" s="108">
        <f>'Section 11 chart data'!$Q$207</f>
        <v>9796.5730000000003</v>
      </c>
      <c r="Z9" s="119">
        <f>'Section 11 chart data'!$R$207</f>
        <v>7.22</v>
      </c>
      <c r="AA9" s="108">
        <f>'Section 11 chart data'!$K$190</f>
        <v>363.41899999999998</v>
      </c>
      <c r="AB9" s="108">
        <f>'Section 11 chart data'!$S$207</f>
        <v>10380.77</v>
      </c>
      <c r="AC9" s="119">
        <f>'Section 11 chart data'!$T$207</f>
        <v>6.95</v>
      </c>
      <c r="AD9" s="108">
        <f>'Section 11 chart data'!$L$190</f>
        <v>369.71499999999997</v>
      </c>
      <c r="AE9" s="108">
        <f>'Section 11 chart data'!$U$207</f>
        <v>10860.36</v>
      </c>
      <c r="AF9" s="119">
        <f>'Section 11 chart data'!$V$207</f>
        <v>6.83</v>
      </c>
      <c r="AG9" s="108">
        <f>'Section 11 chart data'!$M$190</f>
        <v>381.24</v>
      </c>
      <c r="AH9" s="108">
        <f>'Section 11 chart data'!$W$207</f>
        <v>11237.377</v>
      </c>
      <c r="AI9" s="120">
        <f>'Section 11 chart data'!$X$207</f>
        <v>6.8</v>
      </c>
    </row>
    <row r="10" spans="2:35" ht="15" customHeight="1" x14ac:dyDescent="0.2">
      <c r="B10" s="109" t="s">
        <v>94</v>
      </c>
      <c r="C10" s="110">
        <f>'Section 11 chart data'!$C$191</f>
        <v>19.838999999999999</v>
      </c>
      <c r="D10" s="110">
        <f>'Section 11 chart data'!$C$208</f>
        <v>1758.721</v>
      </c>
      <c r="E10" s="111">
        <f>'Section 11 chart data'!$D$208</f>
        <v>19.75</v>
      </c>
      <c r="F10" s="110">
        <f>'Section 11 chart data'!$D$191</f>
        <v>21.780999999999999</v>
      </c>
      <c r="G10" s="110">
        <f>'Section 11 chart data'!$E$208</f>
        <v>1823.634</v>
      </c>
      <c r="H10" s="111">
        <f>'Section 11 chart data'!$F$208</f>
        <v>18.78</v>
      </c>
      <c r="I10" s="110">
        <f>'Section 11 chart data'!$E$191</f>
        <v>23.556000000000001</v>
      </c>
      <c r="J10" s="110">
        <f>'Section 11 chart data'!$G$208</f>
        <v>1908.3689999999999</v>
      </c>
      <c r="K10" s="111">
        <f>'Section 11 chart data'!$H$208</f>
        <v>18.02</v>
      </c>
      <c r="L10" s="110">
        <f>'Section 11 chart data'!$F$191</f>
        <v>25.431999999999999</v>
      </c>
      <c r="M10" s="110">
        <f>'Section 11 chart data'!$I$208</f>
        <v>1815.443</v>
      </c>
      <c r="N10" s="111">
        <f>'Section 11 chart data'!$J$208</f>
        <v>18.940000000000001</v>
      </c>
      <c r="O10" s="110">
        <f>'Section 11 chart data'!$G$191</f>
        <v>26.367999999999999</v>
      </c>
      <c r="P10" s="110">
        <f>'Section 11 chart data'!$K$208</f>
        <v>1798.4649999999999</v>
      </c>
      <c r="Q10" s="111">
        <f>'Section 11 chart data'!$L$208</f>
        <v>19.46</v>
      </c>
      <c r="R10" s="110">
        <f>'Section 11 chart data'!$H$191</f>
        <v>28.856000000000002</v>
      </c>
      <c r="S10" s="110">
        <f>'Section 11 chart data'!$M$208</f>
        <v>1906.3109999999999</v>
      </c>
      <c r="T10" s="111">
        <f>'Section 11 chart data'!$N$208</f>
        <v>19.059999999999999</v>
      </c>
      <c r="U10" s="110">
        <f>'Section 11 chart data'!$I$191</f>
        <v>29.555</v>
      </c>
      <c r="V10" s="110">
        <f>'Section 11 chart data'!$O$208</f>
        <v>2046.3</v>
      </c>
      <c r="W10" s="111">
        <f>'Section 11 chart data'!$P$208</f>
        <v>18.37</v>
      </c>
      <c r="X10" s="110">
        <f>'Section 11 chart data'!$J$191</f>
        <v>31.561</v>
      </c>
      <c r="Y10" s="110">
        <f>'Section 11 chart data'!$Q$208</f>
        <v>2187.9969999999998</v>
      </c>
      <c r="Z10" s="111">
        <f>'Section 11 chart data'!$R$208</f>
        <v>17.72</v>
      </c>
      <c r="AA10" s="110">
        <f>'Section 11 chart data'!$K$191</f>
        <v>32.93</v>
      </c>
      <c r="AB10" s="110">
        <f>'Section 11 chart data'!$S$208</f>
        <v>2316.038</v>
      </c>
      <c r="AC10" s="111">
        <f>'Section 11 chart data'!$T$208</f>
        <v>17.21</v>
      </c>
      <c r="AD10" s="110">
        <f>'Section 11 chart data'!$L$191</f>
        <v>33.914000000000001</v>
      </c>
      <c r="AE10" s="110">
        <f>'Section 11 chart data'!$U$208</f>
        <v>2447.9760000000001</v>
      </c>
      <c r="AF10" s="111">
        <f>'Section 11 chart data'!$V$208</f>
        <v>16.739999999999998</v>
      </c>
      <c r="AG10" s="110">
        <f>'Section 11 chart data'!$M$191</f>
        <v>35.36</v>
      </c>
      <c r="AH10" s="110">
        <f>'Section 11 chart data'!$W$208</f>
        <v>2575.366</v>
      </c>
      <c r="AI10" s="112">
        <f>'Section 11 chart data'!$X$208</f>
        <v>16.34</v>
      </c>
    </row>
    <row r="11" spans="2:35" ht="15" customHeight="1" x14ac:dyDescent="0.2">
      <c r="B11" s="109" t="s">
        <v>95</v>
      </c>
      <c r="C11" s="110">
        <f>'Section 11 chart data'!$C$192</f>
        <v>52.497999999999998</v>
      </c>
      <c r="D11" s="110">
        <f>'Section 11 chart data'!$C$209</f>
        <v>344.24599999999998</v>
      </c>
      <c r="E11" s="111">
        <f>'Section 11 chart data'!$D$209</f>
        <v>51.17</v>
      </c>
      <c r="F11" s="110">
        <f>'Section 11 chart data'!$D$192</f>
        <v>59.134</v>
      </c>
      <c r="G11" s="110">
        <f>'Section 11 chart data'!$E$209</f>
        <v>367.25299999999999</v>
      </c>
      <c r="H11" s="111">
        <f>'Section 11 chart data'!$F$209</f>
        <v>50.1</v>
      </c>
      <c r="I11" s="110">
        <f>'Section 11 chart data'!$E$192</f>
        <v>64.289000000000001</v>
      </c>
      <c r="J11" s="110">
        <f>'Section 11 chart data'!$G$209</f>
        <v>396.30500000000001</v>
      </c>
      <c r="K11" s="111">
        <f>'Section 11 chart data'!$H$209</f>
        <v>49.04</v>
      </c>
      <c r="L11" s="110">
        <f>'Section 11 chart data'!$F$192</f>
        <v>67.947999999999993</v>
      </c>
      <c r="M11" s="110">
        <f>'Section 11 chart data'!$I$209</f>
        <v>426.49900000000002</v>
      </c>
      <c r="N11" s="111">
        <f>'Section 11 chart data'!$J$209</f>
        <v>48.07</v>
      </c>
      <c r="O11" s="110">
        <f>'Section 11 chart data'!$G$192</f>
        <v>68.641999999999996</v>
      </c>
      <c r="P11" s="110">
        <f>'Section 11 chart data'!$K$209</f>
        <v>456.74599999999998</v>
      </c>
      <c r="Q11" s="111">
        <f>'Section 11 chart data'!$L$209</f>
        <v>47.15</v>
      </c>
      <c r="R11" s="110">
        <f>'Section 11 chart data'!$H$192</f>
        <v>70.051000000000002</v>
      </c>
      <c r="S11" s="110">
        <f>'Section 11 chart data'!$M$209</f>
        <v>486.20299999999997</v>
      </c>
      <c r="T11" s="111">
        <f>'Section 11 chart data'!$N$209</f>
        <v>46.33</v>
      </c>
      <c r="U11" s="110">
        <f>'Section 11 chart data'!$I$192</f>
        <v>71.453000000000003</v>
      </c>
      <c r="V11" s="110">
        <f>'Section 11 chart data'!$O$209</f>
        <v>514.76700000000005</v>
      </c>
      <c r="W11" s="111">
        <f>'Section 11 chart data'!$P$209</f>
        <v>45.56</v>
      </c>
      <c r="X11" s="110">
        <f>'Section 11 chart data'!$J$192</f>
        <v>73.697999999999993</v>
      </c>
      <c r="Y11" s="110">
        <f>'Section 11 chart data'!$Q$209</f>
        <v>542.16999999999996</v>
      </c>
      <c r="Z11" s="111">
        <f>'Section 11 chart data'!$R$209</f>
        <v>44.87</v>
      </c>
      <c r="AA11" s="110">
        <f>'Section 11 chart data'!$K$192</f>
        <v>74.311999999999998</v>
      </c>
      <c r="AB11" s="110">
        <f>'Section 11 chart data'!$S$209</f>
        <v>568.30200000000002</v>
      </c>
      <c r="AC11" s="111">
        <f>'Section 11 chart data'!$T$209</f>
        <v>44.25</v>
      </c>
      <c r="AD11" s="110">
        <f>'Section 11 chart data'!$L$192</f>
        <v>77.382999999999996</v>
      </c>
      <c r="AE11" s="110">
        <f>'Section 11 chart data'!$U$209</f>
        <v>588.97400000000005</v>
      </c>
      <c r="AF11" s="111">
        <f>'Section 11 chart data'!$V$209</f>
        <v>44.04</v>
      </c>
      <c r="AG11" s="110">
        <f>'Section 11 chart data'!$M$192</f>
        <v>79.763000000000005</v>
      </c>
      <c r="AH11" s="110">
        <f>'Section 11 chart data'!$W$209</f>
        <v>609.86</v>
      </c>
      <c r="AI11" s="112">
        <f>'Section 11 chart data'!$X$209</f>
        <v>43.77</v>
      </c>
    </row>
    <row r="12" spans="2:35" ht="15" customHeight="1" x14ac:dyDescent="0.2">
      <c r="B12" s="109" t="s">
        <v>96</v>
      </c>
      <c r="C12" s="110">
        <f>'Section 11 chart data'!$C$193</f>
        <v>22.831</v>
      </c>
      <c r="D12" s="110">
        <f>'Section 11 chart data'!$C$210</f>
        <v>807.74800000000005</v>
      </c>
      <c r="E12" s="111">
        <f>'Section 11 chart data'!$D$210</f>
        <v>20.239999999999998</v>
      </c>
      <c r="F12" s="110">
        <f>'Section 11 chart data'!$D$193</f>
        <v>24.395</v>
      </c>
      <c r="G12" s="110">
        <f>'Section 11 chart data'!$E$210</f>
        <v>801.04100000000005</v>
      </c>
      <c r="H12" s="111">
        <f>'Section 11 chart data'!$F$210</f>
        <v>21.06</v>
      </c>
      <c r="I12" s="110">
        <f>'Section 11 chart data'!$E$193</f>
        <v>25.35</v>
      </c>
      <c r="J12" s="110">
        <f>'Section 11 chart data'!$G$210</f>
        <v>828.99400000000003</v>
      </c>
      <c r="K12" s="111">
        <f>'Section 11 chart data'!$H$210</f>
        <v>22.4</v>
      </c>
      <c r="L12" s="110">
        <f>'Section 11 chart data'!$F$193</f>
        <v>26.795999999999999</v>
      </c>
      <c r="M12" s="110">
        <f>'Section 11 chart data'!$I$210</f>
        <v>931.53499999999997</v>
      </c>
      <c r="N12" s="111">
        <f>'Section 11 chart data'!$J$210</f>
        <v>21.82</v>
      </c>
      <c r="O12" s="110">
        <f>'Section 11 chart data'!$G$193</f>
        <v>26.911000000000001</v>
      </c>
      <c r="P12" s="110">
        <f>'Section 11 chart data'!$K$210</f>
        <v>1035.6320000000001</v>
      </c>
      <c r="Q12" s="111">
        <f>'Section 11 chart data'!$L$210</f>
        <v>21.18</v>
      </c>
      <c r="R12" s="110">
        <f>'Section 11 chart data'!$H$193</f>
        <v>28.207999999999998</v>
      </c>
      <c r="S12" s="110">
        <f>'Section 11 chart data'!$M$210</f>
        <v>1132.5050000000001</v>
      </c>
      <c r="T12" s="111">
        <f>'Section 11 chart data'!$N$210</f>
        <v>20.62</v>
      </c>
      <c r="U12" s="110">
        <f>'Section 11 chart data'!$I$193</f>
        <v>25.721</v>
      </c>
      <c r="V12" s="110">
        <f>'Section 11 chart data'!$O$210</f>
        <v>1197.2339999999999</v>
      </c>
      <c r="W12" s="111">
        <f>'Section 11 chart data'!$P$210</f>
        <v>20.51</v>
      </c>
      <c r="X12" s="110">
        <f>'Section 11 chart data'!$J$193</f>
        <v>23.231000000000002</v>
      </c>
      <c r="Y12" s="110">
        <f>'Section 11 chart data'!$Q$210</f>
        <v>1251.9480000000001</v>
      </c>
      <c r="Z12" s="111">
        <f>'Section 11 chart data'!$R$210</f>
        <v>20.39</v>
      </c>
      <c r="AA12" s="110">
        <f>'Section 11 chart data'!$K$193</f>
        <v>24.236000000000001</v>
      </c>
      <c r="AB12" s="110">
        <f>'Section 11 chart data'!$S$210</f>
        <v>1306.7529999999999</v>
      </c>
      <c r="AC12" s="111">
        <f>'Section 11 chart data'!$T$210</f>
        <v>20.07</v>
      </c>
      <c r="AD12" s="110">
        <f>'Section 11 chart data'!$L$193</f>
        <v>25.524000000000001</v>
      </c>
      <c r="AE12" s="110">
        <f>'Section 11 chart data'!$U$210</f>
        <v>1347.039</v>
      </c>
      <c r="AF12" s="111">
        <f>'Section 11 chart data'!$V$210</f>
        <v>20.11</v>
      </c>
      <c r="AG12" s="110">
        <f>'Section 11 chart data'!$M$193</f>
        <v>27.100999999999999</v>
      </c>
      <c r="AH12" s="110">
        <f>'Section 11 chart data'!$W$210</f>
        <v>1363.653</v>
      </c>
      <c r="AI12" s="112">
        <f>'Section 11 chart data'!$X$210</f>
        <v>20.350000000000001</v>
      </c>
    </row>
    <row r="13" spans="2:35" ht="15" customHeight="1" x14ac:dyDescent="0.2">
      <c r="B13" s="109" t="s">
        <v>97</v>
      </c>
      <c r="C13" s="110">
        <f>'Section 11 chart data'!$C$194</f>
        <v>13.581</v>
      </c>
      <c r="D13" s="110">
        <f>'Section 11 chart data'!$C$211</f>
        <v>1200.73</v>
      </c>
      <c r="E13" s="111">
        <f>'Section 11 chart data'!$D$211</f>
        <v>24.04</v>
      </c>
      <c r="F13" s="110">
        <f>'Section 11 chart data'!$D$194</f>
        <v>14.74</v>
      </c>
      <c r="G13" s="110">
        <f>'Section 11 chart data'!$E$211</f>
        <v>1178.8779999999999</v>
      </c>
      <c r="H13" s="111">
        <f>'Section 11 chart data'!$F$211</f>
        <v>24.81</v>
      </c>
      <c r="I13" s="110">
        <f>'Section 11 chart data'!$E$194</f>
        <v>16.140999999999998</v>
      </c>
      <c r="J13" s="110">
        <f>'Section 11 chart data'!$G$211</f>
        <v>1220.1759999999999</v>
      </c>
      <c r="K13" s="111">
        <f>'Section 11 chart data'!$H$211</f>
        <v>24.87</v>
      </c>
      <c r="L13" s="110">
        <f>'Section 11 chart data'!$F$194</f>
        <v>17.527000000000001</v>
      </c>
      <c r="M13" s="110">
        <f>'Section 11 chart data'!$I$211</f>
        <v>1341.4079999999999</v>
      </c>
      <c r="N13" s="111">
        <f>'Section 11 chart data'!$J$211</f>
        <v>23.3</v>
      </c>
      <c r="O13" s="110">
        <f>'Section 11 chart data'!$G$194</f>
        <v>18.439</v>
      </c>
      <c r="P13" s="110">
        <f>'Section 11 chart data'!$K$211</f>
        <v>1457.8989999999999</v>
      </c>
      <c r="Q13" s="111">
        <f>'Section 11 chart data'!$L$211</f>
        <v>22.03</v>
      </c>
      <c r="R13" s="110">
        <f>'Section 11 chart data'!$H$194</f>
        <v>19.616</v>
      </c>
      <c r="S13" s="110">
        <f>'Section 11 chart data'!$M$211</f>
        <v>1565.6679999999999</v>
      </c>
      <c r="T13" s="111">
        <f>'Section 11 chart data'!$N$211</f>
        <v>21.02</v>
      </c>
      <c r="U13" s="110">
        <f>'Section 11 chart data'!$I$194</f>
        <v>18.794</v>
      </c>
      <c r="V13" s="110">
        <f>'Section 11 chart data'!$O$211</f>
        <v>1655.9449999999999</v>
      </c>
      <c r="W13" s="111">
        <f>'Section 11 chart data'!$P$211</f>
        <v>20.29</v>
      </c>
      <c r="X13" s="110">
        <f>'Section 11 chart data'!$J$194</f>
        <v>16.757999999999999</v>
      </c>
      <c r="Y13" s="110">
        <f>'Section 11 chart data'!$Q$211</f>
        <v>1727.29</v>
      </c>
      <c r="Z13" s="111">
        <f>'Section 11 chart data'!$R$211</f>
        <v>19.8</v>
      </c>
      <c r="AA13" s="110">
        <f>'Section 11 chart data'!$K$194</f>
        <v>17.648</v>
      </c>
      <c r="AB13" s="110">
        <f>'Section 11 chart data'!$S$211</f>
        <v>1775.8130000000001</v>
      </c>
      <c r="AC13" s="111">
        <f>'Section 11 chart data'!$T$211</f>
        <v>19.54</v>
      </c>
      <c r="AD13" s="110">
        <f>'Section 11 chart data'!$L$194</f>
        <v>18.559999999999999</v>
      </c>
      <c r="AE13" s="110">
        <f>'Section 11 chart data'!$U$211</f>
        <v>1793.5160000000001</v>
      </c>
      <c r="AF13" s="111">
        <f>'Section 11 chart data'!$V$211</f>
        <v>19.649999999999999</v>
      </c>
      <c r="AG13" s="110">
        <f>'Section 11 chart data'!$M$194</f>
        <v>19.295000000000002</v>
      </c>
      <c r="AH13" s="110">
        <f>'Section 11 chart data'!$W$211</f>
        <v>1809</v>
      </c>
      <c r="AI13" s="112">
        <f>'Section 11 chart data'!$X$211</f>
        <v>19.75</v>
      </c>
    </row>
    <row r="14" spans="2:35" ht="15" customHeight="1" x14ac:dyDescent="0.2">
      <c r="B14" s="109" t="s">
        <v>98</v>
      </c>
      <c r="C14" s="110">
        <f>'Section 11 chart data'!$C$195</f>
        <v>32.195999999999998</v>
      </c>
      <c r="D14" s="110">
        <f>'Section 11 chart data'!$C$212</f>
        <v>551.30600000000004</v>
      </c>
      <c r="E14" s="111">
        <f>'Section 11 chart data'!$D$212</f>
        <v>17.7</v>
      </c>
      <c r="F14" s="110">
        <f>'Section 11 chart data'!$D$195</f>
        <v>35.576000000000001</v>
      </c>
      <c r="G14" s="110">
        <f>'Section 11 chart data'!$E$212</f>
        <v>566.89200000000005</v>
      </c>
      <c r="H14" s="111">
        <f>'Section 11 chart data'!$F$212</f>
        <v>19.3</v>
      </c>
      <c r="I14" s="110">
        <f>'Section 11 chart data'!$E$195</f>
        <v>38.68</v>
      </c>
      <c r="J14" s="110">
        <f>'Section 11 chart data'!$G$212</f>
        <v>617.61099999999999</v>
      </c>
      <c r="K14" s="111">
        <f>'Section 11 chart data'!$H$212</f>
        <v>21.2</v>
      </c>
      <c r="L14" s="110">
        <f>'Section 11 chart data'!$F$195</f>
        <v>42.529000000000003</v>
      </c>
      <c r="M14" s="110">
        <f>'Section 11 chart data'!$I$212</f>
        <v>718.779</v>
      </c>
      <c r="N14" s="111">
        <f>'Section 11 chart data'!$J$212</f>
        <v>20.95</v>
      </c>
      <c r="O14" s="110">
        <f>'Section 11 chart data'!$G$195</f>
        <v>45.106999999999999</v>
      </c>
      <c r="P14" s="110">
        <f>'Section 11 chart data'!$K$212</f>
        <v>819.98599999999999</v>
      </c>
      <c r="Q14" s="111">
        <f>'Section 11 chart data'!$L$212</f>
        <v>20.32</v>
      </c>
      <c r="R14" s="110">
        <f>'Section 11 chart data'!$H$195</f>
        <v>48.545999999999999</v>
      </c>
      <c r="S14" s="110">
        <f>'Section 11 chart data'!$M$212</f>
        <v>917.08500000000004</v>
      </c>
      <c r="T14" s="111">
        <f>'Section 11 chart data'!$N$212</f>
        <v>19.63</v>
      </c>
      <c r="U14" s="110">
        <f>'Section 11 chart data'!$I$195</f>
        <v>50.6</v>
      </c>
      <c r="V14" s="110">
        <f>'Section 11 chart data'!$O$212</f>
        <v>1002.181</v>
      </c>
      <c r="W14" s="111">
        <f>'Section 11 chart data'!$P$212</f>
        <v>19.079999999999998</v>
      </c>
      <c r="X14" s="110">
        <f>'Section 11 chart data'!$J$195</f>
        <v>51.33</v>
      </c>
      <c r="Y14" s="110">
        <f>'Section 11 chart data'!$Q$212</f>
        <v>1072.184</v>
      </c>
      <c r="Z14" s="111">
        <f>'Section 11 chart data'!$R$212</f>
        <v>18.61</v>
      </c>
      <c r="AA14" s="110">
        <f>'Section 11 chart data'!$K$195</f>
        <v>50.906999999999996</v>
      </c>
      <c r="AB14" s="110">
        <f>'Section 11 chart data'!$S$212</f>
        <v>1137.6790000000001</v>
      </c>
      <c r="AC14" s="111">
        <f>'Section 11 chart data'!$T$212</f>
        <v>18.260000000000002</v>
      </c>
      <c r="AD14" s="110">
        <f>'Section 11 chart data'!$L$195</f>
        <v>50.517000000000003</v>
      </c>
      <c r="AE14" s="110">
        <f>'Section 11 chart data'!$U$212</f>
        <v>1187.9590000000001</v>
      </c>
      <c r="AF14" s="111">
        <f>'Section 11 chart data'!$V$212</f>
        <v>18.100000000000001</v>
      </c>
      <c r="AG14" s="110">
        <f>'Section 11 chart data'!$M$195</f>
        <v>51.743000000000002</v>
      </c>
      <c r="AH14" s="110">
        <f>'Section 11 chart data'!$W$212</f>
        <v>1174.3599999999999</v>
      </c>
      <c r="AI14" s="112">
        <f>'Section 11 chart data'!$X$212</f>
        <v>18.690000000000001</v>
      </c>
    </row>
    <row r="15" spans="2:35" ht="15" customHeight="1" x14ac:dyDescent="0.2">
      <c r="B15" s="109" t="s">
        <v>248</v>
      </c>
      <c r="C15" s="110">
        <f>'Section 11 chart data'!$C$196</f>
        <v>10.361000000000001</v>
      </c>
      <c r="D15" s="110">
        <f>'Section 11 chart data'!$C$213</f>
        <v>326.78399999999999</v>
      </c>
      <c r="E15" s="111">
        <f>'Section 11 chart data'!$D$213</f>
        <v>41.12</v>
      </c>
      <c r="F15" s="110">
        <f>'Section 11 chart data'!$D$196</f>
        <v>11.446</v>
      </c>
      <c r="G15" s="110">
        <f>'Section 11 chart data'!$E$213</f>
        <v>348.36200000000002</v>
      </c>
      <c r="H15" s="111">
        <f>'Section 11 chart data'!$F$213</f>
        <v>39.869999999999997</v>
      </c>
      <c r="I15" s="110">
        <f>'Section 11 chart data'!$E$196</f>
        <v>12.115</v>
      </c>
      <c r="J15" s="110">
        <f>'Section 11 chart data'!$G$213</f>
        <v>344.61200000000002</v>
      </c>
      <c r="K15" s="111">
        <f>'Section 11 chart data'!$H$213</f>
        <v>38.11</v>
      </c>
      <c r="L15" s="110">
        <f>'Section 11 chart data'!$F$196</f>
        <v>13.154999999999999</v>
      </c>
      <c r="M15" s="110">
        <f>'Section 11 chart data'!$I$213</f>
        <v>322.43799999999999</v>
      </c>
      <c r="N15" s="111">
        <f>'Section 11 chart data'!$J$213</f>
        <v>41.25</v>
      </c>
      <c r="O15" s="110">
        <f>'Section 11 chart data'!$G$196</f>
        <v>12.545999999999999</v>
      </c>
      <c r="P15" s="110">
        <f>'Section 11 chart data'!$K$213</f>
        <v>353.452</v>
      </c>
      <c r="Q15" s="111">
        <f>'Section 11 chart data'!$L$213</f>
        <v>40.96</v>
      </c>
      <c r="R15" s="110">
        <f>'Section 11 chart data'!$H$196</f>
        <v>13.289</v>
      </c>
      <c r="S15" s="110">
        <f>'Section 11 chart data'!$M$213</f>
        <v>382.04399999999998</v>
      </c>
      <c r="T15" s="111">
        <f>'Section 11 chart data'!$N$213</f>
        <v>40.69</v>
      </c>
      <c r="U15" s="110">
        <f>'Section 11 chart data'!$I$196</f>
        <v>13.47</v>
      </c>
      <c r="V15" s="110">
        <f>'Section 11 chart data'!$O$213</f>
        <v>409.87400000000002</v>
      </c>
      <c r="W15" s="111">
        <f>'Section 11 chart data'!$P$213</f>
        <v>40.31</v>
      </c>
      <c r="X15" s="110">
        <f>'Section 11 chart data'!$J$196</f>
        <v>14.404</v>
      </c>
      <c r="Y15" s="110">
        <f>'Section 11 chart data'!$Q$213</f>
        <v>323.06400000000002</v>
      </c>
      <c r="Z15" s="111">
        <f>'Section 11 chart data'!$R$213</f>
        <v>38.28</v>
      </c>
      <c r="AA15" s="110">
        <f>'Section 11 chart data'!$K$196</f>
        <v>13.94</v>
      </c>
      <c r="AB15" s="110">
        <f>'Section 11 chart data'!$S$213</f>
        <v>344.41500000000002</v>
      </c>
      <c r="AC15" s="111">
        <f>'Section 11 chart data'!$T$213</f>
        <v>37.909999999999997</v>
      </c>
      <c r="AD15" s="110">
        <f>'Section 11 chart data'!$L$196</f>
        <v>13.367000000000001</v>
      </c>
      <c r="AE15" s="110">
        <f>'Section 11 chart data'!$U$213</f>
        <v>329.62599999999998</v>
      </c>
      <c r="AF15" s="111">
        <f>'Section 11 chart data'!$V$213</f>
        <v>39.549999999999997</v>
      </c>
      <c r="AG15" s="110">
        <f>'Section 11 chart data'!$M$196</f>
        <v>13.847</v>
      </c>
      <c r="AH15" s="110">
        <f>'Section 11 chart data'!$W$213</f>
        <v>328.029</v>
      </c>
      <c r="AI15" s="112">
        <f>'Section 11 chart data'!$X$213</f>
        <v>41.4</v>
      </c>
    </row>
    <row r="16" spans="2:35" ht="15" customHeight="1" x14ac:dyDescent="0.2">
      <c r="B16" s="109" t="s">
        <v>100</v>
      </c>
      <c r="C16" s="110">
        <f>'Section 11 chart data'!$C$197</f>
        <v>8.0000000000000002E-3</v>
      </c>
      <c r="D16" s="110">
        <f>'Section 11 chart data'!$C$214</f>
        <v>66.436999999999998</v>
      </c>
      <c r="E16" s="111">
        <f>'Section 11 chart data'!$D$214</f>
        <v>32.369999999999997</v>
      </c>
      <c r="F16" s="110">
        <f>'Section 11 chart data'!$D$197</f>
        <v>1.7999999999999999E-2</v>
      </c>
      <c r="G16" s="110">
        <f>'Section 11 chart data'!$E$214</f>
        <v>80.974000000000004</v>
      </c>
      <c r="H16" s="111">
        <f>'Section 11 chart data'!$F$214</f>
        <v>30.58</v>
      </c>
      <c r="I16" s="110">
        <f>'Section 11 chart data'!$E$197</f>
        <v>3.5999999999999997E-2</v>
      </c>
      <c r="J16" s="110">
        <f>'Section 11 chart data'!$G$214</f>
        <v>88.290999999999997</v>
      </c>
      <c r="K16" s="111">
        <f>'Section 11 chart data'!$H$214</f>
        <v>29.53</v>
      </c>
      <c r="L16" s="110">
        <f>'Section 11 chart data'!$F$197</f>
        <v>5.8000000000000003E-2</v>
      </c>
      <c r="M16" s="110">
        <f>'Section 11 chart data'!$I$214</f>
        <v>92.26</v>
      </c>
      <c r="N16" s="111">
        <f>'Section 11 chart data'!$J$214</f>
        <v>28.21</v>
      </c>
      <c r="O16" s="110">
        <f>'Section 11 chart data'!$G$197</f>
        <v>7.6999999999999999E-2</v>
      </c>
      <c r="P16" s="110">
        <f>'Section 11 chart data'!$K$214</f>
        <v>88.347999999999999</v>
      </c>
      <c r="Q16" s="111">
        <f>'Section 11 chart data'!$L$214</f>
        <v>29.24</v>
      </c>
      <c r="R16" s="110">
        <f>'Section 11 chart data'!$H$197</f>
        <v>9.1999999999999998E-2</v>
      </c>
      <c r="S16" s="110">
        <f>'Section 11 chart data'!$M$214</f>
        <v>82.632000000000005</v>
      </c>
      <c r="T16" s="111">
        <f>'Section 11 chart data'!$N$214</f>
        <v>31.72</v>
      </c>
      <c r="U16" s="110">
        <f>'Section 11 chart data'!$I$197</f>
        <v>0.104</v>
      </c>
      <c r="V16" s="110">
        <f>'Section 11 chart data'!$O$214</f>
        <v>94.194000000000003</v>
      </c>
      <c r="W16" s="111">
        <f>'Section 11 chart data'!$P$214</f>
        <v>30.02</v>
      </c>
      <c r="X16" s="110">
        <f>'Section 11 chart data'!$J$197</f>
        <v>0.111</v>
      </c>
      <c r="Y16" s="110">
        <f>'Section 11 chart data'!$Q$214</f>
        <v>107.76900000000001</v>
      </c>
      <c r="Z16" s="111">
        <f>'Section 11 chart data'!$R$214</f>
        <v>28.6</v>
      </c>
      <c r="AA16" s="110">
        <f>'Section 11 chart data'!$K$197</f>
        <v>0.11600000000000001</v>
      </c>
      <c r="AB16" s="110">
        <f>'Section 11 chart data'!$S$214</f>
        <v>121.967</v>
      </c>
      <c r="AC16" s="111">
        <f>'Section 11 chart data'!$T$214</f>
        <v>27.62</v>
      </c>
      <c r="AD16" s="110">
        <f>'Section 11 chart data'!$L$197</f>
        <v>0.11799999999999999</v>
      </c>
      <c r="AE16" s="110">
        <f>'Section 11 chart data'!$U$214</f>
        <v>136.643</v>
      </c>
      <c r="AF16" s="111">
        <f>'Section 11 chart data'!$V$214</f>
        <v>26.98</v>
      </c>
      <c r="AG16" s="110">
        <f>'Section 11 chart data'!$M$197</f>
        <v>0.11700000000000001</v>
      </c>
      <c r="AH16" s="110">
        <f>'Section 11 chart data'!$W$214</f>
        <v>150.845</v>
      </c>
      <c r="AI16" s="112">
        <f>'Section 11 chart data'!$X$214</f>
        <v>26.46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117.435</v>
      </c>
      <c r="E17" s="111">
        <f>'Section 11 chart data'!$D$215</f>
        <v>25.47</v>
      </c>
      <c r="F17" s="110">
        <f>'Section 11 chart data'!$D$198</f>
        <v>0</v>
      </c>
      <c r="G17" s="110">
        <f>'Section 11 chart data'!$E$215</f>
        <v>150.42400000000001</v>
      </c>
      <c r="H17" s="111">
        <f>'Section 11 chart data'!$F$215</f>
        <v>24.64</v>
      </c>
      <c r="I17" s="110">
        <f>'Section 11 chart data'!$E$198</f>
        <v>0</v>
      </c>
      <c r="J17" s="110">
        <f>'Section 11 chart data'!$G$215</f>
        <v>195.08600000000001</v>
      </c>
      <c r="K17" s="111">
        <f>'Section 11 chart data'!$H$215</f>
        <v>23.65</v>
      </c>
      <c r="L17" s="110">
        <f>'Section 11 chart data'!$F$198</f>
        <v>0</v>
      </c>
      <c r="M17" s="110">
        <f>'Section 11 chart data'!$I$215</f>
        <v>249.62100000000001</v>
      </c>
      <c r="N17" s="111">
        <f>'Section 11 chart data'!$J$215</f>
        <v>22.88</v>
      </c>
      <c r="O17" s="110">
        <f>'Section 11 chart data'!$G$198</f>
        <v>0</v>
      </c>
      <c r="P17" s="110">
        <f>'Section 11 chart data'!$K$215</f>
        <v>308.43200000000002</v>
      </c>
      <c r="Q17" s="111">
        <f>'Section 11 chart data'!$L$215</f>
        <v>22.35</v>
      </c>
      <c r="R17" s="110">
        <f>'Section 11 chart data'!$H$198</f>
        <v>0</v>
      </c>
      <c r="S17" s="110">
        <f>'Section 11 chart data'!$M$215</f>
        <v>368.73099999999999</v>
      </c>
      <c r="T17" s="111">
        <f>'Section 11 chart data'!$N$215</f>
        <v>22</v>
      </c>
      <c r="U17" s="110">
        <f>'Section 11 chart data'!$I$198</f>
        <v>0</v>
      </c>
      <c r="V17" s="110">
        <f>'Section 11 chart data'!$O$215</f>
        <v>427.52100000000002</v>
      </c>
      <c r="W17" s="111">
        <f>'Section 11 chart data'!$P$215</f>
        <v>21.82</v>
      </c>
      <c r="X17" s="110">
        <f>'Section 11 chart data'!$J$198</f>
        <v>0</v>
      </c>
      <c r="Y17" s="110">
        <f>'Section 11 chart data'!$Q$215</f>
        <v>482.72</v>
      </c>
      <c r="Z17" s="111">
        <f>'Section 11 chart data'!$R$215</f>
        <v>21.8</v>
      </c>
      <c r="AA17" s="110">
        <f>'Section 11 chart data'!$K$198</f>
        <v>0</v>
      </c>
      <c r="AB17" s="110">
        <f>'Section 11 chart data'!$S$215</f>
        <v>529.59299999999996</v>
      </c>
      <c r="AC17" s="111">
        <f>'Section 11 chart data'!$T$215</f>
        <v>22.07</v>
      </c>
      <c r="AD17" s="110">
        <f>'Section 11 chart data'!$L$198</f>
        <v>0</v>
      </c>
      <c r="AE17" s="110">
        <f>'Section 11 chart data'!$U$215</f>
        <v>581.07899999999995</v>
      </c>
      <c r="AF17" s="111">
        <f>'Section 11 chart data'!$V$215</f>
        <v>22.04</v>
      </c>
      <c r="AG17" s="110">
        <f>'Section 11 chart data'!$M$198</f>
        <v>0</v>
      </c>
      <c r="AH17" s="110">
        <f>'Section 11 chart data'!$W$215</f>
        <v>622.05999999999995</v>
      </c>
      <c r="AI17" s="112">
        <f>'Section 11 chart data'!$X$215</f>
        <v>22.3</v>
      </c>
    </row>
    <row r="18" spans="2:35" ht="15" customHeight="1" x14ac:dyDescent="0.2">
      <c r="B18" s="109" t="s">
        <v>102</v>
      </c>
      <c r="C18" s="110">
        <f>'Section 11 chart data'!$C$199</f>
        <v>1.0009999999999999</v>
      </c>
      <c r="D18" s="110">
        <f>'Section 11 chart data'!$C$216</f>
        <v>83.417000000000002</v>
      </c>
      <c r="E18" s="111">
        <f>'Section 11 chart data'!$D$216</f>
        <v>36.25</v>
      </c>
      <c r="F18" s="110">
        <f>'Section 11 chart data'!$D$199</f>
        <v>1.085</v>
      </c>
      <c r="G18" s="110">
        <f>'Section 11 chart data'!$E$216</f>
        <v>123.61799999999999</v>
      </c>
      <c r="H18" s="111">
        <f>'Section 11 chart data'!$F$216</f>
        <v>34.020000000000003</v>
      </c>
      <c r="I18" s="110">
        <f>'Section 11 chart data'!$E$199</f>
        <v>1.1659999999999999</v>
      </c>
      <c r="J18" s="110">
        <f>'Section 11 chart data'!$G$216</f>
        <v>170.185</v>
      </c>
      <c r="K18" s="111">
        <f>'Section 11 chart data'!$H$216</f>
        <v>32.07</v>
      </c>
      <c r="L18" s="110">
        <f>'Section 11 chart data'!$F$199</f>
        <v>1.2749999999999999</v>
      </c>
      <c r="M18" s="110">
        <f>'Section 11 chart data'!$I$216</f>
        <v>213.44300000000001</v>
      </c>
      <c r="N18" s="111">
        <f>'Section 11 chart data'!$J$216</f>
        <v>30.87</v>
      </c>
      <c r="O18" s="110">
        <f>'Section 11 chart data'!$G$199</f>
        <v>1.3680000000000001</v>
      </c>
      <c r="P18" s="110">
        <f>'Section 11 chart data'!$K$216</f>
        <v>251.31100000000001</v>
      </c>
      <c r="Q18" s="111">
        <f>'Section 11 chart data'!$L$216</f>
        <v>30.19</v>
      </c>
      <c r="R18" s="110">
        <f>'Section 11 chart data'!$H$199</f>
        <v>1.466</v>
      </c>
      <c r="S18" s="110">
        <f>'Section 11 chart data'!$M$216</f>
        <v>282.57799999999997</v>
      </c>
      <c r="T18" s="111">
        <f>'Section 11 chart data'!$N$216</f>
        <v>29.8</v>
      </c>
      <c r="U18" s="110">
        <f>'Section 11 chart data'!$I$199</f>
        <v>1.486</v>
      </c>
      <c r="V18" s="110">
        <f>'Section 11 chart data'!$O$216</f>
        <v>305.286</v>
      </c>
      <c r="W18" s="111">
        <f>'Section 11 chart data'!$P$216</f>
        <v>29.77</v>
      </c>
      <c r="X18" s="110">
        <f>'Section 11 chart data'!$J$199</f>
        <v>1.4330000000000001</v>
      </c>
      <c r="Y18" s="110">
        <f>'Section 11 chart data'!$Q$216</f>
        <v>322.37599999999998</v>
      </c>
      <c r="Z18" s="111">
        <f>'Section 11 chart data'!$R$216</f>
        <v>29.86</v>
      </c>
      <c r="AA18" s="110">
        <f>'Section 11 chart data'!$K$199</f>
        <v>1.415</v>
      </c>
      <c r="AB18" s="110">
        <f>'Section 11 chart data'!$S$216</f>
        <v>338.23599999999999</v>
      </c>
      <c r="AC18" s="111">
        <f>'Section 11 chart data'!$T$216</f>
        <v>29.87</v>
      </c>
      <c r="AD18" s="110">
        <f>'Section 11 chart data'!$L$199</f>
        <v>1.2889999999999999</v>
      </c>
      <c r="AE18" s="110">
        <f>'Section 11 chart data'!$U$216</f>
        <v>353.47</v>
      </c>
      <c r="AF18" s="111">
        <f>'Section 11 chart data'!$V$216</f>
        <v>29.77</v>
      </c>
      <c r="AG18" s="110">
        <f>'Section 11 chart data'!$M$199</f>
        <v>1.3280000000000001</v>
      </c>
      <c r="AH18" s="110">
        <f>'Section 11 chart data'!$W$216</f>
        <v>367.40699999999998</v>
      </c>
      <c r="AI18" s="112">
        <f>'Section 11 chart data'!$X$216</f>
        <v>29.66</v>
      </c>
    </row>
    <row r="19" spans="2:35" ht="15" customHeight="1" x14ac:dyDescent="0.2">
      <c r="B19" s="109" t="s">
        <v>103</v>
      </c>
      <c r="C19" s="110">
        <f>'Section 11 chart data'!$C$200</f>
        <v>3.7999999999999999E-2</v>
      </c>
      <c r="D19" s="110">
        <f>'Section 11 chart data'!$C$217</f>
        <v>190.55799999999999</v>
      </c>
      <c r="E19" s="111">
        <f>'Section 11 chart data'!$D$217</f>
        <v>34.380000000000003</v>
      </c>
      <c r="F19" s="110">
        <f>'Section 11 chart data'!$D$200</f>
        <v>4.2999999999999997E-2</v>
      </c>
      <c r="G19" s="110">
        <f>'Section 11 chart data'!$E$217</f>
        <v>223.011</v>
      </c>
      <c r="H19" s="111">
        <f>'Section 11 chart data'!$F$217</f>
        <v>32.93</v>
      </c>
      <c r="I19" s="110">
        <f>'Section 11 chart data'!$E$200</f>
        <v>5.7000000000000002E-2</v>
      </c>
      <c r="J19" s="110">
        <f>'Section 11 chart data'!$G$217</f>
        <v>266.83999999999997</v>
      </c>
      <c r="K19" s="111">
        <f>'Section 11 chart data'!$H$217</f>
        <v>31.42</v>
      </c>
      <c r="L19" s="110">
        <f>'Section 11 chart data'!$F$200</f>
        <v>8.5999999999999993E-2</v>
      </c>
      <c r="M19" s="110">
        <f>'Section 11 chart data'!$I$217</f>
        <v>313.92399999999998</v>
      </c>
      <c r="N19" s="111">
        <f>'Section 11 chart data'!$J$217</f>
        <v>30.32</v>
      </c>
      <c r="O19" s="110">
        <f>'Section 11 chart data'!$G$200</f>
        <v>0.11700000000000001</v>
      </c>
      <c r="P19" s="110">
        <f>'Section 11 chart data'!$K$217</f>
        <v>362.24200000000002</v>
      </c>
      <c r="Q19" s="111">
        <f>'Section 11 chart data'!$L$217</f>
        <v>29.6</v>
      </c>
      <c r="R19" s="110">
        <f>'Section 11 chart data'!$H$200</f>
        <v>0.156</v>
      </c>
      <c r="S19" s="110">
        <f>'Section 11 chart data'!$M$217</f>
        <v>410.32100000000003</v>
      </c>
      <c r="T19" s="111">
        <f>'Section 11 chart data'!$N$217</f>
        <v>29.18</v>
      </c>
      <c r="U19" s="110">
        <f>'Section 11 chart data'!$I$200</f>
        <v>0.192</v>
      </c>
      <c r="V19" s="110">
        <f>'Section 11 chart data'!$O$217</f>
        <v>456.43700000000001</v>
      </c>
      <c r="W19" s="111">
        <f>'Section 11 chart data'!$P$217</f>
        <v>28.96</v>
      </c>
      <c r="X19" s="110">
        <f>'Section 11 chart data'!$J$200</f>
        <v>0.22700000000000001</v>
      </c>
      <c r="Y19" s="110">
        <f>'Section 11 chart data'!$Q$217</f>
        <v>499.779</v>
      </c>
      <c r="Z19" s="111">
        <f>'Section 11 chart data'!$R$217</f>
        <v>28.86</v>
      </c>
      <c r="AA19" s="110">
        <f>'Section 11 chart data'!$K$200</f>
        <v>0.26200000000000001</v>
      </c>
      <c r="AB19" s="110">
        <f>'Section 11 chart data'!$S$217</f>
        <v>539.99900000000002</v>
      </c>
      <c r="AC19" s="111">
        <f>'Section 11 chart data'!$T$217</f>
        <v>28.83</v>
      </c>
      <c r="AD19" s="110">
        <f>'Section 11 chart data'!$L$200</f>
        <v>0.29599999999999999</v>
      </c>
      <c r="AE19" s="110">
        <f>'Section 11 chart data'!$U$217</f>
        <v>577.29399999999998</v>
      </c>
      <c r="AF19" s="111">
        <f>'Section 11 chart data'!$V$217</f>
        <v>28.83</v>
      </c>
      <c r="AG19" s="110">
        <f>'Section 11 chart data'!$M$200</f>
        <v>0.32900000000000001</v>
      </c>
      <c r="AH19" s="110">
        <f>'Section 11 chart data'!$W$217</f>
        <v>611.90200000000004</v>
      </c>
      <c r="AI19" s="112">
        <f>'Section 11 chart data'!$X$217</f>
        <v>28.85</v>
      </c>
    </row>
    <row r="20" spans="2:35" ht="15" customHeight="1" x14ac:dyDescent="0.2">
      <c r="B20" s="113" t="s">
        <v>104</v>
      </c>
      <c r="C20" s="114">
        <f>'Section 11 chart data'!$C$201</f>
        <v>84.183999999999997</v>
      </c>
      <c r="D20" s="114">
        <f>'Section 11 chart data'!$C$218</f>
        <v>422.685</v>
      </c>
      <c r="E20" s="115">
        <f>'Section 11 chart data'!$D$218</f>
        <v>21.49</v>
      </c>
      <c r="F20" s="114">
        <f>'Section 11 chart data'!$D$201</f>
        <v>95.233000000000004</v>
      </c>
      <c r="G20" s="114">
        <f>'Section 11 chart data'!$E$218</f>
        <v>519.73800000000006</v>
      </c>
      <c r="H20" s="115">
        <f>'Section 11 chart data'!$F$218</f>
        <v>20.64</v>
      </c>
      <c r="I20" s="114">
        <f>'Section 11 chart data'!$E$201</f>
        <v>104.59399999999999</v>
      </c>
      <c r="J20" s="114">
        <f>'Section 11 chart data'!$G$218</f>
        <v>650.49400000000003</v>
      </c>
      <c r="K20" s="115">
        <f>'Section 11 chart data'!$H$218</f>
        <v>19.489999999999998</v>
      </c>
      <c r="L20" s="114">
        <f>'Section 11 chart data'!$F$201</f>
        <v>116.68600000000001</v>
      </c>
      <c r="M20" s="114">
        <f>'Section 11 chart data'!$I$218</f>
        <v>788.46900000000005</v>
      </c>
      <c r="N20" s="115">
        <f>'Section 11 chart data'!$J$218</f>
        <v>18.579999999999998</v>
      </c>
      <c r="O20" s="114">
        <f>'Section 11 chart data'!$G$201</f>
        <v>122.91200000000001</v>
      </c>
      <c r="P20" s="114">
        <f>'Section 11 chart data'!$K$218</f>
        <v>926.77800000000002</v>
      </c>
      <c r="Q20" s="115">
        <f>'Section 11 chart data'!$L$218</f>
        <v>17.89</v>
      </c>
      <c r="R20" s="114">
        <f>'Section 11 chart data'!$H$201</f>
        <v>132.13499999999999</v>
      </c>
      <c r="S20" s="114">
        <f>'Section 11 chart data'!$M$218</f>
        <v>1058.318</v>
      </c>
      <c r="T20" s="115">
        <f>'Section 11 chart data'!$N$218</f>
        <v>17.420000000000002</v>
      </c>
      <c r="U20" s="114">
        <f>'Section 11 chart data'!$I$201</f>
        <v>137.904</v>
      </c>
      <c r="V20" s="114">
        <f>'Section 11 chart data'!$O$218</f>
        <v>1160.9159999999999</v>
      </c>
      <c r="W20" s="115">
        <f>'Section 11 chart data'!$P$218</f>
        <v>17.309999999999999</v>
      </c>
      <c r="X20" s="114">
        <f>'Section 11 chart data'!$J$201</f>
        <v>144.74299999999999</v>
      </c>
      <c r="Y20" s="114">
        <f>'Section 11 chart data'!$Q$218</f>
        <v>1279.277</v>
      </c>
      <c r="Z20" s="115">
        <f>'Section 11 chart data'!$R$218</f>
        <v>17.04</v>
      </c>
      <c r="AA20" s="114">
        <f>'Section 11 chart data'!$K$201</f>
        <v>147.654</v>
      </c>
      <c r="AB20" s="114">
        <f>'Section 11 chart data'!$S$218</f>
        <v>1401.9749999999999</v>
      </c>
      <c r="AC20" s="115">
        <f>'Section 11 chart data'!$T$218</f>
        <v>16.73</v>
      </c>
      <c r="AD20" s="114">
        <f>'Section 11 chart data'!$L$201</f>
        <v>148.74700000000001</v>
      </c>
      <c r="AE20" s="114">
        <f>'Section 11 chart data'!$U$218</f>
        <v>1516.787</v>
      </c>
      <c r="AF20" s="115">
        <f>'Section 11 chart data'!$V$218</f>
        <v>16.510000000000002</v>
      </c>
      <c r="AG20" s="114">
        <f>'Section 11 chart data'!$M$201</f>
        <v>152.358</v>
      </c>
      <c r="AH20" s="114">
        <f>'Section 11 chart data'!$W$218</f>
        <v>1624.895</v>
      </c>
      <c r="AI20" s="116">
        <f>'Section 11 chart data'!$X$218</f>
        <v>16.350000000000001</v>
      </c>
    </row>
    <row r="23" spans="2:35" ht="15" customHeight="1" x14ac:dyDescent="0.2">
      <c r="B23" s="901" t="s">
        <v>77</v>
      </c>
      <c r="C23" s="903" t="s">
        <v>331</v>
      </c>
      <c r="D23" s="903"/>
      <c r="E23" s="903"/>
      <c r="F23" s="903" t="s">
        <v>222</v>
      </c>
      <c r="G23" s="903"/>
      <c r="H23" s="895"/>
    </row>
    <row r="24" spans="2:35" ht="15" customHeight="1" x14ac:dyDescent="0.2">
      <c r="B24" s="909"/>
      <c r="C24" s="319" t="s">
        <v>78</v>
      </c>
      <c r="D24" s="904" t="s">
        <v>79</v>
      </c>
      <c r="E24" s="904"/>
      <c r="F24" s="319" t="s">
        <v>78</v>
      </c>
      <c r="G24" s="904" t="s">
        <v>79</v>
      </c>
      <c r="H24" s="898"/>
    </row>
    <row r="25" spans="2:35" ht="30" customHeight="1" x14ac:dyDescent="0.2">
      <c r="B25" s="910"/>
      <c r="C25" s="905" t="s">
        <v>325</v>
      </c>
      <c r="D25" s="905"/>
      <c r="E25" s="16" t="s">
        <v>82</v>
      </c>
      <c r="F25" s="905" t="s">
        <v>325</v>
      </c>
      <c r="G25" s="905"/>
      <c r="H25" s="17" t="s">
        <v>82</v>
      </c>
    </row>
    <row r="26" spans="2:35" ht="15" customHeight="1" x14ac:dyDescent="0.2">
      <c r="B26" s="143" t="str">
        <f>Index!$B$4</f>
        <v>East Midlands</v>
      </c>
      <c r="C26" s="188"/>
      <c r="D26" s="122"/>
      <c r="E26" s="105"/>
      <c r="F26" s="105"/>
      <c r="G26" s="189"/>
      <c r="H26" s="189"/>
    </row>
    <row r="27" spans="2:35" ht="15" customHeight="1" x14ac:dyDescent="0.2">
      <c r="B27" s="118" t="s">
        <v>105</v>
      </c>
      <c r="C27" s="108">
        <f>$C$9</f>
        <v>236.536</v>
      </c>
      <c r="D27" s="108">
        <f>$D$9</f>
        <v>5870.0680000000002</v>
      </c>
      <c r="E27" s="119">
        <f>$E$9</f>
        <v>9.25</v>
      </c>
      <c r="F27" s="108">
        <f>$F$9</f>
        <v>263.45</v>
      </c>
      <c r="G27" s="108">
        <f>$G$9</f>
        <v>6183.8230000000003</v>
      </c>
      <c r="H27" s="120">
        <f>$H$9</f>
        <v>8.9499999999999993</v>
      </c>
    </row>
    <row r="28" spans="2:35" ht="15" customHeight="1" x14ac:dyDescent="0.2">
      <c r="B28" s="28" t="s">
        <v>94</v>
      </c>
      <c r="C28" s="110">
        <f>$C$10</f>
        <v>19.838999999999999</v>
      </c>
      <c r="D28" s="110">
        <f>$D$10</f>
        <v>1758.721</v>
      </c>
      <c r="E28" s="111">
        <f>$E$10</f>
        <v>19.75</v>
      </c>
      <c r="F28" s="110">
        <f>$F$10</f>
        <v>21.780999999999999</v>
      </c>
      <c r="G28" s="110">
        <f>$G$10</f>
        <v>1823.634</v>
      </c>
      <c r="H28" s="112">
        <f>$H$10</f>
        <v>18.78</v>
      </c>
    </row>
    <row r="29" spans="2:35" ht="15" customHeight="1" x14ac:dyDescent="0.2">
      <c r="B29" s="28" t="s">
        <v>95</v>
      </c>
      <c r="C29" s="110">
        <f>$C$11</f>
        <v>52.497999999999998</v>
      </c>
      <c r="D29" s="110">
        <f>$D$11</f>
        <v>344.24599999999998</v>
      </c>
      <c r="E29" s="111">
        <f>$E$11</f>
        <v>51.17</v>
      </c>
      <c r="F29" s="110">
        <f>$F$11</f>
        <v>59.134</v>
      </c>
      <c r="G29" s="110">
        <f>$G$11</f>
        <v>367.25299999999999</v>
      </c>
      <c r="H29" s="112">
        <f>$H$11</f>
        <v>50.1</v>
      </c>
    </row>
    <row r="30" spans="2:35" ht="15" customHeight="1" x14ac:dyDescent="0.2">
      <c r="B30" s="28" t="s">
        <v>96</v>
      </c>
      <c r="C30" s="110">
        <f>$C$12</f>
        <v>22.831</v>
      </c>
      <c r="D30" s="110">
        <f>$D$12</f>
        <v>807.74800000000005</v>
      </c>
      <c r="E30" s="111">
        <f>$E$12</f>
        <v>20.239999999999998</v>
      </c>
      <c r="F30" s="110">
        <f>$F$12</f>
        <v>24.395</v>
      </c>
      <c r="G30" s="110">
        <f>$G$12</f>
        <v>801.04100000000005</v>
      </c>
      <c r="H30" s="112">
        <f>$H$12</f>
        <v>21.06</v>
      </c>
    </row>
    <row r="31" spans="2:35" ht="15" customHeight="1" x14ac:dyDescent="0.2">
      <c r="B31" s="28" t="s">
        <v>97</v>
      </c>
      <c r="C31" s="110">
        <f>$C$13</f>
        <v>13.581</v>
      </c>
      <c r="D31" s="110">
        <f>$D$13</f>
        <v>1200.73</v>
      </c>
      <c r="E31" s="111">
        <f>$E$13</f>
        <v>24.04</v>
      </c>
      <c r="F31" s="110">
        <f>$F$13</f>
        <v>14.74</v>
      </c>
      <c r="G31" s="110">
        <f>$G$13</f>
        <v>1178.8779999999999</v>
      </c>
      <c r="H31" s="112">
        <f>$H$13</f>
        <v>24.81</v>
      </c>
    </row>
    <row r="32" spans="2:35" ht="15" customHeight="1" x14ac:dyDescent="0.2">
      <c r="B32" s="28" t="s">
        <v>98</v>
      </c>
      <c r="C32" s="110">
        <f>$C$14</f>
        <v>32.195999999999998</v>
      </c>
      <c r="D32" s="110">
        <f>$D$14</f>
        <v>551.30600000000004</v>
      </c>
      <c r="E32" s="111">
        <f>$E$14</f>
        <v>17.7</v>
      </c>
      <c r="F32" s="110">
        <f>$F$14</f>
        <v>35.576000000000001</v>
      </c>
      <c r="G32" s="110">
        <f>$G$14</f>
        <v>566.89200000000005</v>
      </c>
      <c r="H32" s="112">
        <f>$H$14</f>
        <v>19.3</v>
      </c>
    </row>
    <row r="33" spans="2:8" ht="15" customHeight="1" x14ac:dyDescent="0.2">
      <c r="B33" s="28" t="s">
        <v>248</v>
      </c>
      <c r="C33" s="110">
        <f>$C$15</f>
        <v>10.361000000000001</v>
      </c>
      <c r="D33" s="110">
        <f>$D$15</f>
        <v>326.78399999999999</v>
      </c>
      <c r="E33" s="111">
        <f>$E$15</f>
        <v>41.12</v>
      </c>
      <c r="F33" s="110">
        <f>$F$15</f>
        <v>11.446</v>
      </c>
      <c r="G33" s="110">
        <f>$G$15</f>
        <v>348.36200000000002</v>
      </c>
      <c r="H33" s="112">
        <f>$H$15</f>
        <v>39.869999999999997</v>
      </c>
    </row>
    <row r="34" spans="2:8" ht="15" customHeight="1" x14ac:dyDescent="0.2">
      <c r="B34" s="28" t="s">
        <v>100</v>
      </c>
      <c r="C34" s="110">
        <f>$C$16</f>
        <v>8.0000000000000002E-3</v>
      </c>
      <c r="D34" s="110">
        <f>$D$16</f>
        <v>66.436999999999998</v>
      </c>
      <c r="E34" s="111">
        <f>$E$16</f>
        <v>32.369999999999997</v>
      </c>
      <c r="F34" s="110">
        <f>$F$16</f>
        <v>1.7999999999999999E-2</v>
      </c>
      <c r="G34" s="110">
        <f>$G$16</f>
        <v>80.974000000000004</v>
      </c>
      <c r="H34" s="112">
        <f>$H$16</f>
        <v>30.58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117.435</v>
      </c>
      <c r="E35" s="111">
        <f>$E$17</f>
        <v>25.47</v>
      </c>
      <c r="F35" s="110">
        <f>$F$17</f>
        <v>0</v>
      </c>
      <c r="G35" s="110">
        <f>$G$17</f>
        <v>150.42400000000001</v>
      </c>
      <c r="H35" s="112">
        <f>$H$17</f>
        <v>24.64</v>
      </c>
    </row>
    <row r="36" spans="2:8" ht="15" customHeight="1" x14ac:dyDescent="0.2">
      <c r="B36" s="28" t="s">
        <v>102</v>
      </c>
      <c r="C36" s="110">
        <f>$C$18</f>
        <v>1.0009999999999999</v>
      </c>
      <c r="D36" s="110">
        <f>$D$18</f>
        <v>83.417000000000002</v>
      </c>
      <c r="E36" s="111">
        <f>$E$18</f>
        <v>36.25</v>
      </c>
      <c r="F36" s="110">
        <f>$F$18</f>
        <v>1.085</v>
      </c>
      <c r="G36" s="110">
        <f>$G$18</f>
        <v>123.61799999999999</v>
      </c>
      <c r="H36" s="112">
        <f>$H$18</f>
        <v>34.020000000000003</v>
      </c>
    </row>
    <row r="37" spans="2:8" ht="15" customHeight="1" x14ac:dyDescent="0.2">
      <c r="B37" s="28" t="s">
        <v>103</v>
      </c>
      <c r="C37" s="110">
        <f>$C$19</f>
        <v>3.7999999999999999E-2</v>
      </c>
      <c r="D37" s="110">
        <f>$D$19</f>
        <v>190.55799999999999</v>
      </c>
      <c r="E37" s="111">
        <f>$E$19</f>
        <v>34.380000000000003</v>
      </c>
      <c r="F37" s="110">
        <f>$F$19</f>
        <v>4.2999999999999997E-2</v>
      </c>
      <c r="G37" s="110">
        <f>$G$19</f>
        <v>223.011</v>
      </c>
      <c r="H37" s="112">
        <f>$H$19</f>
        <v>32.93</v>
      </c>
    </row>
    <row r="38" spans="2:8" ht="15" customHeight="1" x14ac:dyDescent="0.2">
      <c r="B38" s="29" t="s">
        <v>104</v>
      </c>
      <c r="C38" s="114">
        <f>$C$20</f>
        <v>84.183999999999997</v>
      </c>
      <c r="D38" s="114">
        <f>$D$20</f>
        <v>422.685</v>
      </c>
      <c r="E38" s="115">
        <f>$E$20</f>
        <v>21.49</v>
      </c>
      <c r="F38" s="114">
        <f>$F$20</f>
        <v>95.233000000000004</v>
      </c>
      <c r="G38" s="114">
        <f>$G$20</f>
        <v>519.73800000000006</v>
      </c>
      <c r="H38" s="116">
        <f>$H$20</f>
        <v>20.64</v>
      </c>
    </row>
    <row r="41" spans="2:8" ht="15" customHeight="1" x14ac:dyDescent="0.2">
      <c r="B41" s="901" t="s">
        <v>77</v>
      </c>
      <c r="C41" s="903" t="s">
        <v>225</v>
      </c>
      <c r="D41" s="903"/>
      <c r="E41" s="903"/>
      <c r="F41" s="903" t="s">
        <v>226</v>
      </c>
      <c r="G41" s="903"/>
      <c r="H41" s="895"/>
    </row>
    <row r="42" spans="2:8" ht="15" customHeight="1" x14ac:dyDescent="0.2">
      <c r="B42" s="909"/>
      <c r="C42" s="319" t="s">
        <v>78</v>
      </c>
      <c r="D42" s="904" t="s">
        <v>79</v>
      </c>
      <c r="E42" s="904"/>
      <c r="F42" s="319" t="s">
        <v>78</v>
      </c>
      <c r="G42" s="904" t="s">
        <v>79</v>
      </c>
      <c r="H42" s="898"/>
    </row>
    <row r="43" spans="2:8" ht="30" customHeight="1" x14ac:dyDescent="0.2">
      <c r="B43" s="910"/>
      <c r="C43" s="905" t="s">
        <v>325</v>
      </c>
      <c r="D43" s="905"/>
      <c r="E43" s="16" t="s">
        <v>82</v>
      </c>
      <c r="F43" s="905" t="s">
        <v>325</v>
      </c>
      <c r="G43" s="905"/>
      <c r="H43" s="17" t="s">
        <v>82</v>
      </c>
    </row>
    <row r="44" spans="2:8" ht="15" customHeight="1" x14ac:dyDescent="0.2">
      <c r="B44" s="143" t="str">
        <f>Index!$B$4</f>
        <v>East Midlands</v>
      </c>
      <c r="C44" s="105"/>
      <c r="D44" s="122"/>
      <c r="E44" s="189"/>
      <c r="F44" s="105"/>
      <c r="G44" s="189"/>
      <c r="H44" s="189"/>
    </row>
    <row r="45" spans="2:8" ht="15" customHeight="1" x14ac:dyDescent="0.2">
      <c r="B45" s="118" t="s">
        <v>105</v>
      </c>
      <c r="C45" s="108">
        <f>$I$9</f>
        <v>285.98500000000001</v>
      </c>
      <c r="D45" s="108">
        <f>$J$9</f>
        <v>6686.9620000000004</v>
      </c>
      <c r="E45" s="119">
        <f>$K$9</f>
        <v>8.68</v>
      </c>
      <c r="F45" s="108">
        <f>$L$9</f>
        <v>311.49099999999999</v>
      </c>
      <c r="G45" s="108">
        <f>$M$9</f>
        <v>7213.817</v>
      </c>
      <c r="H45" s="120">
        <f>$N$9</f>
        <v>8.52</v>
      </c>
    </row>
    <row r="46" spans="2:8" ht="15" customHeight="1" x14ac:dyDescent="0.2">
      <c r="B46" s="28" t="s">
        <v>94</v>
      </c>
      <c r="C46" s="110">
        <f>$I$10</f>
        <v>23.556000000000001</v>
      </c>
      <c r="D46" s="110">
        <f>$J$10</f>
        <v>1908.3689999999999</v>
      </c>
      <c r="E46" s="111">
        <f>$K$10</f>
        <v>18.02</v>
      </c>
      <c r="F46" s="110">
        <f>$L$10</f>
        <v>25.431999999999999</v>
      </c>
      <c r="G46" s="110">
        <f>$M$10</f>
        <v>1815.443</v>
      </c>
      <c r="H46" s="112">
        <f>$N$10</f>
        <v>18.940000000000001</v>
      </c>
    </row>
    <row r="47" spans="2:8" ht="15" customHeight="1" x14ac:dyDescent="0.2">
      <c r="B47" s="28" t="s">
        <v>95</v>
      </c>
      <c r="C47" s="110">
        <f>$I$11</f>
        <v>64.289000000000001</v>
      </c>
      <c r="D47" s="110">
        <f>$J$11</f>
        <v>396.30500000000001</v>
      </c>
      <c r="E47" s="111">
        <f>$K$11</f>
        <v>49.04</v>
      </c>
      <c r="F47" s="110">
        <f>$L$11</f>
        <v>67.947999999999993</v>
      </c>
      <c r="G47" s="110">
        <f>$M$11</f>
        <v>426.49900000000002</v>
      </c>
      <c r="H47" s="112">
        <f>$N$11</f>
        <v>48.07</v>
      </c>
    </row>
    <row r="48" spans="2:8" ht="15" customHeight="1" x14ac:dyDescent="0.2">
      <c r="B48" s="28" t="s">
        <v>96</v>
      </c>
      <c r="C48" s="110">
        <f>$I$12</f>
        <v>25.35</v>
      </c>
      <c r="D48" s="110">
        <f>$J$12</f>
        <v>828.99400000000003</v>
      </c>
      <c r="E48" s="111">
        <f>$K$12</f>
        <v>22.4</v>
      </c>
      <c r="F48" s="110">
        <f>$L$12</f>
        <v>26.795999999999999</v>
      </c>
      <c r="G48" s="110">
        <f>$M$12</f>
        <v>931.53499999999997</v>
      </c>
      <c r="H48" s="112">
        <f>$N$12</f>
        <v>21.82</v>
      </c>
    </row>
    <row r="49" spans="2:8" ht="15" customHeight="1" x14ac:dyDescent="0.2">
      <c r="B49" s="28" t="s">
        <v>97</v>
      </c>
      <c r="C49" s="110">
        <f>$I$13</f>
        <v>16.140999999999998</v>
      </c>
      <c r="D49" s="110">
        <f>$J$13</f>
        <v>1220.1759999999999</v>
      </c>
      <c r="E49" s="111">
        <f>$K$13</f>
        <v>24.87</v>
      </c>
      <c r="F49" s="110">
        <f>$L$13</f>
        <v>17.527000000000001</v>
      </c>
      <c r="G49" s="110">
        <f>$M$13</f>
        <v>1341.4079999999999</v>
      </c>
      <c r="H49" s="112">
        <f>$N$13</f>
        <v>23.3</v>
      </c>
    </row>
    <row r="50" spans="2:8" ht="15" customHeight="1" x14ac:dyDescent="0.2">
      <c r="B50" s="28" t="s">
        <v>98</v>
      </c>
      <c r="C50" s="110">
        <f>$I$14</f>
        <v>38.68</v>
      </c>
      <c r="D50" s="110">
        <f>$J$14</f>
        <v>617.61099999999999</v>
      </c>
      <c r="E50" s="111">
        <f>$K$14</f>
        <v>21.2</v>
      </c>
      <c r="F50" s="110">
        <f>$L$14</f>
        <v>42.529000000000003</v>
      </c>
      <c r="G50" s="110">
        <f>$M$14</f>
        <v>718.779</v>
      </c>
      <c r="H50" s="112">
        <f>$N$14</f>
        <v>20.95</v>
      </c>
    </row>
    <row r="51" spans="2:8" ht="15" customHeight="1" x14ac:dyDescent="0.2">
      <c r="B51" s="28" t="s">
        <v>248</v>
      </c>
      <c r="C51" s="110">
        <f>$I$15</f>
        <v>12.115</v>
      </c>
      <c r="D51" s="110">
        <f>$J$15</f>
        <v>344.61200000000002</v>
      </c>
      <c r="E51" s="111">
        <f>$K$15</f>
        <v>38.11</v>
      </c>
      <c r="F51" s="110">
        <f>$L$15</f>
        <v>13.154999999999999</v>
      </c>
      <c r="G51" s="110">
        <f>$M$15</f>
        <v>322.43799999999999</v>
      </c>
      <c r="H51" s="112">
        <f>$N$15</f>
        <v>41.25</v>
      </c>
    </row>
    <row r="52" spans="2:8" ht="15" customHeight="1" x14ac:dyDescent="0.2">
      <c r="B52" s="28" t="s">
        <v>100</v>
      </c>
      <c r="C52" s="110">
        <f>$I$16</f>
        <v>3.5999999999999997E-2</v>
      </c>
      <c r="D52" s="110">
        <f>$J$16</f>
        <v>88.290999999999997</v>
      </c>
      <c r="E52" s="111">
        <f>$K$16</f>
        <v>29.53</v>
      </c>
      <c r="F52" s="110">
        <f>$L$16</f>
        <v>5.8000000000000003E-2</v>
      </c>
      <c r="G52" s="110">
        <f>$M$16</f>
        <v>92.26</v>
      </c>
      <c r="H52" s="112">
        <f>$N$16</f>
        <v>28.21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195.08600000000001</v>
      </c>
      <c r="E53" s="111">
        <f>$K$17</f>
        <v>23.65</v>
      </c>
      <c r="F53" s="110">
        <f>$L$17</f>
        <v>0</v>
      </c>
      <c r="G53" s="110">
        <f>$M$17</f>
        <v>249.62100000000001</v>
      </c>
      <c r="H53" s="112">
        <f>$N$17</f>
        <v>22.88</v>
      </c>
    </row>
    <row r="54" spans="2:8" ht="15" customHeight="1" x14ac:dyDescent="0.2">
      <c r="B54" s="28" t="s">
        <v>102</v>
      </c>
      <c r="C54" s="110">
        <f>$I$18</f>
        <v>1.1659999999999999</v>
      </c>
      <c r="D54" s="110">
        <f>$J$18</f>
        <v>170.185</v>
      </c>
      <c r="E54" s="111">
        <f>$K$18</f>
        <v>32.07</v>
      </c>
      <c r="F54" s="110">
        <f>$L$18</f>
        <v>1.2749999999999999</v>
      </c>
      <c r="G54" s="110">
        <f>$M$18</f>
        <v>213.44300000000001</v>
      </c>
      <c r="H54" s="112">
        <f>$N$18</f>
        <v>30.87</v>
      </c>
    </row>
    <row r="55" spans="2:8" ht="15" customHeight="1" x14ac:dyDescent="0.2">
      <c r="B55" s="28" t="s">
        <v>103</v>
      </c>
      <c r="C55" s="110">
        <f>$I$19</f>
        <v>5.7000000000000002E-2</v>
      </c>
      <c r="D55" s="110">
        <f>$J$19</f>
        <v>266.83999999999997</v>
      </c>
      <c r="E55" s="111">
        <f>$K$19</f>
        <v>31.42</v>
      </c>
      <c r="F55" s="110">
        <f>$L$19</f>
        <v>8.5999999999999993E-2</v>
      </c>
      <c r="G55" s="110">
        <f>$M$19</f>
        <v>313.92399999999998</v>
      </c>
      <c r="H55" s="112">
        <f>$N$19</f>
        <v>30.32</v>
      </c>
    </row>
    <row r="56" spans="2:8" ht="15" customHeight="1" x14ac:dyDescent="0.2">
      <c r="B56" s="29" t="s">
        <v>104</v>
      </c>
      <c r="C56" s="114">
        <f>$I$20</f>
        <v>104.59399999999999</v>
      </c>
      <c r="D56" s="114">
        <f>$J$20</f>
        <v>650.49400000000003</v>
      </c>
      <c r="E56" s="115">
        <f>$K$20</f>
        <v>19.489999999999998</v>
      </c>
      <c r="F56" s="114">
        <f>$L$20</f>
        <v>116.68600000000001</v>
      </c>
      <c r="G56" s="114">
        <f>$M$20</f>
        <v>788.46900000000005</v>
      </c>
      <c r="H56" s="116">
        <f>$N$20</f>
        <v>18.579999999999998</v>
      </c>
    </row>
    <row r="59" spans="2:8" ht="15" customHeight="1" x14ac:dyDescent="0.2">
      <c r="B59" s="901" t="s">
        <v>77</v>
      </c>
      <c r="C59" s="903" t="s">
        <v>227</v>
      </c>
      <c r="D59" s="903"/>
      <c r="E59" s="903"/>
      <c r="F59" s="903" t="s">
        <v>228</v>
      </c>
      <c r="G59" s="903"/>
      <c r="H59" s="895"/>
    </row>
    <row r="60" spans="2:8" ht="15" customHeight="1" x14ac:dyDescent="0.2">
      <c r="B60" s="909"/>
      <c r="C60" s="319" t="s">
        <v>78</v>
      </c>
      <c r="D60" s="904" t="s">
        <v>79</v>
      </c>
      <c r="E60" s="904"/>
      <c r="F60" s="319" t="s">
        <v>78</v>
      </c>
      <c r="G60" s="904" t="s">
        <v>79</v>
      </c>
      <c r="H60" s="898"/>
    </row>
    <row r="61" spans="2:8" ht="30" customHeight="1" x14ac:dyDescent="0.2">
      <c r="B61" s="910"/>
      <c r="C61" s="905" t="s">
        <v>325</v>
      </c>
      <c r="D61" s="905"/>
      <c r="E61" s="16" t="s">
        <v>82</v>
      </c>
      <c r="F61" s="905" t="s">
        <v>325</v>
      </c>
      <c r="G61" s="905"/>
      <c r="H61" s="17" t="s">
        <v>82</v>
      </c>
    </row>
    <row r="62" spans="2:8" ht="15" customHeight="1" x14ac:dyDescent="0.2">
      <c r="B62" s="143" t="str">
        <f>Index!$B$4</f>
        <v>East Midlands</v>
      </c>
      <c r="C62" s="105"/>
      <c r="D62" s="189"/>
      <c r="E62" s="189"/>
      <c r="F62" s="105"/>
      <c r="G62" s="189"/>
      <c r="H62" s="189"/>
    </row>
    <row r="63" spans="2:8" ht="15" customHeight="1" x14ac:dyDescent="0.2">
      <c r="B63" s="118" t="s">
        <v>105</v>
      </c>
      <c r="C63" s="108">
        <f>$O$9</f>
        <v>322.48599999999999</v>
      </c>
      <c r="D63" s="108">
        <f>$P$9</f>
        <v>7859.2920000000004</v>
      </c>
      <c r="E63" s="119">
        <f>$Q$9</f>
        <v>8.2200000000000006</v>
      </c>
      <c r="F63" s="108">
        <f>$R$9</f>
        <v>342.41399999999999</v>
      </c>
      <c r="G63" s="108">
        <f>$S$9</f>
        <v>8592.3960000000006</v>
      </c>
      <c r="H63" s="120">
        <f>$T$9</f>
        <v>7.79</v>
      </c>
    </row>
    <row r="64" spans="2:8" ht="15" customHeight="1" x14ac:dyDescent="0.2">
      <c r="B64" s="28" t="s">
        <v>94</v>
      </c>
      <c r="C64" s="110">
        <f>$O$10</f>
        <v>26.367999999999999</v>
      </c>
      <c r="D64" s="110">
        <f>$P$10</f>
        <v>1798.4649999999999</v>
      </c>
      <c r="E64" s="111">
        <f>$Q$10</f>
        <v>19.46</v>
      </c>
      <c r="F64" s="110">
        <f>$R$10</f>
        <v>28.856000000000002</v>
      </c>
      <c r="G64" s="110">
        <f>$S$10</f>
        <v>1906.3109999999999</v>
      </c>
      <c r="H64" s="112">
        <f>$T$10</f>
        <v>19.059999999999999</v>
      </c>
    </row>
    <row r="65" spans="2:8" ht="15" customHeight="1" x14ac:dyDescent="0.2">
      <c r="B65" s="28" t="s">
        <v>95</v>
      </c>
      <c r="C65" s="110">
        <f>$O$11</f>
        <v>68.641999999999996</v>
      </c>
      <c r="D65" s="110">
        <f>$P$11</f>
        <v>456.74599999999998</v>
      </c>
      <c r="E65" s="111">
        <f>$Q$11</f>
        <v>47.15</v>
      </c>
      <c r="F65" s="110">
        <f>$R$11</f>
        <v>70.051000000000002</v>
      </c>
      <c r="G65" s="110">
        <f>$S$11</f>
        <v>486.20299999999997</v>
      </c>
      <c r="H65" s="112">
        <f>$T$11</f>
        <v>46.33</v>
      </c>
    </row>
    <row r="66" spans="2:8" ht="15" customHeight="1" x14ac:dyDescent="0.2">
      <c r="B66" s="28" t="s">
        <v>96</v>
      </c>
      <c r="C66" s="110">
        <f>$O$12</f>
        <v>26.911000000000001</v>
      </c>
      <c r="D66" s="110">
        <f>$P$12</f>
        <v>1035.6320000000001</v>
      </c>
      <c r="E66" s="111">
        <f>$Q$12</f>
        <v>21.18</v>
      </c>
      <c r="F66" s="110">
        <f>$R$12</f>
        <v>28.207999999999998</v>
      </c>
      <c r="G66" s="110">
        <f>$S$12</f>
        <v>1132.5050000000001</v>
      </c>
      <c r="H66" s="112">
        <f>$T$12</f>
        <v>20.62</v>
      </c>
    </row>
    <row r="67" spans="2:8" ht="15" customHeight="1" x14ac:dyDescent="0.2">
      <c r="B67" s="28" t="s">
        <v>97</v>
      </c>
      <c r="C67" s="110">
        <f>$O$13</f>
        <v>18.439</v>
      </c>
      <c r="D67" s="110">
        <f>$P$13</f>
        <v>1457.8989999999999</v>
      </c>
      <c r="E67" s="111">
        <f>$Q$13</f>
        <v>22.03</v>
      </c>
      <c r="F67" s="110">
        <f>$R$13</f>
        <v>19.616</v>
      </c>
      <c r="G67" s="110">
        <f>$S$13</f>
        <v>1565.6679999999999</v>
      </c>
      <c r="H67" s="112">
        <f>$T$13</f>
        <v>21.02</v>
      </c>
    </row>
    <row r="68" spans="2:8" ht="15" customHeight="1" x14ac:dyDescent="0.2">
      <c r="B68" s="28" t="s">
        <v>98</v>
      </c>
      <c r="C68" s="110">
        <f>$O$14</f>
        <v>45.106999999999999</v>
      </c>
      <c r="D68" s="110">
        <f>$P$14</f>
        <v>819.98599999999999</v>
      </c>
      <c r="E68" s="111">
        <f>$Q$14</f>
        <v>20.32</v>
      </c>
      <c r="F68" s="110">
        <f>$R$14</f>
        <v>48.545999999999999</v>
      </c>
      <c r="G68" s="110">
        <f>$S$14</f>
        <v>917.08500000000004</v>
      </c>
      <c r="H68" s="112">
        <f>$T$14</f>
        <v>19.63</v>
      </c>
    </row>
    <row r="69" spans="2:8" ht="15" customHeight="1" x14ac:dyDescent="0.2">
      <c r="B69" s="28" t="s">
        <v>248</v>
      </c>
      <c r="C69" s="110">
        <f>$O$15</f>
        <v>12.545999999999999</v>
      </c>
      <c r="D69" s="110">
        <f>$P$15</f>
        <v>353.452</v>
      </c>
      <c r="E69" s="111">
        <f>$Q$15</f>
        <v>40.96</v>
      </c>
      <c r="F69" s="110">
        <f>$R$15</f>
        <v>13.289</v>
      </c>
      <c r="G69" s="110">
        <f>$S$15</f>
        <v>382.04399999999998</v>
      </c>
      <c r="H69" s="112">
        <f>$T$15</f>
        <v>40.69</v>
      </c>
    </row>
    <row r="70" spans="2:8" ht="15" customHeight="1" x14ac:dyDescent="0.2">
      <c r="B70" s="28" t="s">
        <v>100</v>
      </c>
      <c r="C70" s="110">
        <f>$O$16</f>
        <v>7.6999999999999999E-2</v>
      </c>
      <c r="D70" s="110">
        <f>$P$16</f>
        <v>88.347999999999999</v>
      </c>
      <c r="E70" s="111">
        <f>$Q$16</f>
        <v>29.24</v>
      </c>
      <c r="F70" s="110">
        <f>$R$16</f>
        <v>9.1999999999999998E-2</v>
      </c>
      <c r="G70" s="110">
        <f>$S$16</f>
        <v>82.632000000000005</v>
      </c>
      <c r="H70" s="112">
        <f>$T$16</f>
        <v>31.72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308.43200000000002</v>
      </c>
      <c r="E71" s="111">
        <f>$Q$17</f>
        <v>22.35</v>
      </c>
      <c r="F71" s="110">
        <f>$R$17</f>
        <v>0</v>
      </c>
      <c r="G71" s="110">
        <f>$S$17</f>
        <v>368.73099999999999</v>
      </c>
      <c r="H71" s="112">
        <f>$T$17</f>
        <v>22</v>
      </c>
    </row>
    <row r="72" spans="2:8" ht="15" customHeight="1" x14ac:dyDescent="0.2">
      <c r="B72" s="28" t="s">
        <v>102</v>
      </c>
      <c r="C72" s="110">
        <f>$O$18</f>
        <v>1.3680000000000001</v>
      </c>
      <c r="D72" s="110">
        <f>$P$18</f>
        <v>251.31100000000001</v>
      </c>
      <c r="E72" s="111">
        <f>$Q$18</f>
        <v>30.19</v>
      </c>
      <c r="F72" s="110">
        <f>$R$18</f>
        <v>1.466</v>
      </c>
      <c r="G72" s="110">
        <f>$S$18</f>
        <v>282.57799999999997</v>
      </c>
      <c r="H72" s="112">
        <f>$T$18</f>
        <v>29.8</v>
      </c>
    </row>
    <row r="73" spans="2:8" ht="15" customHeight="1" x14ac:dyDescent="0.2">
      <c r="B73" s="28" t="s">
        <v>103</v>
      </c>
      <c r="C73" s="110">
        <f>$O$19</f>
        <v>0.11700000000000001</v>
      </c>
      <c r="D73" s="110">
        <f>$P$19</f>
        <v>362.24200000000002</v>
      </c>
      <c r="E73" s="111">
        <f>$Q$19</f>
        <v>29.6</v>
      </c>
      <c r="F73" s="110">
        <f>$R$19</f>
        <v>0.156</v>
      </c>
      <c r="G73" s="110">
        <f>$S$19</f>
        <v>410.32100000000003</v>
      </c>
      <c r="H73" s="112">
        <f>$T$19</f>
        <v>29.18</v>
      </c>
    </row>
    <row r="74" spans="2:8" ht="15" customHeight="1" x14ac:dyDescent="0.2">
      <c r="B74" s="29" t="s">
        <v>104</v>
      </c>
      <c r="C74" s="114">
        <f>$O$20</f>
        <v>122.91200000000001</v>
      </c>
      <c r="D74" s="114">
        <f>$P$20</f>
        <v>926.77800000000002</v>
      </c>
      <c r="E74" s="115">
        <f>$Q$20</f>
        <v>17.89</v>
      </c>
      <c r="F74" s="114">
        <f>$R$20</f>
        <v>132.13499999999999</v>
      </c>
      <c r="G74" s="114">
        <f>$S$20</f>
        <v>1058.318</v>
      </c>
      <c r="H74" s="116">
        <f>$T$20</f>
        <v>17.420000000000002</v>
      </c>
    </row>
    <row r="77" spans="2:8" ht="15" customHeight="1" x14ac:dyDescent="0.2">
      <c r="B77" s="901" t="s">
        <v>77</v>
      </c>
      <c r="C77" s="903" t="s">
        <v>332</v>
      </c>
      <c r="D77" s="903"/>
      <c r="E77" s="903"/>
      <c r="F77" s="903" t="s">
        <v>333</v>
      </c>
      <c r="G77" s="903"/>
      <c r="H77" s="895"/>
    </row>
    <row r="78" spans="2:8" ht="15" customHeight="1" x14ac:dyDescent="0.2">
      <c r="B78" s="909"/>
      <c r="C78" s="319" t="s">
        <v>78</v>
      </c>
      <c r="D78" s="904" t="s">
        <v>79</v>
      </c>
      <c r="E78" s="904"/>
      <c r="F78" s="319" t="s">
        <v>78</v>
      </c>
      <c r="G78" s="904" t="s">
        <v>79</v>
      </c>
      <c r="H78" s="898"/>
    </row>
    <row r="79" spans="2:8" ht="30" customHeight="1" x14ac:dyDescent="0.2">
      <c r="B79" s="910"/>
      <c r="C79" s="905" t="s">
        <v>325</v>
      </c>
      <c r="D79" s="905"/>
      <c r="E79" s="16" t="s">
        <v>82</v>
      </c>
      <c r="F79" s="905" t="s">
        <v>325</v>
      </c>
      <c r="G79" s="905"/>
      <c r="H79" s="17" t="s">
        <v>82</v>
      </c>
    </row>
    <row r="80" spans="2:8" ht="15" customHeight="1" x14ac:dyDescent="0.2">
      <c r="B80" s="143" t="str">
        <f>Index!$B$4</f>
        <v>East Midlands</v>
      </c>
      <c r="C80" s="105"/>
      <c r="D80" s="122"/>
      <c r="E80" s="189"/>
      <c r="F80" s="105"/>
      <c r="G80" s="189"/>
      <c r="H80" s="189"/>
    </row>
    <row r="81" spans="2:8" ht="15" customHeight="1" x14ac:dyDescent="0.2">
      <c r="B81" s="118" t="s">
        <v>105</v>
      </c>
      <c r="C81" s="108">
        <f>$U$9</f>
        <v>349.279</v>
      </c>
      <c r="D81" s="108">
        <f>$V$9</f>
        <v>9270.6550000000007</v>
      </c>
      <c r="E81" s="119">
        <f>$W$9</f>
        <v>7.43</v>
      </c>
      <c r="F81" s="108">
        <f>$X$9</f>
        <v>357.49799999999999</v>
      </c>
      <c r="G81" s="108">
        <f>$Y$9</f>
        <v>9796.5730000000003</v>
      </c>
      <c r="H81" s="120">
        <f>$Z$9</f>
        <v>7.22</v>
      </c>
    </row>
    <row r="82" spans="2:8" ht="15" customHeight="1" x14ac:dyDescent="0.2">
      <c r="B82" s="28" t="s">
        <v>94</v>
      </c>
      <c r="C82" s="110">
        <f>$U$10</f>
        <v>29.555</v>
      </c>
      <c r="D82" s="110">
        <f>$V$10</f>
        <v>2046.3</v>
      </c>
      <c r="E82" s="111">
        <f>$W$10</f>
        <v>18.37</v>
      </c>
      <c r="F82" s="110">
        <f>$X$10</f>
        <v>31.561</v>
      </c>
      <c r="G82" s="110">
        <f>$Y$10</f>
        <v>2187.9969999999998</v>
      </c>
      <c r="H82" s="112">
        <f>$Z$10</f>
        <v>17.72</v>
      </c>
    </row>
    <row r="83" spans="2:8" ht="15" customHeight="1" x14ac:dyDescent="0.2">
      <c r="B83" s="28" t="s">
        <v>95</v>
      </c>
      <c r="C83" s="110">
        <f>$U$11</f>
        <v>71.453000000000003</v>
      </c>
      <c r="D83" s="110">
        <f>$V$11</f>
        <v>514.76700000000005</v>
      </c>
      <c r="E83" s="111">
        <f>$W$11</f>
        <v>45.56</v>
      </c>
      <c r="F83" s="110">
        <f>$X$11</f>
        <v>73.697999999999993</v>
      </c>
      <c r="G83" s="110">
        <f>$Y$11</f>
        <v>542.16999999999996</v>
      </c>
      <c r="H83" s="112">
        <f>$Z$11</f>
        <v>44.87</v>
      </c>
    </row>
    <row r="84" spans="2:8" ht="15" customHeight="1" x14ac:dyDescent="0.2">
      <c r="B84" s="28" t="s">
        <v>96</v>
      </c>
      <c r="C84" s="110">
        <f>$U$12</f>
        <v>25.721</v>
      </c>
      <c r="D84" s="110">
        <f>$V$12</f>
        <v>1197.2339999999999</v>
      </c>
      <c r="E84" s="111">
        <f>$W$12</f>
        <v>20.51</v>
      </c>
      <c r="F84" s="110">
        <f>$X$12</f>
        <v>23.231000000000002</v>
      </c>
      <c r="G84" s="110">
        <f>$Y$12</f>
        <v>1251.9480000000001</v>
      </c>
      <c r="H84" s="112">
        <f>$Z$12</f>
        <v>20.39</v>
      </c>
    </row>
    <row r="85" spans="2:8" ht="15" customHeight="1" x14ac:dyDescent="0.2">
      <c r="B85" s="28" t="s">
        <v>97</v>
      </c>
      <c r="C85" s="110">
        <f>$U$13</f>
        <v>18.794</v>
      </c>
      <c r="D85" s="110">
        <f>$V$13</f>
        <v>1655.9449999999999</v>
      </c>
      <c r="E85" s="111">
        <f>$W$13</f>
        <v>20.29</v>
      </c>
      <c r="F85" s="110">
        <f>$X$13</f>
        <v>16.757999999999999</v>
      </c>
      <c r="G85" s="110">
        <f>$Y$13</f>
        <v>1727.29</v>
      </c>
      <c r="H85" s="112">
        <f>$Z$13</f>
        <v>19.8</v>
      </c>
    </row>
    <row r="86" spans="2:8" ht="15" customHeight="1" x14ac:dyDescent="0.2">
      <c r="B86" s="28" t="s">
        <v>98</v>
      </c>
      <c r="C86" s="110">
        <f>$U$14</f>
        <v>50.6</v>
      </c>
      <c r="D86" s="110">
        <f>$V$14</f>
        <v>1002.181</v>
      </c>
      <c r="E86" s="111">
        <f>$W$14</f>
        <v>19.079999999999998</v>
      </c>
      <c r="F86" s="110">
        <f>$X$14</f>
        <v>51.33</v>
      </c>
      <c r="G86" s="110">
        <f>$Y$14</f>
        <v>1072.184</v>
      </c>
      <c r="H86" s="112">
        <f>$Z$14</f>
        <v>18.61</v>
      </c>
    </row>
    <row r="87" spans="2:8" ht="15" customHeight="1" x14ac:dyDescent="0.2">
      <c r="B87" s="28" t="s">
        <v>248</v>
      </c>
      <c r="C87" s="110">
        <f>$U$15</f>
        <v>13.47</v>
      </c>
      <c r="D87" s="110">
        <f>$V$15</f>
        <v>409.87400000000002</v>
      </c>
      <c r="E87" s="111">
        <f>$W$15</f>
        <v>40.31</v>
      </c>
      <c r="F87" s="110">
        <f>$X$15</f>
        <v>14.404</v>
      </c>
      <c r="G87" s="110">
        <f>$Y$15</f>
        <v>323.06400000000002</v>
      </c>
      <c r="H87" s="112">
        <f>$Z$15</f>
        <v>38.28</v>
      </c>
    </row>
    <row r="88" spans="2:8" ht="15" customHeight="1" x14ac:dyDescent="0.2">
      <c r="B88" s="28" t="s">
        <v>100</v>
      </c>
      <c r="C88" s="110">
        <f>$U$16</f>
        <v>0.104</v>
      </c>
      <c r="D88" s="110">
        <f>$V$16</f>
        <v>94.194000000000003</v>
      </c>
      <c r="E88" s="111">
        <f>$W$16</f>
        <v>30.02</v>
      </c>
      <c r="F88" s="110">
        <f>$X$16</f>
        <v>0.111</v>
      </c>
      <c r="G88" s="110">
        <f>$Y$16</f>
        <v>107.76900000000001</v>
      </c>
      <c r="H88" s="112">
        <f>$Z$16</f>
        <v>28.6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427.52100000000002</v>
      </c>
      <c r="E89" s="111">
        <f>$W$17</f>
        <v>21.82</v>
      </c>
      <c r="F89" s="110">
        <f>$X$17</f>
        <v>0</v>
      </c>
      <c r="G89" s="110">
        <f>$Y$17</f>
        <v>482.72</v>
      </c>
      <c r="H89" s="112">
        <f>$Z$17</f>
        <v>21.8</v>
      </c>
    </row>
    <row r="90" spans="2:8" ht="15" customHeight="1" x14ac:dyDescent="0.2">
      <c r="B90" s="28" t="s">
        <v>102</v>
      </c>
      <c r="C90" s="110">
        <f>$U$18</f>
        <v>1.486</v>
      </c>
      <c r="D90" s="110">
        <f>$V$18</f>
        <v>305.286</v>
      </c>
      <c r="E90" s="111">
        <f>$W$18</f>
        <v>29.77</v>
      </c>
      <c r="F90" s="110">
        <f>$X$18</f>
        <v>1.4330000000000001</v>
      </c>
      <c r="G90" s="110">
        <f>$Y$18</f>
        <v>322.37599999999998</v>
      </c>
      <c r="H90" s="112">
        <f>$Z$18</f>
        <v>29.86</v>
      </c>
    </row>
    <row r="91" spans="2:8" ht="15" customHeight="1" x14ac:dyDescent="0.2">
      <c r="B91" s="28" t="s">
        <v>103</v>
      </c>
      <c r="C91" s="110">
        <f>$U$19</f>
        <v>0.192</v>
      </c>
      <c r="D91" s="110">
        <f>$V$19</f>
        <v>456.43700000000001</v>
      </c>
      <c r="E91" s="111">
        <f>$W$19</f>
        <v>28.96</v>
      </c>
      <c r="F91" s="110">
        <f>$X$19</f>
        <v>0.22700000000000001</v>
      </c>
      <c r="G91" s="110">
        <f>$Y$19</f>
        <v>499.779</v>
      </c>
      <c r="H91" s="112">
        <f>$Z$19</f>
        <v>28.86</v>
      </c>
    </row>
    <row r="92" spans="2:8" ht="15" customHeight="1" x14ac:dyDescent="0.2">
      <c r="B92" s="29" t="s">
        <v>104</v>
      </c>
      <c r="C92" s="114">
        <f>$U$20</f>
        <v>137.904</v>
      </c>
      <c r="D92" s="114">
        <f>$V$20</f>
        <v>1160.9159999999999</v>
      </c>
      <c r="E92" s="115">
        <f>$W$20</f>
        <v>17.309999999999999</v>
      </c>
      <c r="F92" s="114">
        <f>$X$20</f>
        <v>144.74299999999999</v>
      </c>
      <c r="G92" s="114">
        <f>$Y$20</f>
        <v>1279.277</v>
      </c>
      <c r="H92" s="116">
        <f>$Z$20</f>
        <v>17.04</v>
      </c>
    </row>
    <row r="95" spans="2:8" ht="15" customHeight="1" x14ac:dyDescent="0.2">
      <c r="B95" s="901" t="s">
        <v>77</v>
      </c>
      <c r="C95" s="903" t="s">
        <v>231</v>
      </c>
      <c r="D95" s="903"/>
      <c r="E95" s="903"/>
      <c r="F95" s="903" t="s">
        <v>232</v>
      </c>
      <c r="G95" s="903"/>
      <c r="H95" s="895"/>
    </row>
    <row r="96" spans="2:8" ht="15" customHeight="1" x14ac:dyDescent="0.2">
      <c r="B96" s="909"/>
      <c r="C96" s="319" t="s">
        <v>78</v>
      </c>
      <c r="D96" s="904" t="s">
        <v>79</v>
      </c>
      <c r="E96" s="904"/>
      <c r="F96" s="319" t="s">
        <v>78</v>
      </c>
      <c r="G96" s="904" t="s">
        <v>79</v>
      </c>
      <c r="H96" s="898"/>
    </row>
    <row r="97" spans="2:8" ht="30" customHeight="1" x14ac:dyDescent="0.2">
      <c r="B97" s="910"/>
      <c r="C97" s="905" t="s">
        <v>325</v>
      </c>
      <c r="D97" s="905"/>
      <c r="E97" s="16" t="s">
        <v>82</v>
      </c>
      <c r="F97" s="905" t="s">
        <v>325</v>
      </c>
      <c r="G97" s="905"/>
      <c r="H97" s="17" t="s">
        <v>82</v>
      </c>
    </row>
    <row r="98" spans="2:8" ht="15" customHeight="1" x14ac:dyDescent="0.2">
      <c r="B98" s="143" t="str">
        <f>Index!$B$4</f>
        <v>East Midlands</v>
      </c>
      <c r="C98" s="105"/>
      <c r="D98" s="122"/>
      <c r="E98" s="189"/>
      <c r="F98" s="105"/>
      <c r="G98" s="189"/>
      <c r="H98" s="189"/>
    </row>
    <row r="99" spans="2:8" ht="15" customHeight="1" x14ac:dyDescent="0.2">
      <c r="B99" s="118" t="s">
        <v>105</v>
      </c>
      <c r="C99" s="108">
        <f>$AA$9</f>
        <v>363.41899999999998</v>
      </c>
      <c r="D99" s="108">
        <f>$AB$9</f>
        <v>10380.77</v>
      </c>
      <c r="E99" s="119">
        <f>$AC$9</f>
        <v>6.95</v>
      </c>
      <c r="F99" s="108">
        <f>$AD$9</f>
        <v>369.71499999999997</v>
      </c>
      <c r="G99" s="108">
        <f>$AE$9</f>
        <v>10860.36</v>
      </c>
      <c r="H99" s="120">
        <f>$AF$9</f>
        <v>6.83</v>
      </c>
    </row>
    <row r="100" spans="2:8" ht="15" customHeight="1" x14ac:dyDescent="0.2">
      <c r="B100" s="28" t="s">
        <v>94</v>
      </c>
      <c r="C100" s="110">
        <f>$AA$10</f>
        <v>32.93</v>
      </c>
      <c r="D100" s="110">
        <f>$AB$10</f>
        <v>2316.038</v>
      </c>
      <c r="E100" s="111">
        <f>$AC$10</f>
        <v>17.21</v>
      </c>
      <c r="F100" s="110">
        <f>$AD$10</f>
        <v>33.914000000000001</v>
      </c>
      <c r="G100" s="110">
        <f>$AE$10</f>
        <v>2447.9760000000001</v>
      </c>
      <c r="H100" s="112">
        <f>$AF$10</f>
        <v>16.739999999999998</v>
      </c>
    </row>
    <row r="101" spans="2:8" ht="15" customHeight="1" x14ac:dyDescent="0.2">
      <c r="B101" s="28" t="s">
        <v>95</v>
      </c>
      <c r="C101" s="110">
        <f>$AA$11</f>
        <v>74.311999999999998</v>
      </c>
      <c r="D101" s="110">
        <f>$AB$11</f>
        <v>568.30200000000002</v>
      </c>
      <c r="E101" s="111">
        <f>$AC$11</f>
        <v>44.25</v>
      </c>
      <c r="F101" s="110">
        <f>$AD$11</f>
        <v>77.382999999999996</v>
      </c>
      <c r="G101" s="110">
        <f>$AE$11</f>
        <v>588.97400000000005</v>
      </c>
      <c r="H101" s="112">
        <f>$AF$11</f>
        <v>44.04</v>
      </c>
    </row>
    <row r="102" spans="2:8" ht="15" customHeight="1" x14ac:dyDescent="0.2">
      <c r="B102" s="28" t="s">
        <v>96</v>
      </c>
      <c r="C102" s="110">
        <f>$AA$12</f>
        <v>24.236000000000001</v>
      </c>
      <c r="D102" s="110">
        <f>$AB$12</f>
        <v>1306.7529999999999</v>
      </c>
      <c r="E102" s="111">
        <f>$AC$12</f>
        <v>20.07</v>
      </c>
      <c r="F102" s="110">
        <f>$AD$12</f>
        <v>25.524000000000001</v>
      </c>
      <c r="G102" s="110">
        <f>$AE$12</f>
        <v>1347.039</v>
      </c>
      <c r="H102" s="112">
        <f>$AF$12</f>
        <v>20.11</v>
      </c>
    </row>
    <row r="103" spans="2:8" ht="15" customHeight="1" x14ac:dyDescent="0.2">
      <c r="B103" s="28" t="s">
        <v>97</v>
      </c>
      <c r="C103" s="110">
        <f>$AA$13</f>
        <v>17.648</v>
      </c>
      <c r="D103" s="110">
        <f>$AB$13</f>
        <v>1775.8130000000001</v>
      </c>
      <c r="E103" s="111">
        <f>$AC$13</f>
        <v>19.54</v>
      </c>
      <c r="F103" s="110">
        <f>$AD$13</f>
        <v>18.559999999999999</v>
      </c>
      <c r="G103" s="110">
        <f>$AE$13</f>
        <v>1793.5160000000001</v>
      </c>
      <c r="H103" s="112">
        <f>$AF$13</f>
        <v>19.649999999999999</v>
      </c>
    </row>
    <row r="104" spans="2:8" ht="15" customHeight="1" x14ac:dyDescent="0.2">
      <c r="B104" s="28" t="s">
        <v>98</v>
      </c>
      <c r="C104" s="110">
        <f>$AA$14</f>
        <v>50.906999999999996</v>
      </c>
      <c r="D104" s="110">
        <f>$AB$14</f>
        <v>1137.6790000000001</v>
      </c>
      <c r="E104" s="111">
        <f>$AC$14</f>
        <v>18.260000000000002</v>
      </c>
      <c r="F104" s="110">
        <f>$AD$14</f>
        <v>50.517000000000003</v>
      </c>
      <c r="G104" s="110">
        <f>$AE$14</f>
        <v>1187.9590000000001</v>
      </c>
      <c r="H104" s="112">
        <f>$AF$14</f>
        <v>18.100000000000001</v>
      </c>
    </row>
    <row r="105" spans="2:8" ht="15" customHeight="1" x14ac:dyDescent="0.2">
      <c r="B105" s="28" t="s">
        <v>248</v>
      </c>
      <c r="C105" s="110">
        <f>$AA$15</f>
        <v>13.94</v>
      </c>
      <c r="D105" s="110">
        <f>$AB$15</f>
        <v>344.41500000000002</v>
      </c>
      <c r="E105" s="111">
        <f>$AC$15</f>
        <v>37.909999999999997</v>
      </c>
      <c r="F105" s="110">
        <f>$AD$15</f>
        <v>13.367000000000001</v>
      </c>
      <c r="G105" s="110">
        <f>$AE$15</f>
        <v>329.62599999999998</v>
      </c>
      <c r="H105" s="112">
        <f>$AF$15</f>
        <v>39.549999999999997</v>
      </c>
    </row>
    <row r="106" spans="2:8" ht="15" customHeight="1" x14ac:dyDescent="0.2">
      <c r="B106" s="28" t="s">
        <v>100</v>
      </c>
      <c r="C106" s="110">
        <f>$AA$16</f>
        <v>0.11600000000000001</v>
      </c>
      <c r="D106" s="110">
        <f>$AB$16</f>
        <v>121.967</v>
      </c>
      <c r="E106" s="111">
        <f>$AC$16</f>
        <v>27.62</v>
      </c>
      <c r="F106" s="110">
        <f>$AD$16</f>
        <v>0.11799999999999999</v>
      </c>
      <c r="G106" s="110">
        <f>$AE$16</f>
        <v>136.643</v>
      </c>
      <c r="H106" s="112">
        <f>$AF$16</f>
        <v>26.98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529.59299999999996</v>
      </c>
      <c r="E107" s="111">
        <f>$AC$17</f>
        <v>22.07</v>
      </c>
      <c r="F107" s="110">
        <f>$AD$17</f>
        <v>0</v>
      </c>
      <c r="G107" s="110">
        <f>$AE$17</f>
        <v>581.07899999999995</v>
      </c>
      <c r="H107" s="112">
        <f>$AF$17</f>
        <v>22.04</v>
      </c>
    </row>
    <row r="108" spans="2:8" ht="15" customHeight="1" x14ac:dyDescent="0.2">
      <c r="B108" s="28" t="s">
        <v>102</v>
      </c>
      <c r="C108" s="110">
        <f>$AA$18</f>
        <v>1.415</v>
      </c>
      <c r="D108" s="110">
        <f>$AB$18</f>
        <v>338.23599999999999</v>
      </c>
      <c r="E108" s="111">
        <f>$AC$18</f>
        <v>29.87</v>
      </c>
      <c r="F108" s="110">
        <f>$AD$18</f>
        <v>1.2889999999999999</v>
      </c>
      <c r="G108" s="110">
        <f>$AE$18</f>
        <v>353.47</v>
      </c>
      <c r="H108" s="112">
        <f>$AF$18</f>
        <v>29.77</v>
      </c>
    </row>
    <row r="109" spans="2:8" ht="15" customHeight="1" x14ac:dyDescent="0.2">
      <c r="B109" s="28" t="s">
        <v>103</v>
      </c>
      <c r="C109" s="110">
        <f>$AA$19</f>
        <v>0.26200000000000001</v>
      </c>
      <c r="D109" s="110">
        <f>$AB$19</f>
        <v>539.99900000000002</v>
      </c>
      <c r="E109" s="111">
        <f>$AC$19</f>
        <v>28.83</v>
      </c>
      <c r="F109" s="110">
        <f>$AD$19</f>
        <v>0.29599999999999999</v>
      </c>
      <c r="G109" s="110">
        <f>$AE$19</f>
        <v>577.29399999999998</v>
      </c>
      <c r="H109" s="112">
        <f>$AF$19</f>
        <v>28.83</v>
      </c>
    </row>
    <row r="110" spans="2:8" ht="15" customHeight="1" x14ac:dyDescent="0.2">
      <c r="B110" s="29" t="s">
        <v>104</v>
      </c>
      <c r="C110" s="114">
        <f>$AA$20</f>
        <v>147.654</v>
      </c>
      <c r="D110" s="114">
        <f>$AB$20</f>
        <v>1401.9749999999999</v>
      </c>
      <c r="E110" s="115">
        <f>$AC$20</f>
        <v>16.73</v>
      </c>
      <c r="F110" s="114">
        <f>$AD$20</f>
        <v>148.74700000000001</v>
      </c>
      <c r="G110" s="114">
        <f>$AE$20</f>
        <v>1516.787</v>
      </c>
      <c r="H110" s="116">
        <f>$AF$20</f>
        <v>16.510000000000002</v>
      </c>
    </row>
    <row r="113" spans="2:5" ht="15" customHeight="1" x14ac:dyDescent="0.2">
      <c r="B113" s="901" t="s">
        <v>77</v>
      </c>
      <c r="C113" s="903" t="s">
        <v>233</v>
      </c>
      <c r="D113" s="903"/>
      <c r="E113" s="895"/>
    </row>
    <row r="114" spans="2:5" ht="15" customHeight="1" x14ac:dyDescent="0.2">
      <c r="B114" s="909"/>
      <c r="C114" s="319" t="s">
        <v>78</v>
      </c>
      <c r="D114" s="904" t="s">
        <v>79</v>
      </c>
      <c r="E114" s="898"/>
    </row>
    <row r="115" spans="2:5" ht="30" customHeight="1" x14ac:dyDescent="0.2">
      <c r="B115" s="910"/>
      <c r="C115" s="905" t="s">
        <v>325</v>
      </c>
      <c r="D115" s="905"/>
      <c r="E115" s="17" t="s">
        <v>82</v>
      </c>
    </row>
    <row r="116" spans="2:5" ht="15" customHeight="1" x14ac:dyDescent="0.2">
      <c r="B116" s="143" t="str">
        <f>Index!$B$4</f>
        <v>East Midlands</v>
      </c>
      <c r="C116" s="105"/>
      <c r="D116" s="189"/>
      <c r="E116" s="189"/>
    </row>
    <row r="117" spans="2:5" ht="15" customHeight="1" x14ac:dyDescent="0.2">
      <c r="B117" s="118" t="s">
        <v>105</v>
      </c>
      <c r="C117" s="108">
        <f>$AG$9</f>
        <v>381.24</v>
      </c>
      <c r="D117" s="108">
        <f>$AH$9</f>
        <v>11237.377</v>
      </c>
      <c r="E117" s="120">
        <f>$AI$9</f>
        <v>6.8</v>
      </c>
    </row>
    <row r="118" spans="2:5" ht="15" customHeight="1" x14ac:dyDescent="0.2">
      <c r="B118" s="28" t="s">
        <v>94</v>
      </c>
      <c r="C118" s="110">
        <f>$AG$10</f>
        <v>35.36</v>
      </c>
      <c r="D118" s="110">
        <f>$AH$10</f>
        <v>2575.366</v>
      </c>
      <c r="E118" s="112">
        <f>$AI$10</f>
        <v>16.34</v>
      </c>
    </row>
    <row r="119" spans="2:5" ht="15" customHeight="1" x14ac:dyDescent="0.2">
      <c r="B119" s="28" t="s">
        <v>95</v>
      </c>
      <c r="C119" s="110">
        <f>$AG$11</f>
        <v>79.763000000000005</v>
      </c>
      <c r="D119" s="110">
        <f>$AH$11</f>
        <v>609.86</v>
      </c>
      <c r="E119" s="112">
        <f>$AI$11</f>
        <v>43.77</v>
      </c>
    </row>
    <row r="120" spans="2:5" ht="15" customHeight="1" x14ac:dyDescent="0.2">
      <c r="B120" s="28" t="s">
        <v>96</v>
      </c>
      <c r="C120" s="110">
        <f>$AG$12</f>
        <v>27.100999999999999</v>
      </c>
      <c r="D120" s="110">
        <f>$AH$12</f>
        <v>1363.653</v>
      </c>
      <c r="E120" s="112">
        <f>$AI$12</f>
        <v>20.350000000000001</v>
      </c>
    </row>
    <row r="121" spans="2:5" ht="15" customHeight="1" x14ac:dyDescent="0.2">
      <c r="B121" s="28" t="s">
        <v>97</v>
      </c>
      <c r="C121" s="110">
        <f>$AG$13</f>
        <v>19.295000000000002</v>
      </c>
      <c r="D121" s="110">
        <f>$AH$13</f>
        <v>1809</v>
      </c>
      <c r="E121" s="112">
        <f>$AI$13</f>
        <v>19.75</v>
      </c>
    </row>
    <row r="122" spans="2:5" ht="15" customHeight="1" x14ac:dyDescent="0.2">
      <c r="B122" s="28" t="s">
        <v>98</v>
      </c>
      <c r="C122" s="110">
        <f>$AG$14</f>
        <v>51.743000000000002</v>
      </c>
      <c r="D122" s="110">
        <f>$AH$14</f>
        <v>1174.3599999999999</v>
      </c>
      <c r="E122" s="112">
        <f>$AI$14</f>
        <v>18.690000000000001</v>
      </c>
    </row>
    <row r="123" spans="2:5" ht="15" customHeight="1" x14ac:dyDescent="0.2">
      <c r="B123" s="28" t="s">
        <v>248</v>
      </c>
      <c r="C123" s="110">
        <f>$AG$15</f>
        <v>13.847</v>
      </c>
      <c r="D123" s="110">
        <f>$AH$15</f>
        <v>328.029</v>
      </c>
      <c r="E123" s="112">
        <f>$AI$15</f>
        <v>41.4</v>
      </c>
    </row>
    <row r="124" spans="2:5" ht="15" customHeight="1" x14ac:dyDescent="0.2">
      <c r="B124" s="28" t="s">
        <v>100</v>
      </c>
      <c r="C124" s="110">
        <f>$AG$16</f>
        <v>0.11700000000000001</v>
      </c>
      <c r="D124" s="110">
        <f>$AH$16</f>
        <v>150.845</v>
      </c>
      <c r="E124" s="112">
        <f>$AI$16</f>
        <v>26.46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622.05999999999995</v>
      </c>
      <c r="E125" s="112">
        <f>$AI$17</f>
        <v>22.3</v>
      </c>
    </row>
    <row r="126" spans="2:5" ht="15" customHeight="1" x14ac:dyDescent="0.2">
      <c r="B126" s="28" t="s">
        <v>102</v>
      </c>
      <c r="C126" s="110">
        <f>$AG$18</f>
        <v>1.3280000000000001</v>
      </c>
      <c r="D126" s="110">
        <f>$AH$18</f>
        <v>367.40699999999998</v>
      </c>
      <c r="E126" s="112">
        <f>$AI$18</f>
        <v>29.66</v>
      </c>
    </row>
    <row r="127" spans="2:5" ht="15" customHeight="1" x14ac:dyDescent="0.2">
      <c r="B127" s="28" t="s">
        <v>103</v>
      </c>
      <c r="C127" s="110">
        <f>$AG$19</f>
        <v>0.32900000000000001</v>
      </c>
      <c r="D127" s="110">
        <f>$AH$19</f>
        <v>611.90200000000004</v>
      </c>
      <c r="E127" s="112">
        <f>$AI$19</f>
        <v>28.85</v>
      </c>
    </row>
    <row r="128" spans="2:5" ht="15" customHeight="1" x14ac:dyDescent="0.2">
      <c r="B128" s="29" t="s">
        <v>104</v>
      </c>
      <c r="C128" s="114">
        <f>$AG$20</f>
        <v>152.358</v>
      </c>
      <c r="D128" s="114">
        <f>$AH$20</f>
        <v>1624.895</v>
      </c>
      <c r="E128" s="116">
        <f>$AI$20</f>
        <v>16.350000000000001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764</v>
      </c>
    </row>
    <row r="5" spans="2:6" ht="15" customHeight="1" x14ac:dyDescent="0.2">
      <c r="B5" s="853" t="s">
        <v>229</v>
      </c>
      <c r="C5" s="40" t="s">
        <v>78</v>
      </c>
      <c r="D5" s="830" t="s">
        <v>79</v>
      </c>
      <c r="E5" s="830"/>
      <c r="F5" s="41" t="s">
        <v>80</v>
      </c>
    </row>
    <row r="6" spans="2:6" ht="30" customHeight="1" x14ac:dyDescent="0.2">
      <c r="B6" s="908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East Midlands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7.3860000000000001</v>
      </c>
      <c r="D8" s="138">
        <f>'Section 11 chart data'!J35</f>
        <v>169.005</v>
      </c>
      <c r="E8" s="692">
        <f>'Section 11 chart data'!K35</f>
        <v>6.18</v>
      </c>
      <c r="F8" s="139">
        <f>SUM(C8,D8)</f>
        <v>176.39099999999999</v>
      </c>
    </row>
    <row r="9" spans="2:6" ht="15" customHeight="1" x14ac:dyDescent="0.2">
      <c r="B9" s="141" t="s">
        <v>222</v>
      </c>
      <c r="C9" s="137">
        <f>'Section 11 chart data'!D36</f>
        <v>7.2960000000000003</v>
      </c>
      <c r="D9" s="138">
        <f>'Section 11 chart data'!J36</f>
        <v>183.56100000000001</v>
      </c>
      <c r="E9" s="692">
        <f>'Section 11 chart data'!K36</f>
        <v>5.44</v>
      </c>
      <c r="F9" s="139">
        <f t="shared" ref="F9:F18" si="0">SUM(C9,D9)</f>
        <v>190.857</v>
      </c>
    </row>
    <row r="10" spans="2:6" ht="15" customHeight="1" x14ac:dyDescent="0.2">
      <c r="B10" s="141" t="s">
        <v>225</v>
      </c>
      <c r="C10" s="137">
        <f>'Section 11 chart data'!D37</f>
        <v>7.6020000000000003</v>
      </c>
      <c r="D10" s="138">
        <f>'Section 11 chart data'!J37</f>
        <v>191.875</v>
      </c>
      <c r="E10" s="692">
        <f>'Section 11 chart data'!K37</f>
        <v>5.26</v>
      </c>
      <c r="F10" s="139">
        <f t="shared" si="0"/>
        <v>199.477</v>
      </c>
    </row>
    <row r="11" spans="2:6" ht="15" customHeight="1" x14ac:dyDescent="0.2">
      <c r="B11" s="141" t="s">
        <v>226</v>
      </c>
      <c r="C11" s="137">
        <f>'Section 11 chart data'!D38</f>
        <v>8.02</v>
      </c>
      <c r="D11" s="138">
        <f>'Section 11 chart data'!J38</f>
        <v>189.40100000000001</v>
      </c>
      <c r="E11" s="692">
        <f>'Section 11 chart data'!K38</f>
        <v>5.15</v>
      </c>
      <c r="F11" s="139">
        <f t="shared" si="0"/>
        <v>197.42100000000002</v>
      </c>
    </row>
    <row r="12" spans="2:6" ht="15" customHeight="1" x14ac:dyDescent="0.2">
      <c r="B12" s="141" t="s">
        <v>227</v>
      </c>
      <c r="C12" s="137">
        <f>'Section 11 chart data'!D39</f>
        <v>8.1890000000000001</v>
      </c>
      <c r="D12" s="138">
        <f>'Section 11 chart data'!J39</f>
        <v>186.44</v>
      </c>
      <c r="E12" s="692">
        <f>'Section 11 chart data'!K39</f>
        <v>4.9800000000000004</v>
      </c>
      <c r="F12" s="139">
        <f t="shared" si="0"/>
        <v>194.62899999999999</v>
      </c>
    </row>
    <row r="13" spans="2:6" ht="15" customHeight="1" x14ac:dyDescent="0.2">
      <c r="B13" s="141" t="s">
        <v>354</v>
      </c>
      <c r="C13" s="137">
        <f>'Section 11 chart data'!D40</f>
        <v>8.3119999999999994</v>
      </c>
      <c r="D13" s="138">
        <f>'Section 11 chart data'!J40</f>
        <v>182.87899999999999</v>
      </c>
      <c r="E13" s="692">
        <f>'Section 11 chart data'!K40</f>
        <v>4.8899999999999997</v>
      </c>
      <c r="F13" s="139">
        <f t="shared" si="0"/>
        <v>191.191</v>
      </c>
    </row>
    <row r="14" spans="2:6" ht="15" customHeight="1" x14ac:dyDescent="0.2">
      <c r="B14" s="141" t="s">
        <v>332</v>
      </c>
      <c r="C14" s="137">
        <f>'Section 11 chart data'!D41</f>
        <v>8.3219999999999992</v>
      </c>
      <c r="D14" s="138">
        <f>'Section 11 chart data'!J41</f>
        <v>178.36199999999999</v>
      </c>
      <c r="E14" s="692">
        <f>'Section 11 chart data'!K41</f>
        <v>4.8899999999999997</v>
      </c>
      <c r="F14" s="139">
        <f t="shared" si="0"/>
        <v>186.684</v>
      </c>
    </row>
    <row r="15" spans="2:6" ht="15" customHeight="1" x14ac:dyDescent="0.2">
      <c r="B15" s="141" t="s">
        <v>333</v>
      </c>
      <c r="C15" s="137">
        <f>'Section 11 chart data'!D42</f>
        <v>8.4109999999999996</v>
      </c>
      <c r="D15" s="138">
        <f>'Section 11 chart data'!J42</f>
        <v>168.375</v>
      </c>
      <c r="E15" s="692">
        <f>'Section 11 chart data'!K42</f>
        <v>4.99</v>
      </c>
      <c r="F15" s="139">
        <f t="shared" si="0"/>
        <v>176.786</v>
      </c>
    </row>
    <row r="16" spans="2:6" ht="15" customHeight="1" x14ac:dyDescent="0.2">
      <c r="B16" s="141" t="s">
        <v>231</v>
      </c>
      <c r="C16" s="137">
        <f>'Section 11 chart data'!D43</f>
        <v>8.1319999999999997</v>
      </c>
      <c r="D16" s="138">
        <f>'Section 11 chart data'!J43</f>
        <v>157.05600000000001</v>
      </c>
      <c r="E16" s="692">
        <f>'Section 11 chart data'!K43</f>
        <v>5.0199999999999996</v>
      </c>
      <c r="F16" s="139">
        <f t="shared" si="0"/>
        <v>165.18800000000002</v>
      </c>
    </row>
    <row r="17" spans="2:6" ht="15" customHeight="1" x14ac:dyDescent="0.2">
      <c r="B17" s="141" t="s">
        <v>232</v>
      </c>
      <c r="C17" s="137">
        <f>'Section 11 chart data'!D44</f>
        <v>7.7889999999999997</v>
      </c>
      <c r="D17" s="138">
        <f>'Section 11 chart data'!J44</f>
        <v>146.173</v>
      </c>
      <c r="E17" s="692">
        <f>'Section 11 chart data'!K44</f>
        <v>5.08</v>
      </c>
      <c r="F17" s="139">
        <f t="shared" si="0"/>
        <v>153.96199999999999</v>
      </c>
    </row>
    <row r="18" spans="2:6" ht="15" customHeight="1" x14ac:dyDescent="0.2">
      <c r="B18" s="142" t="s">
        <v>233</v>
      </c>
      <c r="C18" s="137">
        <f>'Section 11 chart data'!D45</f>
        <v>7.6109999999999998</v>
      </c>
      <c r="D18" s="138">
        <f>'Section 11 chart data'!J45</f>
        <v>135.596</v>
      </c>
      <c r="E18" s="692">
        <f>'Section 11 chart data'!K45</f>
        <v>5.12</v>
      </c>
      <c r="F18" s="140">
        <f t="shared" si="0"/>
        <v>143.20699999999999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462</v>
      </c>
    </row>
    <row r="5" spans="2:35" ht="15" customHeight="1" x14ac:dyDescent="0.2">
      <c r="B5" s="911" t="s">
        <v>77</v>
      </c>
      <c r="C5" s="903" t="s">
        <v>331</v>
      </c>
      <c r="D5" s="903"/>
      <c r="E5" s="903"/>
      <c r="F5" s="903" t="s">
        <v>222</v>
      </c>
      <c r="G5" s="903"/>
      <c r="H5" s="903"/>
      <c r="I5" s="903" t="s">
        <v>225</v>
      </c>
      <c r="J5" s="903"/>
      <c r="K5" s="903"/>
      <c r="L5" s="903" t="s">
        <v>226</v>
      </c>
      <c r="M5" s="903"/>
      <c r="N5" s="903"/>
      <c r="O5" s="903" t="s">
        <v>227</v>
      </c>
      <c r="P5" s="903"/>
      <c r="Q5" s="903"/>
      <c r="R5" s="903" t="s">
        <v>228</v>
      </c>
      <c r="S5" s="903"/>
      <c r="T5" s="903"/>
      <c r="U5" s="903" t="s">
        <v>332</v>
      </c>
      <c r="V5" s="903"/>
      <c r="W5" s="903"/>
      <c r="X5" s="903" t="s">
        <v>333</v>
      </c>
      <c r="Y5" s="903"/>
      <c r="Z5" s="903"/>
      <c r="AA5" s="903" t="s">
        <v>231</v>
      </c>
      <c r="AB5" s="903"/>
      <c r="AC5" s="903"/>
      <c r="AD5" s="903" t="s">
        <v>232</v>
      </c>
      <c r="AE5" s="903"/>
      <c r="AF5" s="903"/>
      <c r="AG5" s="903" t="s">
        <v>233</v>
      </c>
      <c r="AH5" s="903"/>
      <c r="AI5" s="895"/>
    </row>
    <row r="6" spans="2:35" ht="15" customHeight="1" x14ac:dyDescent="0.2">
      <c r="B6" s="912"/>
      <c r="C6" s="103" t="s">
        <v>78</v>
      </c>
      <c r="D6" s="904" t="s">
        <v>79</v>
      </c>
      <c r="E6" s="904"/>
      <c r="F6" s="103" t="s">
        <v>78</v>
      </c>
      <c r="G6" s="904" t="s">
        <v>79</v>
      </c>
      <c r="H6" s="904"/>
      <c r="I6" s="103" t="s">
        <v>78</v>
      </c>
      <c r="J6" s="904" t="s">
        <v>79</v>
      </c>
      <c r="K6" s="904"/>
      <c r="L6" s="103" t="s">
        <v>78</v>
      </c>
      <c r="M6" s="904" t="s">
        <v>79</v>
      </c>
      <c r="N6" s="904"/>
      <c r="O6" s="103" t="s">
        <v>78</v>
      </c>
      <c r="P6" s="904" t="s">
        <v>79</v>
      </c>
      <c r="Q6" s="904"/>
      <c r="R6" s="103" t="s">
        <v>78</v>
      </c>
      <c r="S6" s="904" t="s">
        <v>79</v>
      </c>
      <c r="T6" s="904"/>
      <c r="U6" s="103" t="s">
        <v>78</v>
      </c>
      <c r="V6" s="904" t="s">
        <v>79</v>
      </c>
      <c r="W6" s="904"/>
      <c r="X6" s="103" t="s">
        <v>78</v>
      </c>
      <c r="Y6" s="904" t="s">
        <v>79</v>
      </c>
      <c r="Z6" s="904"/>
      <c r="AA6" s="103" t="s">
        <v>78</v>
      </c>
      <c r="AB6" s="904" t="s">
        <v>79</v>
      </c>
      <c r="AC6" s="904"/>
      <c r="AD6" s="103" t="s">
        <v>78</v>
      </c>
      <c r="AE6" s="904" t="s">
        <v>79</v>
      </c>
      <c r="AF6" s="904"/>
      <c r="AG6" s="691" t="s">
        <v>78</v>
      </c>
      <c r="AH6" s="904" t="s">
        <v>79</v>
      </c>
      <c r="AI6" s="898"/>
    </row>
    <row r="7" spans="2:35" ht="30" customHeight="1" x14ac:dyDescent="0.2">
      <c r="B7" s="912"/>
      <c r="C7" s="905" t="s">
        <v>325</v>
      </c>
      <c r="D7" s="905"/>
      <c r="E7" s="16" t="s">
        <v>82</v>
      </c>
      <c r="F7" s="905" t="s">
        <v>325</v>
      </c>
      <c r="G7" s="905"/>
      <c r="H7" s="16" t="s">
        <v>82</v>
      </c>
      <c r="I7" s="905" t="s">
        <v>325</v>
      </c>
      <c r="J7" s="905"/>
      <c r="K7" s="16" t="s">
        <v>82</v>
      </c>
      <c r="L7" s="905" t="s">
        <v>325</v>
      </c>
      <c r="M7" s="905"/>
      <c r="N7" s="16" t="s">
        <v>82</v>
      </c>
      <c r="O7" s="905" t="s">
        <v>325</v>
      </c>
      <c r="P7" s="905"/>
      <c r="Q7" s="16" t="s">
        <v>82</v>
      </c>
      <c r="R7" s="905" t="s">
        <v>325</v>
      </c>
      <c r="S7" s="905"/>
      <c r="T7" s="16" t="s">
        <v>82</v>
      </c>
      <c r="U7" s="905" t="s">
        <v>325</v>
      </c>
      <c r="V7" s="905"/>
      <c r="W7" s="16" t="s">
        <v>82</v>
      </c>
      <c r="X7" s="905" t="s">
        <v>325</v>
      </c>
      <c r="Y7" s="905"/>
      <c r="Z7" s="16" t="s">
        <v>82</v>
      </c>
      <c r="AA7" s="905" t="s">
        <v>325</v>
      </c>
      <c r="AB7" s="905"/>
      <c r="AC7" s="16" t="s">
        <v>82</v>
      </c>
      <c r="AD7" s="905" t="s">
        <v>325</v>
      </c>
      <c r="AE7" s="905"/>
      <c r="AF7" s="16" t="s">
        <v>82</v>
      </c>
      <c r="AG7" s="905" t="s">
        <v>325</v>
      </c>
      <c r="AH7" s="905"/>
      <c r="AI7" s="17" t="s">
        <v>82</v>
      </c>
    </row>
    <row r="8" spans="2:35" ht="15" customHeight="1" x14ac:dyDescent="0.2">
      <c r="B8" s="143" t="str">
        <f>Index!$B$4</f>
        <v>East Midlands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7.3860000000000001</v>
      </c>
      <c r="D9" s="108">
        <f>'Section 11 chart data'!$C$275</f>
        <v>169.005</v>
      </c>
      <c r="E9" s="119">
        <f>'Section 11 chart data'!$D$275</f>
        <v>6.18</v>
      </c>
      <c r="F9" s="108">
        <f>'Section 11 chart data'!$D$258</f>
        <v>7.2960000000000003</v>
      </c>
      <c r="G9" s="108">
        <f>'Section 11 chart data'!$E$275</f>
        <v>183.56100000000001</v>
      </c>
      <c r="H9" s="119">
        <f>'Section 11 chart data'!$F$275</f>
        <v>5.44</v>
      </c>
      <c r="I9" s="108">
        <f>'Section 11 chart data'!$E$258</f>
        <v>7.6020000000000003</v>
      </c>
      <c r="J9" s="108">
        <f>'Section 11 chart data'!$G$275</f>
        <v>191.875</v>
      </c>
      <c r="K9" s="119">
        <f>'Section 11 chart data'!$H$275</f>
        <v>5.26</v>
      </c>
      <c r="L9" s="108">
        <f>'Section 11 chart data'!$F$258</f>
        <v>8.02</v>
      </c>
      <c r="M9" s="108">
        <f>'Section 11 chart data'!$I$275</f>
        <v>189.40100000000001</v>
      </c>
      <c r="N9" s="119">
        <f>'Section 11 chart data'!$J$275</f>
        <v>5.15</v>
      </c>
      <c r="O9" s="108">
        <f>'Section 11 chart data'!$G$258</f>
        <v>8.1890000000000001</v>
      </c>
      <c r="P9" s="108">
        <f>'Section 11 chart data'!$K$275</f>
        <v>186.44</v>
      </c>
      <c r="Q9" s="119">
        <f>'Section 11 chart data'!$L$275</f>
        <v>4.9800000000000004</v>
      </c>
      <c r="R9" s="108">
        <f>'Section 11 chart data'!$H$258</f>
        <v>8.3119999999999994</v>
      </c>
      <c r="S9" s="108">
        <f>'Section 11 chart data'!$M$275</f>
        <v>182.87899999999999</v>
      </c>
      <c r="T9" s="119">
        <f>'Section 11 chart data'!$N$275</f>
        <v>4.8899999999999997</v>
      </c>
      <c r="U9" s="108">
        <f>'Section 11 chart data'!$I$258</f>
        <v>8.3219999999999992</v>
      </c>
      <c r="V9" s="108">
        <f>'Section 11 chart data'!$O$275</f>
        <v>178.36199999999999</v>
      </c>
      <c r="W9" s="119">
        <f>'Section 11 chart data'!$P$275</f>
        <v>4.8899999999999997</v>
      </c>
      <c r="X9" s="108">
        <f>'Section 11 chart data'!$J$258</f>
        <v>8.4109999999999996</v>
      </c>
      <c r="Y9" s="108">
        <f>'Section 11 chart data'!$Q$275</f>
        <v>168.375</v>
      </c>
      <c r="Z9" s="119">
        <f>'Section 11 chart data'!$R$275</f>
        <v>4.99</v>
      </c>
      <c r="AA9" s="108">
        <f>'Section 11 chart data'!$K$258</f>
        <v>8.1319999999999997</v>
      </c>
      <c r="AB9" s="108">
        <f>'Section 11 chart data'!$S$275</f>
        <v>157.05600000000001</v>
      </c>
      <c r="AC9" s="119">
        <f>'Section 11 chart data'!$T$275</f>
        <v>5.0199999999999996</v>
      </c>
      <c r="AD9" s="108">
        <f>'Section 11 chart data'!$L$258</f>
        <v>7.7889999999999997</v>
      </c>
      <c r="AE9" s="108">
        <f>'Section 11 chart data'!$U$275</f>
        <v>146.173</v>
      </c>
      <c r="AF9" s="119">
        <f>'Section 11 chart data'!$V$275</f>
        <v>5.08</v>
      </c>
      <c r="AG9" s="108">
        <f>'Section 11 chart data'!$M$258</f>
        <v>7.6109999999999998</v>
      </c>
      <c r="AH9" s="108">
        <f>'Section 11 chart data'!$W$275</f>
        <v>135.596</v>
      </c>
      <c r="AI9" s="120">
        <f>'Section 11 chart data'!$X$275</f>
        <v>5.12</v>
      </c>
    </row>
    <row r="10" spans="2:35" ht="15" customHeight="1" x14ac:dyDescent="0.2">
      <c r="B10" s="109" t="s">
        <v>94</v>
      </c>
      <c r="C10" s="110">
        <f>'Section 11 chart data'!$C$259</f>
        <v>0.55500000000000005</v>
      </c>
      <c r="D10" s="110">
        <f>'Section 11 chart data'!$C$276</f>
        <v>36.018000000000001</v>
      </c>
      <c r="E10" s="111">
        <f>'Section 11 chart data'!$D$276</f>
        <v>14.05</v>
      </c>
      <c r="F10" s="110">
        <f>'Section 11 chart data'!$D$259</f>
        <v>0.57599999999999996</v>
      </c>
      <c r="G10" s="110">
        <f>'Section 11 chart data'!$E$276</f>
        <v>36.110999999999997</v>
      </c>
      <c r="H10" s="111">
        <f>'Section 11 chart data'!$F$276</f>
        <v>13.37</v>
      </c>
      <c r="I10" s="110">
        <f>'Section 11 chart data'!$E$259</f>
        <v>0.60899999999999999</v>
      </c>
      <c r="J10" s="110">
        <f>'Section 11 chart data'!$G$276</f>
        <v>36.662999999999997</v>
      </c>
      <c r="K10" s="111">
        <f>'Section 11 chart data'!$H$276</f>
        <v>12.68</v>
      </c>
      <c r="L10" s="110">
        <f>'Section 11 chart data'!$F$259</f>
        <v>0.66800000000000004</v>
      </c>
      <c r="M10" s="110">
        <f>'Section 11 chart data'!$I$276</f>
        <v>34.68</v>
      </c>
      <c r="N10" s="111">
        <f>'Section 11 chart data'!$J$276</f>
        <v>12.59</v>
      </c>
      <c r="O10" s="110">
        <f>'Section 11 chart data'!$G$259</f>
        <v>0.68400000000000005</v>
      </c>
      <c r="P10" s="110">
        <f>'Section 11 chart data'!$K$276</f>
        <v>32.558999999999997</v>
      </c>
      <c r="Q10" s="111">
        <f>'Section 11 chart data'!$L$276</f>
        <v>12.74</v>
      </c>
      <c r="R10" s="110">
        <f>'Section 11 chart data'!$H$259</f>
        <v>0.72499999999999998</v>
      </c>
      <c r="S10" s="110">
        <f>'Section 11 chart data'!$M$276</f>
        <v>31.901</v>
      </c>
      <c r="T10" s="111">
        <f>'Section 11 chart data'!$N$276</f>
        <v>13.16</v>
      </c>
      <c r="U10" s="110">
        <f>'Section 11 chart data'!$I$259</f>
        <v>0.77800000000000002</v>
      </c>
      <c r="V10" s="110">
        <f>'Section 11 chart data'!$O$276</f>
        <v>33.786000000000001</v>
      </c>
      <c r="W10" s="111">
        <f>'Section 11 chart data'!$P$276</f>
        <v>12.8</v>
      </c>
      <c r="X10" s="110">
        <f>'Section 11 chart data'!$J$259</f>
        <v>0.84799999999999998</v>
      </c>
      <c r="Y10" s="110">
        <f>'Section 11 chart data'!$Q$276</f>
        <v>35</v>
      </c>
      <c r="Z10" s="111">
        <f>'Section 11 chart data'!$R$276</f>
        <v>12.92</v>
      </c>
      <c r="AA10" s="110">
        <f>'Section 11 chart data'!$K$259</f>
        <v>0.9</v>
      </c>
      <c r="AB10" s="110">
        <f>'Section 11 chart data'!$S$276</f>
        <v>34.548999999999999</v>
      </c>
      <c r="AC10" s="111">
        <f>'Section 11 chart data'!$T$276</f>
        <v>13.32</v>
      </c>
      <c r="AD10" s="110">
        <f>'Section 11 chart data'!$L$259</f>
        <v>0.91100000000000003</v>
      </c>
      <c r="AE10" s="110">
        <f>'Section 11 chart data'!$U$276</f>
        <v>34.243000000000002</v>
      </c>
      <c r="AF10" s="111">
        <f>'Section 11 chart data'!$V$276</f>
        <v>14.08</v>
      </c>
      <c r="AG10" s="110">
        <f>'Section 11 chart data'!$M$259</f>
        <v>0.94899999999999995</v>
      </c>
      <c r="AH10" s="110">
        <f>'Section 11 chart data'!$W$276</f>
        <v>33.723999999999997</v>
      </c>
      <c r="AI10" s="112">
        <f>'Section 11 chart data'!$X$276</f>
        <v>14.67</v>
      </c>
    </row>
    <row r="11" spans="2:35" ht="15" customHeight="1" x14ac:dyDescent="0.2">
      <c r="B11" s="109" t="s">
        <v>95</v>
      </c>
      <c r="C11" s="110">
        <f>'Section 11 chart data'!$C$260</f>
        <v>1.768</v>
      </c>
      <c r="D11" s="110">
        <f>'Section 11 chart data'!$C$277</f>
        <v>4.7510000000000003</v>
      </c>
      <c r="E11" s="111">
        <f>'Section 11 chart data'!$D$277</f>
        <v>38.32</v>
      </c>
      <c r="F11" s="110">
        <f>'Section 11 chart data'!$D$260</f>
        <v>1.7</v>
      </c>
      <c r="G11" s="110">
        <f>'Section 11 chart data'!$E$277</f>
        <v>5.5830000000000002</v>
      </c>
      <c r="H11" s="111">
        <f>'Section 11 chart data'!$F$277</f>
        <v>37.619999999999997</v>
      </c>
      <c r="I11" s="110">
        <f>'Section 11 chart data'!$E$260</f>
        <v>1.621</v>
      </c>
      <c r="J11" s="110">
        <f>'Section 11 chart data'!$G$277</f>
        <v>6.0910000000000002</v>
      </c>
      <c r="K11" s="111">
        <f>'Section 11 chart data'!$H$277</f>
        <v>37.83</v>
      </c>
      <c r="L11" s="110">
        <f>'Section 11 chart data'!$F$260</f>
        <v>1.5089999999999999</v>
      </c>
      <c r="M11" s="110">
        <f>'Section 11 chart data'!$I$277</f>
        <v>6.2439999999999998</v>
      </c>
      <c r="N11" s="111">
        <f>'Section 11 chart data'!$J$277</f>
        <v>36.75</v>
      </c>
      <c r="O11" s="110">
        <f>'Section 11 chart data'!$G$260</f>
        <v>1.4319999999999999</v>
      </c>
      <c r="P11" s="110">
        <f>'Section 11 chart data'!$K$277</f>
        <v>6.1660000000000004</v>
      </c>
      <c r="Q11" s="111">
        <f>'Section 11 chart data'!$L$277</f>
        <v>35.590000000000003</v>
      </c>
      <c r="R11" s="110">
        <f>'Section 11 chart data'!$H$260</f>
        <v>1.391</v>
      </c>
      <c r="S11" s="110">
        <f>'Section 11 chart data'!$M$277</f>
        <v>6.0229999999999997</v>
      </c>
      <c r="T11" s="111">
        <f>'Section 11 chart data'!$N$277</f>
        <v>34.49</v>
      </c>
      <c r="U11" s="110">
        <f>'Section 11 chart data'!$I$260</f>
        <v>1.4330000000000001</v>
      </c>
      <c r="V11" s="110">
        <f>'Section 11 chart data'!$O$277</f>
        <v>5.88</v>
      </c>
      <c r="W11" s="111">
        <f>'Section 11 chart data'!$P$277</f>
        <v>33.08</v>
      </c>
      <c r="X11" s="110">
        <f>'Section 11 chart data'!$J$260</f>
        <v>1.5009999999999999</v>
      </c>
      <c r="Y11" s="110">
        <f>'Section 11 chart data'!$Q$277</f>
        <v>5.7030000000000003</v>
      </c>
      <c r="Z11" s="111">
        <f>'Section 11 chart data'!$R$277</f>
        <v>31.99</v>
      </c>
      <c r="AA11" s="110">
        <f>'Section 11 chart data'!$K$260</f>
        <v>1.59</v>
      </c>
      <c r="AB11" s="110">
        <f>'Section 11 chart data'!$S$277</f>
        <v>5.5629999999999997</v>
      </c>
      <c r="AC11" s="111">
        <f>'Section 11 chart data'!$T$277</f>
        <v>30.76</v>
      </c>
      <c r="AD11" s="110">
        <f>'Section 11 chart data'!$L$260</f>
        <v>1.7869999999999999</v>
      </c>
      <c r="AE11" s="110">
        <f>'Section 11 chart data'!$U$277</f>
        <v>5.367</v>
      </c>
      <c r="AF11" s="111">
        <f>'Section 11 chart data'!$V$277</f>
        <v>30.08</v>
      </c>
      <c r="AG11" s="110">
        <f>'Section 11 chart data'!$M$260</f>
        <v>1.9390000000000001</v>
      </c>
      <c r="AH11" s="110">
        <f>'Section 11 chart data'!$W$277</f>
        <v>5.1609999999999996</v>
      </c>
      <c r="AI11" s="112">
        <f>'Section 11 chart data'!$X$277</f>
        <v>29.59</v>
      </c>
    </row>
    <row r="12" spans="2:35" ht="15" customHeight="1" x14ac:dyDescent="0.2">
      <c r="B12" s="109" t="s">
        <v>96</v>
      </c>
      <c r="C12" s="110">
        <f>'Section 11 chart data'!$C$261</f>
        <v>0.53800000000000003</v>
      </c>
      <c r="D12" s="110">
        <f>'Section 11 chart data'!$C$278</f>
        <v>24.077999999999999</v>
      </c>
      <c r="E12" s="111">
        <f>'Section 11 chart data'!$D$278</f>
        <v>18.64</v>
      </c>
      <c r="F12" s="110">
        <f>'Section 11 chart data'!$D$261</f>
        <v>0.51900000000000002</v>
      </c>
      <c r="G12" s="110">
        <f>'Section 11 chart data'!$E$278</f>
        <v>24.126999999999999</v>
      </c>
      <c r="H12" s="111">
        <f>'Section 11 chart data'!$F$278</f>
        <v>18.3</v>
      </c>
      <c r="I12" s="110">
        <f>'Section 11 chart data'!$E$261</f>
        <v>0.56399999999999995</v>
      </c>
      <c r="J12" s="110">
        <f>'Section 11 chart data'!$G$278</f>
        <v>24.716999999999999</v>
      </c>
      <c r="K12" s="111">
        <f>'Section 11 chart data'!$H$278</f>
        <v>19.670000000000002</v>
      </c>
      <c r="L12" s="110">
        <f>'Section 11 chart data'!$F$261</f>
        <v>0.70299999999999996</v>
      </c>
      <c r="M12" s="110">
        <f>'Section 11 chart data'!$I$278</f>
        <v>24.640999999999998</v>
      </c>
      <c r="N12" s="111">
        <f>'Section 11 chart data'!$J$278</f>
        <v>19.88</v>
      </c>
      <c r="O12" s="110">
        <f>'Section 11 chart data'!$G$261</f>
        <v>1.054</v>
      </c>
      <c r="P12" s="110">
        <f>'Section 11 chart data'!$K$278</f>
        <v>24.439</v>
      </c>
      <c r="Q12" s="111">
        <f>'Section 11 chart data'!$L$278</f>
        <v>19.149999999999999</v>
      </c>
      <c r="R12" s="110">
        <f>'Section 11 chart data'!$H$261</f>
        <v>1.1839999999999999</v>
      </c>
      <c r="S12" s="110">
        <f>'Section 11 chart data'!$M$278</f>
        <v>24.742000000000001</v>
      </c>
      <c r="T12" s="111">
        <f>'Section 11 chart data'!$N$278</f>
        <v>18.72</v>
      </c>
      <c r="U12" s="110">
        <f>'Section 11 chart data'!$I$261</f>
        <v>1.159</v>
      </c>
      <c r="V12" s="110">
        <f>'Section 11 chart data'!$O$278</f>
        <v>23.024999999999999</v>
      </c>
      <c r="W12" s="111">
        <f>'Section 11 chart data'!$P$278</f>
        <v>19.22</v>
      </c>
      <c r="X12" s="110">
        <f>'Section 11 chart data'!$J$261</f>
        <v>1.115</v>
      </c>
      <c r="Y12" s="110">
        <f>'Section 11 chart data'!$Q$278</f>
        <v>22.215</v>
      </c>
      <c r="Z12" s="111">
        <f>'Section 11 chart data'!$R$278</f>
        <v>20.85</v>
      </c>
      <c r="AA12" s="110">
        <f>'Section 11 chart data'!$K$261</f>
        <v>1.0409999999999999</v>
      </c>
      <c r="AB12" s="110">
        <f>'Section 11 chart data'!$S$278</f>
        <v>20.605</v>
      </c>
      <c r="AC12" s="111">
        <f>'Section 11 chart data'!$T$278</f>
        <v>20.34</v>
      </c>
      <c r="AD12" s="110">
        <f>'Section 11 chart data'!$L$261</f>
        <v>0.96299999999999997</v>
      </c>
      <c r="AE12" s="110">
        <f>'Section 11 chart data'!$U$278</f>
        <v>18.274999999999999</v>
      </c>
      <c r="AF12" s="111">
        <f>'Section 11 chart data'!$V$278</f>
        <v>20.61</v>
      </c>
      <c r="AG12" s="110">
        <f>'Section 11 chart data'!$M$261</f>
        <v>0.874</v>
      </c>
      <c r="AH12" s="110">
        <f>'Section 11 chart data'!$W$278</f>
        <v>16.664999999999999</v>
      </c>
      <c r="AI12" s="112">
        <f>'Section 11 chart data'!$X$278</f>
        <v>19.53</v>
      </c>
    </row>
    <row r="13" spans="2:35" ht="15" customHeight="1" x14ac:dyDescent="0.2">
      <c r="B13" s="109" t="s">
        <v>97</v>
      </c>
      <c r="C13" s="110">
        <f>'Section 11 chart data'!$C$262</f>
        <v>0.29499999999999998</v>
      </c>
      <c r="D13" s="110">
        <f>'Section 11 chart data'!$C$279</f>
        <v>23.388999999999999</v>
      </c>
      <c r="E13" s="111">
        <f>'Section 11 chart data'!$D$279</f>
        <v>18.440000000000001</v>
      </c>
      <c r="F13" s="110">
        <f>'Section 11 chart data'!$D$262</f>
        <v>0.34599999999999997</v>
      </c>
      <c r="G13" s="110">
        <f>'Section 11 chart data'!$E$279</f>
        <v>24.594000000000001</v>
      </c>
      <c r="H13" s="111">
        <f>'Section 11 chart data'!$F$279</f>
        <v>17.399999999999999</v>
      </c>
      <c r="I13" s="110">
        <f>'Section 11 chart data'!$E$262</f>
        <v>0.47199999999999998</v>
      </c>
      <c r="J13" s="110">
        <f>'Section 11 chart data'!$G$279</f>
        <v>24.99</v>
      </c>
      <c r="K13" s="111">
        <f>'Section 11 chart data'!$H$279</f>
        <v>16.41</v>
      </c>
      <c r="L13" s="110">
        <f>'Section 11 chart data'!$F$262</f>
        <v>0.61599999999999999</v>
      </c>
      <c r="M13" s="110">
        <f>'Section 11 chart data'!$I$279</f>
        <v>25.959</v>
      </c>
      <c r="N13" s="111">
        <f>'Section 11 chart data'!$J$279</f>
        <v>16.170000000000002</v>
      </c>
      <c r="O13" s="110">
        <f>'Section 11 chart data'!$G$262</f>
        <v>0.75800000000000001</v>
      </c>
      <c r="P13" s="110">
        <f>'Section 11 chart data'!$K$279</f>
        <v>25.978999999999999</v>
      </c>
      <c r="Q13" s="111">
        <f>'Section 11 chart data'!$L$279</f>
        <v>16.149999999999999</v>
      </c>
      <c r="R13" s="110">
        <f>'Section 11 chart data'!$H$262</f>
        <v>0.81699999999999995</v>
      </c>
      <c r="S13" s="110">
        <f>'Section 11 chart data'!$M$279</f>
        <v>24.879000000000001</v>
      </c>
      <c r="T13" s="111">
        <f>'Section 11 chart data'!$N$279</f>
        <v>16.940000000000001</v>
      </c>
      <c r="U13" s="110">
        <f>'Section 11 chart data'!$I$262</f>
        <v>0.83</v>
      </c>
      <c r="V13" s="110">
        <f>'Section 11 chart data'!$O$279</f>
        <v>23.251999999999999</v>
      </c>
      <c r="W13" s="111">
        <f>'Section 11 chart data'!$P$279</f>
        <v>18.02</v>
      </c>
      <c r="X13" s="110">
        <f>'Section 11 chart data'!$J$262</f>
        <v>0.79700000000000004</v>
      </c>
      <c r="Y13" s="110">
        <f>'Section 11 chart data'!$Q$279</f>
        <v>20.245999999999999</v>
      </c>
      <c r="Z13" s="111">
        <f>'Section 11 chart data'!$R$279</f>
        <v>18.850000000000001</v>
      </c>
      <c r="AA13" s="110">
        <f>'Section 11 chart data'!$K$262</f>
        <v>0.71399999999999997</v>
      </c>
      <c r="AB13" s="110">
        <f>'Section 11 chart data'!$S$279</f>
        <v>17.055</v>
      </c>
      <c r="AC13" s="111">
        <f>'Section 11 chart data'!$T$279</f>
        <v>18.829999999999998</v>
      </c>
      <c r="AD13" s="110">
        <f>'Section 11 chart data'!$L$262</f>
        <v>0.628</v>
      </c>
      <c r="AE13" s="110">
        <f>'Section 11 chart data'!$U$279</f>
        <v>13.004</v>
      </c>
      <c r="AF13" s="111">
        <f>'Section 11 chart data'!$V$279</f>
        <v>17.87</v>
      </c>
      <c r="AG13" s="110">
        <f>'Section 11 chart data'!$M$262</f>
        <v>0.54300000000000004</v>
      </c>
      <c r="AH13" s="110">
        <f>'Section 11 chart data'!$W$279</f>
        <v>11.029</v>
      </c>
      <c r="AI13" s="112">
        <f>'Section 11 chart data'!$X$279</f>
        <v>15.87</v>
      </c>
    </row>
    <row r="14" spans="2:35" ht="15" customHeight="1" x14ac:dyDescent="0.2">
      <c r="B14" s="109" t="s">
        <v>98</v>
      </c>
      <c r="C14" s="110">
        <f>'Section 11 chart data'!$C$263</f>
        <v>0.95499999999999996</v>
      </c>
      <c r="D14" s="110">
        <f>'Section 11 chart data'!$C$280</f>
        <v>22.190999999999999</v>
      </c>
      <c r="E14" s="111">
        <f>'Section 11 chart data'!$D$280</f>
        <v>20.84</v>
      </c>
      <c r="F14" s="110">
        <f>'Section 11 chart data'!$D$263</f>
        <v>0.93899999999999995</v>
      </c>
      <c r="G14" s="110">
        <f>'Section 11 chart data'!$E$280</f>
        <v>23.257999999999999</v>
      </c>
      <c r="H14" s="111">
        <f>'Section 11 chart data'!$F$280</f>
        <v>20.57</v>
      </c>
      <c r="I14" s="110">
        <f>'Section 11 chart data'!$E$263</f>
        <v>0.96499999999999997</v>
      </c>
      <c r="J14" s="110">
        <f>'Section 11 chart data'!$G$280</f>
        <v>23.116</v>
      </c>
      <c r="K14" s="111">
        <f>'Section 11 chart data'!$H$280</f>
        <v>20.329999999999998</v>
      </c>
      <c r="L14" s="110">
        <f>'Section 11 chart data'!$F$263</f>
        <v>1.01</v>
      </c>
      <c r="M14" s="110">
        <f>'Section 11 chart data'!$I$280</f>
        <v>21.545000000000002</v>
      </c>
      <c r="N14" s="111">
        <f>'Section 11 chart data'!$J$280</f>
        <v>18.96</v>
      </c>
      <c r="O14" s="110">
        <f>'Section 11 chart data'!$G$263</f>
        <v>1.012</v>
      </c>
      <c r="P14" s="110">
        <f>'Section 11 chart data'!$K$280</f>
        <v>21.895</v>
      </c>
      <c r="Q14" s="111">
        <f>'Section 11 chart data'!$L$280</f>
        <v>16.87</v>
      </c>
      <c r="R14" s="110">
        <f>'Section 11 chart data'!$H$263</f>
        <v>1.0229999999999999</v>
      </c>
      <c r="S14" s="110">
        <f>'Section 11 chart data'!$M$280</f>
        <v>23.114000000000001</v>
      </c>
      <c r="T14" s="111">
        <f>'Section 11 chart data'!$N$280</f>
        <v>17.100000000000001</v>
      </c>
      <c r="U14" s="110">
        <f>'Section 11 chart data'!$I$263</f>
        <v>1.0609999999999999</v>
      </c>
      <c r="V14" s="110">
        <f>'Section 11 chart data'!$O$280</f>
        <v>22.664999999999999</v>
      </c>
      <c r="W14" s="111">
        <f>'Section 11 chart data'!$P$280</f>
        <v>17.579999999999998</v>
      </c>
      <c r="X14" s="110">
        <f>'Section 11 chart data'!$J$263</f>
        <v>1.016</v>
      </c>
      <c r="Y14" s="110">
        <f>'Section 11 chart data'!$Q$280</f>
        <v>20.704000000000001</v>
      </c>
      <c r="Z14" s="111">
        <f>'Section 11 chart data'!$R$280</f>
        <v>17.66</v>
      </c>
      <c r="AA14" s="110">
        <f>'Section 11 chart data'!$K$263</f>
        <v>0.97699999999999998</v>
      </c>
      <c r="AB14" s="110">
        <f>'Section 11 chart data'!$S$280</f>
        <v>18.157</v>
      </c>
      <c r="AC14" s="111">
        <f>'Section 11 chart data'!$T$280</f>
        <v>17.79</v>
      </c>
      <c r="AD14" s="110">
        <f>'Section 11 chart data'!$L$263</f>
        <v>0.93500000000000005</v>
      </c>
      <c r="AE14" s="110">
        <f>'Section 11 chart data'!$U$280</f>
        <v>16.033000000000001</v>
      </c>
      <c r="AF14" s="111">
        <f>'Section 11 chart data'!$V$280</f>
        <v>17.46</v>
      </c>
      <c r="AG14" s="110">
        <f>'Section 11 chart data'!$M$263</f>
        <v>0.90300000000000002</v>
      </c>
      <c r="AH14" s="110">
        <f>'Section 11 chart data'!$W$280</f>
        <v>12.558</v>
      </c>
      <c r="AI14" s="112">
        <f>'Section 11 chart data'!$X$280</f>
        <v>15.22</v>
      </c>
    </row>
    <row r="15" spans="2:35" ht="15" customHeight="1" x14ac:dyDescent="0.2">
      <c r="B15" s="109" t="s">
        <v>248</v>
      </c>
      <c r="C15" s="110">
        <f>'Section 11 chart data'!$C$264</f>
        <v>0.32300000000000001</v>
      </c>
      <c r="D15" s="110">
        <f>'Section 11 chart data'!$C$281</f>
        <v>6.6769999999999996</v>
      </c>
      <c r="E15" s="111">
        <f>'Section 11 chart data'!$D$281</f>
        <v>62.91</v>
      </c>
      <c r="F15" s="110">
        <f>'Section 11 chart data'!$D$264</f>
        <v>0.313</v>
      </c>
      <c r="G15" s="110">
        <f>'Section 11 chart data'!$E$281</f>
        <v>8.6509999999999998</v>
      </c>
      <c r="H15" s="111">
        <f>'Section 11 chart data'!$F$281</f>
        <v>46.8</v>
      </c>
      <c r="I15" s="110">
        <f>'Section 11 chart data'!$E$264</f>
        <v>0.31</v>
      </c>
      <c r="J15" s="110">
        <f>'Section 11 chart data'!$G$281</f>
        <v>9.6219999999999999</v>
      </c>
      <c r="K15" s="111">
        <f>'Section 11 chart data'!$H$281</f>
        <v>43.2</v>
      </c>
      <c r="L15" s="110">
        <f>'Section 11 chart data'!$F$264</f>
        <v>0.30399999999999999</v>
      </c>
      <c r="M15" s="110">
        <f>'Section 11 chart data'!$I$281</f>
        <v>8.9280000000000008</v>
      </c>
      <c r="N15" s="111">
        <f>'Section 11 chart data'!$J$281</f>
        <v>45.47</v>
      </c>
      <c r="O15" s="110">
        <f>'Section 11 chart data'!$G$264</f>
        <v>0.27200000000000002</v>
      </c>
      <c r="P15" s="110">
        <f>'Section 11 chart data'!$K$281</f>
        <v>8.6479999999999997</v>
      </c>
      <c r="Q15" s="111">
        <f>'Section 11 chart data'!$L$281</f>
        <v>45.52</v>
      </c>
      <c r="R15" s="110">
        <f>'Section 11 chart data'!$H$264</f>
        <v>0.26900000000000002</v>
      </c>
      <c r="S15" s="110">
        <f>'Section 11 chart data'!$M$281</f>
        <v>8.1560000000000006</v>
      </c>
      <c r="T15" s="111">
        <f>'Section 11 chart data'!$N$281</f>
        <v>45.75</v>
      </c>
      <c r="U15" s="110">
        <f>'Section 11 chart data'!$I$264</f>
        <v>0.27100000000000002</v>
      </c>
      <c r="V15" s="110">
        <f>'Section 11 chart data'!$O$281</f>
        <v>8.0960000000000001</v>
      </c>
      <c r="W15" s="111">
        <f>'Section 11 chart data'!$P$281</f>
        <v>44.31</v>
      </c>
      <c r="X15" s="110">
        <f>'Section 11 chart data'!$J$264</f>
        <v>0.27200000000000002</v>
      </c>
      <c r="Y15" s="110">
        <f>'Section 11 chart data'!$Q$281</f>
        <v>5.8280000000000003</v>
      </c>
      <c r="Z15" s="111">
        <f>'Section 11 chart data'!$R$281</f>
        <v>36.74</v>
      </c>
      <c r="AA15" s="110">
        <f>'Section 11 chart data'!$K$264</f>
        <v>0.28999999999999998</v>
      </c>
      <c r="AB15" s="110">
        <f>'Section 11 chart data'!$S$281</f>
        <v>5.4109999999999996</v>
      </c>
      <c r="AC15" s="111">
        <f>'Section 11 chart data'!$T$281</f>
        <v>36.340000000000003</v>
      </c>
      <c r="AD15" s="110">
        <f>'Section 11 chart data'!$L$264</f>
        <v>0.27100000000000002</v>
      </c>
      <c r="AE15" s="110">
        <f>'Section 11 chart data'!$U$281</f>
        <v>5.1630000000000003</v>
      </c>
      <c r="AF15" s="111">
        <f>'Section 11 chart data'!$V$281</f>
        <v>36.85</v>
      </c>
      <c r="AG15" s="110">
        <f>'Section 11 chart data'!$M$264</f>
        <v>0.30399999999999999</v>
      </c>
      <c r="AH15" s="110">
        <f>'Section 11 chart data'!$W$281</f>
        <v>4.8949999999999996</v>
      </c>
      <c r="AI15" s="112">
        <f>'Section 11 chart data'!$X$281</f>
        <v>40.61</v>
      </c>
    </row>
    <row r="16" spans="2:35" ht="15" customHeight="1" x14ac:dyDescent="0.2">
      <c r="B16" s="109" t="s">
        <v>100</v>
      </c>
      <c r="C16" s="110">
        <f>'Section 11 chart data'!$C$265</f>
        <v>2E-3</v>
      </c>
      <c r="D16" s="110">
        <f>'Section 11 chart data'!$C$282</f>
        <v>4.8220000000000001</v>
      </c>
      <c r="E16" s="111">
        <f>'Section 11 chart data'!$D$282</f>
        <v>28.62</v>
      </c>
      <c r="F16" s="110">
        <f>'Section 11 chart data'!$D$265</f>
        <v>2E-3</v>
      </c>
      <c r="G16" s="110">
        <f>'Section 11 chart data'!$E$282</f>
        <v>4.3600000000000003</v>
      </c>
      <c r="H16" s="111">
        <f>'Section 11 chart data'!$F$282</f>
        <v>28.16</v>
      </c>
      <c r="I16" s="110">
        <f>'Section 11 chart data'!$E$265</f>
        <v>7.0000000000000001E-3</v>
      </c>
      <c r="J16" s="110">
        <f>'Section 11 chart data'!$G$282</f>
        <v>3.835</v>
      </c>
      <c r="K16" s="111">
        <f>'Section 11 chart data'!$H$282</f>
        <v>27.32</v>
      </c>
      <c r="L16" s="110">
        <f>'Section 11 chart data'!$F$265</f>
        <v>7.0000000000000001E-3</v>
      </c>
      <c r="M16" s="110">
        <f>'Section 11 chart data'!$I$282</f>
        <v>3.0910000000000002</v>
      </c>
      <c r="N16" s="111">
        <f>'Section 11 chart data'!$J$282</f>
        <v>27.01</v>
      </c>
      <c r="O16" s="110">
        <f>'Section 11 chart data'!$G$265</f>
        <v>6.0000000000000001E-3</v>
      </c>
      <c r="P16" s="110">
        <f>'Section 11 chart data'!$K$282</f>
        <v>2.5539999999999998</v>
      </c>
      <c r="Q16" s="111">
        <f>'Section 11 chart data'!$L$282</f>
        <v>27.11</v>
      </c>
      <c r="R16" s="110">
        <f>'Section 11 chart data'!$H$265</f>
        <v>5.0000000000000001E-3</v>
      </c>
      <c r="S16" s="110">
        <f>'Section 11 chart data'!$M$282</f>
        <v>2.1320000000000001</v>
      </c>
      <c r="T16" s="111">
        <f>'Section 11 chart data'!$N$282</f>
        <v>33.340000000000003</v>
      </c>
      <c r="U16" s="110">
        <f>'Section 11 chart data'!$I$265</f>
        <v>4.0000000000000001E-3</v>
      </c>
      <c r="V16" s="110">
        <f>'Section 11 chart data'!$O$282</f>
        <v>3.012</v>
      </c>
      <c r="W16" s="111">
        <f>'Section 11 chart data'!$P$282</f>
        <v>45.53</v>
      </c>
      <c r="X16" s="110">
        <f>'Section 11 chart data'!$J$265</f>
        <v>4.0000000000000001E-3</v>
      </c>
      <c r="Y16" s="110">
        <f>'Section 11 chart data'!$Q$282</f>
        <v>3.7040000000000002</v>
      </c>
      <c r="Z16" s="111">
        <f>'Section 11 chart data'!$R$282</f>
        <v>45.75</v>
      </c>
      <c r="AA16" s="110">
        <f>'Section 11 chart data'!$K$265</f>
        <v>3.0000000000000001E-3</v>
      </c>
      <c r="AB16" s="110">
        <f>'Section 11 chart data'!$S$282</f>
        <v>4.2</v>
      </c>
      <c r="AC16" s="111">
        <f>'Section 11 chart data'!$T$282</f>
        <v>42.03</v>
      </c>
      <c r="AD16" s="110">
        <f>'Section 11 chart data'!$L$265</f>
        <v>2E-3</v>
      </c>
      <c r="AE16" s="110">
        <f>'Section 11 chart data'!$U$282</f>
        <v>4.524</v>
      </c>
      <c r="AF16" s="111">
        <f>'Section 11 chart data'!$V$282</f>
        <v>39.159999999999997</v>
      </c>
      <c r="AG16" s="110">
        <f>'Section 11 chart data'!$M$265</f>
        <v>2E-3</v>
      </c>
      <c r="AH16" s="110">
        <f>'Section 11 chart data'!$W$282</f>
        <v>4.3899999999999997</v>
      </c>
      <c r="AI16" s="112">
        <f>'Section 11 chart data'!$X$282</f>
        <v>37.840000000000003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8.41</v>
      </c>
      <c r="E17" s="111">
        <f>'Section 11 chart data'!$D$283</f>
        <v>21.88</v>
      </c>
      <c r="F17" s="110">
        <f>'Section 11 chart data'!$D$266</f>
        <v>0</v>
      </c>
      <c r="G17" s="110">
        <f>'Section 11 chart data'!$E$283</f>
        <v>10.010999999999999</v>
      </c>
      <c r="H17" s="111">
        <f>'Section 11 chart data'!$F$283</f>
        <v>21.6</v>
      </c>
      <c r="I17" s="110">
        <f>'Section 11 chart data'!$E$266</f>
        <v>0</v>
      </c>
      <c r="J17" s="110">
        <f>'Section 11 chart data'!$G$283</f>
        <v>11.976000000000001</v>
      </c>
      <c r="K17" s="111">
        <f>'Section 11 chart data'!$H$283</f>
        <v>20.99</v>
      </c>
      <c r="L17" s="110">
        <f>'Section 11 chart data'!$F$266</f>
        <v>0</v>
      </c>
      <c r="M17" s="110">
        <f>'Section 11 chart data'!$I$283</f>
        <v>13.164</v>
      </c>
      <c r="N17" s="111">
        <f>'Section 11 chart data'!$J$283</f>
        <v>21.44</v>
      </c>
      <c r="O17" s="110">
        <f>'Section 11 chart data'!$G$266</f>
        <v>0</v>
      </c>
      <c r="P17" s="110">
        <f>'Section 11 chart data'!$K$283</f>
        <v>13.978999999999999</v>
      </c>
      <c r="Q17" s="111">
        <f>'Section 11 chart data'!$L$283</f>
        <v>21.29</v>
      </c>
      <c r="R17" s="110">
        <f>'Section 11 chart data'!$H$266</f>
        <v>0</v>
      </c>
      <c r="S17" s="110">
        <f>'Section 11 chart data'!$M$283</f>
        <v>13.977</v>
      </c>
      <c r="T17" s="111">
        <f>'Section 11 chart data'!$N$283</f>
        <v>20.98</v>
      </c>
      <c r="U17" s="110">
        <f>'Section 11 chart data'!$I$266</f>
        <v>0</v>
      </c>
      <c r="V17" s="110">
        <f>'Section 11 chart data'!$O$283</f>
        <v>13.755000000000001</v>
      </c>
      <c r="W17" s="111">
        <f>'Section 11 chart data'!$P$283</f>
        <v>21.12</v>
      </c>
      <c r="X17" s="110">
        <f>'Section 11 chart data'!$J$266</f>
        <v>0</v>
      </c>
      <c r="Y17" s="110">
        <f>'Section 11 chart data'!$Q$283</f>
        <v>13.387</v>
      </c>
      <c r="Z17" s="111">
        <f>'Section 11 chart data'!$R$283</f>
        <v>21.14</v>
      </c>
      <c r="AA17" s="110">
        <f>'Section 11 chart data'!$K$266</f>
        <v>0</v>
      </c>
      <c r="AB17" s="110">
        <f>'Section 11 chart data'!$S$283</f>
        <v>12.762</v>
      </c>
      <c r="AC17" s="111">
        <f>'Section 11 chart data'!$T$283</f>
        <v>21.46</v>
      </c>
      <c r="AD17" s="110">
        <f>'Section 11 chart data'!$L$266</f>
        <v>0</v>
      </c>
      <c r="AE17" s="110">
        <f>'Section 11 chart data'!$U$283</f>
        <v>12.477</v>
      </c>
      <c r="AF17" s="111">
        <f>'Section 11 chart data'!$V$283</f>
        <v>21.08</v>
      </c>
      <c r="AG17" s="110">
        <f>'Section 11 chart data'!$M$266</f>
        <v>0</v>
      </c>
      <c r="AH17" s="110">
        <f>'Section 11 chart data'!$W$283</f>
        <v>11.952</v>
      </c>
      <c r="AI17" s="112">
        <f>'Section 11 chart data'!$X$283</f>
        <v>21.1</v>
      </c>
    </row>
    <row r="18" spans="2:35" ht="15" customHeight="1" x14ac:dyDescent="0.2">
      <c r="B18" s="109" t="s">
        <v>102</v>
      </c>
      <c r="C18" s="110">
        <f>'Section 11 chart data'!$C$267</f>
        <v>1.7000000000000001E-2</v>
      </c>
      <c r="D18" s="110">
        <f>'Section 11 chart data'!$C$284</f>
        <v>8.1340000000000003</v>
      </c>
      <c r="E18" s="111">
        <f>'Section 11 chart data'!$D$284</f>
        <v>34.270000000000003</v>
      </c>
      <c r="F18" s="110">
        <f>'Section 11 chart data'!$D$267</f>
        <v>0.02</v>
      </c>
      <c r="G18" s="110">
        <f>'Section 11 chart data'!$E$284</f>
        <v>9.2959999999999994</v>
      </c>
      <c r="H18" s="111">
        <f>'Section 11 chart data'!$F$284</f>
        <v>30.25</v>
      </c>
      <c r="I18" s="110">
        <f>'Section 11 chart data'!$E$267</f>
        <v>2.3E-2</v>
      </c>
      <c r="J18" s="110">
        <f>'Section 11 chart data'!$G$284</f>
        <v>9.484</v>
      </c>
      <c r="K18" s="111">
        <f>'Section 11 chart data'!$H$284</f>
        <v>27.88</v>
      </c>
      <c r="L18" s="110">
        <f>'Section 11 chart data'!$F$267</f>
        <v>0.03</v>
      </c>
      <c r="M18" s="110">
        <f>'Section 11 chart data'!$I$284</f>
        <v>8.4870000000000001</v>
      </c>
      <c r="N18" s="111">
        <f>'Section 11 chart data'!$J$284</f>
        <v>27.78</v>
      </c>
      <c r="O18" s="110">
        <f>'Section 11 chart data'!$G$267</f>
        <v>3.1E-2</v>
      </c>
      <c r="P18" s="110">
        <f>'Section 11 chart data'!$K$284</f>
        <v>7.2969999999999997</v>
      </c>
      <c r="Q18" s="111">
        <f>'Section 11 chart data'!$L$284</f>
        <v>27.65</v>
      </c>
      <c r="R18" s="110">
        <f>'Section 11 chart data'!$H$267</f>
        <v>2.9000000000000001E-2</v>
      </c>
      <c r="S18" s="110">
        <f>'Section 11 chart data'!$M$284</f>
        <v>5.9859999999999998</v>
      </c>
      <c r="T18" s="111">
        <f>'Section 11 chart data'!$N$284</f>
        <v>27.62</v>
      </c>
      <c r="U18" s="110">
        <f>'Section 11 chart data'!$I$267</f>
        <v>2.5999999999999999E-2</v>
      </c>
      <c r="V18" s="110">
        <f>'Section 11 chart data'!$O$284</f>
        <v>4.9139999999999997</v>
      </c>
      <c r="W18" s="111">
        <f>'Section 11 chart data'!$P$284</f>
        <v>27.95</v>
      </c>
      <c r="X18" s="110">
        <f>'Section 11 chart data'!$J$267</f>
        <v>2.4E-2</v>
      </c>
      <c r="Y18" s="110">
        <f>'Section 11 chart data'!$Q$284</f>
        <v>3.9870000000000001</v>
      </c>
      <c r="Z18" s="111">
        <f>'Section 11 chart data'!$R$284</f>
        <v>28.32</v>
      </c>
      <c r="AA18" s="110">
        <f>'Section 11 chart data'!$K$267</f>
        <v>0.02</v>
      </c>
      <c r="AB18" s="110">
        <f>'Section 11 chart data'!$S$284</f>
        <v>3.31</v>
      </c>
      <c r="AC18" s="111">
        <f>'Section 11 chart data'!$T$284</f>
        <v>28.51</v>
      </c>
      <c r="AD18" s="110">
        <f>'Section 11 chart data'!$L$267</f>
        <v>1.2E-2</v>
      </c>
      <c r="AE18" s="110">
        <f>'Section 11 chart data'!$U$284</f>
        <v>2.89</v>
      </c>
      <c r="AF18" s="111">
        <f>'Section 11 chart data'!$V$284</f>
        <v>28.19</v>
      </c>
      <c r="AG18" s="110">
        <f>'Section 11 chart data'!$M$267</f>
        <v>1.0999999999999999E-2</v>
      </c>
      <c r="AH18" s="110">
        <f>'Section 11 chart data'!$W$284</f>
        <v>2.7749999999999999</v>
      </c>
      <c r="AI18" s="112">
        <f>'Section 11 chart data'!$X$284</f>
        <v>27.77</v>
      </c>
    </row>
    <row r="19" spans="2:35" ht="15" customHeight="1" x14ac:dyDescent="0.2">
      <c r="B19" s="109" t="s">
        <v>103</v>
      </c>
      <c r="C19" s="110">
        <f>'Section 11 chart data'!$C$268</f>
        <v>1E-3</v>
      </c>
      <c r="D19" s="110">
        <f>'Section 11 chart data'!$C$285</f>
        <v>5.9290000000000003</v>
      </c>
      <c r="E19" s="111">
        <f>'Section 11 chart data'!$D$285</f>
        <v>42.04</v>
      </c>
      <c r="F19" s="110">
        <f>'Section 11 chart data'!$D$268</f>
        <v>1E-3</v>
      </c>
      <c r="G19" s="110">
        <f>'Section 11 chart data'!$E$285</f>
        <v>7.9619999999999997</v>
      </c>
      <c r="H19" s="111">
        <f>'Section 11 chart data'!$F$285</f>
        <v>32.130000000000003</v>
      </c>
      <c r="I19" s="110">
        <f>'Section 11 chart data'!$E$268</f>
        <v>5.0000000000000001E-3</v>
      </c>
      <c r="J19" s="110">
        <f>'Section 11 chart data'!$G$285</f>
        <v>9.3279999999999994</v>
      </c>
      <c r="K19" s="111">
        <f>'Section 11 chart data'!$H$285</f>
        <v>29.99</v>
      </c>
      <c r="L19" s="110">
        <f>'Section 11 chart data'!$F$268</f>
        <v>6.0000000000000001E-3</v>
      </c>
      <c r="M19" s="110">
        <f>'Section 11 chart data'!$I$285</f>
        <v>9.7889999999999997</v>
      </c>
      <c r="N19" s="111">
        <f>'Section 11 chart data'!$J$285</f>
        <v>30.16</v>
      </c>
      <c r="O19" s="110">
        <f>'Section 11 chart data'!$G$268</f>
        <v>8.0000000000000002E-3</v>
      </c>
      <c r="P19" s="110">
        <f>'Section 11 chart data'!$K$285</f>
        <v>9.9969999999999999</v>
      </c>
      <c r="Q19" s="111">
        <f>'Section 11 chart data'!$L$285</f>
        <v>30.8</v>
      </c>
      <c r="R19" s="110">
        <f>'Section 11 chart data'!$H$268</f>
        <v>8.9999999999999993E-3</v>
      </c>
      <c r="S19" s="110">
        <f>'Section 11 chart data'!$M$285</f>
        <v>9.7750000000000004</v>
      </c>
      <c r="T19" s="111">
        <f>'Section 11 chart data'!$N$285</f>
        <v>31.25</v>
      </c>
      <c r="U19" s="110">
        <f>'Section 11 chart data'!$I$268</f>
        <v>0.01</v>
      </c>
      <c r="V19" s="110">
        <f>'Section 11 chart data'!$O$285</f>
        <v>9.298</v>
      </c>
      <c r="W19" s="111">
        <f>'Section 11 chart data'!$P$285</f>
        <v>31.51</v>
      </c>
      <c r="X19" s="110">
        <f>'Section 11 chart data'!$J$268</f>
        <v>8.9999999999999993E-3</v>
      </c>
      <c r="Y19" s="110">
        <f>'Section 11 chart data'!$Q$285</f>
        <v>8.702</v>
      </c>
      <c r="Z19" s="111">
        <f>'Section 11 chart data'!$R$285</f>
        <v>31.65</v>
      </c>
      <c r="AA19" s="110">
        <f>'Section 11 chart data'!$K$268</f>
        <v>8.9999999999999993E-3</v>
      </c>
      <c r="AB19" s="110">
        <f>'Section 11 chart data'!$S$285</f>
        <v>8.0749999999999993</v>
      </c>
      <c r="AC19" s="111">
        <f>'Section 11 chart data'!$T$285</f>
        <v>31.84</v>
      </c>
      <c r="AD19" s="110">
        <f>'Section 11 chart data'!$L$268</f>
        <v>8.9999999999999993E-3</v>
      </c>
      <c r="AE19" s="110">
        <f>'Section 11 chart data'!$U$285</f>
        <v>7.516</v>
      </c>
      <c r="AF19" s="111">
        <f>'Section 11 chart data'!$V$285</f>
        <v>31.88</v>
      </c>
      <c r="AG19" s="110">
        <f>'Section 11 chart data'!$M$268</f>
        <v>8.9999999999999993E-3</v>
      </c>
      <c r="AH19" s="110">
        <f>'Section 11 chart data'!$W$285</f>
        <v>6.9960000000000004</v>
      </c>
      <c r="AI19" s="112">
        <f>'Section 11 chart data'!$X$285</f>
        <v>31.91</v>
      </c>
    </row>
    <row r="20" spans="2:35" ht="15" customHeight="1" x14ac:dyDescent="0.2">
      <c r="B20" s="113" t="s">
        <v>104</v>
      </c>
      <c r="C20" s="114">
        <f>'Section 11 chart data'!$C$269</f>
        <v>2.9329999999999998</v>
      </c>
      <c r="D20" s="114">
        <f>'Section 11 chart data'!$C$286</f>
        <v>24.605</v>
      </c>
      <c r="E20" s="115">
        <f>'Section 11 chart data'!$D$286</f>
        <v>19.420000000000002</v>
      </c>
      <c r="F20" s="114">
        <f>'Section 11 chart data'!$D$269</f>
        <v>2.879</v>
      </c>
      <c r="G20" s="114">
        <f>'Section 11 chart data'!$E$286</f>
        <v>29.606999999999999</v>
      </c>
      <c r="H20" s="115">
        <f>'Section 11 chart data'!$F$286</f>
        <v>16.28</v>
      </c>
      <c r="I20" s="114">
        <f>'Section 11 chart data'!$E$269</f>
        <v>3.0270000000000001</v>
      </c>
      <c r="J20" s="114">
        <f>'Section 11 chart data'!$G$286</f>
        <v>32.055999999999997</v>
      </c>
      <c r="K20" s="115">
        <f>'Section 11 chart data'!$H$286</f>
        <v>15.15</v>
      </c>
      <c r="L20" s="114">
        <f>'Section 11 chart data'!$F$269</f>
        <v>3.1669999999999998</v>
      </c>
      <c r="M20" s="114">
        <f>'Section 11 chart data'!$I$286</f>
        <v>32.875</v>
      </c>
      <c r="N20" s="115">
        <f>'Section 11 chart data'!$J$286</f>
        <v>14.81</v>
      </c>
      <c r="O20" s="114">
        <f>'Section 11 chart data'!$G$269</f>
        <v>2.9329999999999998</v>
      </c>
      <c r="P20" s="114">
        <f>'Section 11 chart data'!$K$286</f>
        <v>32.927999999999997</v>
      </c>
      <c r="Q20" s="115">
        <f>'Section 11 chart data'!$L$286</f>
        <v>14.74</v>
      </c>
      <c r="R20" s="114">
        <f>'Section 11 chart data'!$H$269</f>
        <v>2.86</v>
      </c>
      <c r="S20" s="114">
        <f>'Section 11 chart data'!$M$286</f>
        <v>32.194000000000003</v>
      </c>
      <c r="T20" s="115">
        <f>'Section 11 chart data'!$N$286</f>
        <v>14.83</v>
      </c>
      <c r="U20" s="114">
        <f>'Section 11 chart data'!$I$269</f>
        <v>2.75</v>
      </c>
      <c r="V20" s="114">
        <f>'Section 11 chart data'!$O$286</f>
        <v>30.678999999999998</v>
      </c>
      <c r="W20" s="115">
        <f>'Section 11 chart data'!$P$286</f>
        <v>14.99</v>
      </c>
      <c r="X20" s="114">
        <f>'Section 11 chart data'!$J$269</f>
        <v>2.8250000000000002</v>
      </c>
      <c r="Y20" s="114">
        <f>'Section 11 chart data'!$Q$286</f>
        <v>28.899000000000001</v>
      </c>
      <c r="Z20" s="115">
        <f>'Section 11 chart data'!$R$286</f>
        <v>15.45</v>
      </c>
      <c r="AA20" s="114">
        <f>'Section 11 chart data'!$K$269</f>
        <v>2.5880000000000001</v>
      </c>
      <c r="AB20" s="114">
        <f>'Section 11 chart data'!$S$286</f>
        <v>27.369</v>
      </c>
      <c r="AC20" s="115">
        <f>'Section 11 chart data'!$T$286</f>
        <v>15.73</v>
      </c>
      <c r="AD20" s="114">
        <f>'Section 11 chart data'!$L$269</f>
        <v>2.2709999999999999</v>
      </c>
      <c r="AE20" s="114">
        <f>'Section 11 chart data'!$U$286</f>
        <v>26.68</v>
      </c>
      <c r="AF20" s="115">
        <f>'Section 11 chart data'!$V$286</f>
        <v>15.57</v>
      </c>
      <c r="AG20" s="114">
        <f>'Section 11 chart data'!$M$269</f>
        <v>2.077</v>
      </c>
      <c r="AH20" s="114">
        <f>'Section 11 chart data'!$W$286</f>
        <v>25.452000000000002</v>
      </c>
      <c r="AI20" s="116">
        <f>'Section 11 chart data'!$X$286</f>
        <v>15.56</v>
      </c>
    </row>
    <row r="23" spans="2:35" ht="15" customHeight="1" x14ac:dyDescent="0.2">
      <c r="B23" s="911" t="s">
        <v>77</v>
      </c>
      <c r="C23" s="903" t="s">
        <v>331</v>
      </c>
      <c r="D23" s="903"/>
      <c r="E23" s="903"/>
      <c r="F23" s="903" t="s">
        <v>222</v>
      </c>
      <c r="G23" s="903"/>
      <c r="H23" s="895"/>
    </row>
    <row r="24" spans="2:35" ht="15" customHeight="1" x14ac:dyDescent="0.2">
      <c r="B24" s="912"/>
      <c r="C24" s="319" t="s">
        <v>78</v>
      </c>
      <c r="D24" s="904" t="s">
        <v>79</v>
      </c>
      <c r="E24" s="904"/>
      <c r="F24" s="691" t="s">
        <v>78</v>
      </c>
      <c r="G24" s="904" t="s">
        <v>79</v>
      </c>
      <c r="H24" s="898"/>
    </row>
    <row r="25" spans="2:35" ht="30" customHeight="1" x14ac:dyDescent="0.2">
      <c r="B25" s="912"/>
      <c r="C25" s="905" t="s">
        <v>325</v>
      </c>
      <c r="D25" s="905"/>
      <c r="E25" s="16" t="s">
        <v>82</v>
      </c>
      <c r="F25" s="905" t="s">
        <v>325</v>
      </c>
      <c r="G25" s="905"/>
      <c r="H25" s="17" t="s">
        <v>82</v>
      </c>
    </row>
    <row r="26" spans="2:35" ht="15" customHeight="1" x14ac:dyDescent="0.2">
      <c r="B26" s="143" t="str">
        <f>Index!$B$4</f>
        <v>East Midlands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7.3860000000000001</v>
      </c>
      <c r="D27" s="108">
        <f>$D$9</f>
        <v>169.005</v>
      </c>
      <c r="E27" s="119">
        <f>$E$9</f>
        <v>6.18</v>
      </c>
      <c r="F27" s="108">
        <f>$F$9</f>
        <v>7.2960000000000003</v>
      </c>
      <c r="G27" s="108">
        <f>$G$9</f>
        <v>183.56100000000001</v>
      </c>
      <c r="H27" s="120">
        <f>$H$9</f>
        <v>5.44</v>
      </c>
    </row>
    <row r="28" spans="2:35" ht="15" customHeight="1" x14ac:dyDescent="0.2">
      <c r="B28" s="109" t="s">
        <v>94</v>
      </c>
      <c r="C28" s="110">
        <f>$C$10</f>
        <v>0.55500000000000005</v>
      </c>
      <c r="D28" s="110">
        <f>$D$10</f>
        <v>36.018000000000001</v>
      </c>
      <c r="E28" s="111">
        <f>$E$10</f>
        <v>14.05</v>
      </c>
      <c r="F28" s="110">
        <f>$F$10</f>
        <v>0.57599999999999996</v>
      </c>
      <c r="G28" s="110">
        <f>$G$10</f>
        <v>36.110999999999997</v>
      </c>
      <c r="H28" s="112">
        <f>$H$10</f>
        <v>13.37</v>
      </c>
    </row>
    <row r="29" spans="2:35" ht="15" customHeight="1" x14ac:dyDescent="0.2">
      <c r="B29" s="109" t="s">
        <v>95</v>
      </c>
      <c r="C29" s="110">
        <f>$C$11</f>
        <v>1.768</v>
      </c>
      <c r="D29" s="110">
        <f>$D$11</f>
        <v>4.7510000000000003</v>
      </c>
      <c r="E29" s="111">
        <f>$E$11</f>
        <v>38.32</v>
      </c>
      <c r="F29" s="110">
        <f>$F$11</f>
        <v>1.7</v>
      </c>
      <c r="G29" s="110">
        <f>$G$11</f>
        <v>5.5830000000000002</v>
      </c>
      <c r="H29" s="112">
        <f>$H$11</f>
        <v>37.619999999999997</v>
      </c>
    </row>
    <row r="30" spans="2:35" ht="15" customHeight="1" x14ac:dyDescent="0.2">
      <c r="B30" s="109" t="s">
        <v>96</v>
      </c>
      <c r="C30" s="110">
        <f>$C$12</f>
        <v>0.53800000000000003</v>
      </c>
      <c r="D30" s="110">
        <f>$D$12</f>
        <v>24.077999999999999</v>
      </c>
      <c r="E30" s="111">
        <f>$E$12</f>
        <v>18.64</v>
      </c>
      <c r="F30" s="110">
        <f>$F$12</f>
        <v>0.51900000000000002</v>
      </c>
      <c r="G30" s="110">
        <f>$G$12</f>
        <v>24.126999999999999</v>
      </c>
      <c r="H30" s="112">
        <f>$H$12</f>
        <v>18.3</v>
      </c>
    </row>
    <row r="31" spans="2:35" ht="15" customHeight="1" x14ac:dyDescent="0.2">
      <c r="B31" s="109" t="s">
        <v>97</v>
      </c>
      <c r="C31" s="110">
        <f>$C$13</f>
        <v>0.29499999999999998</v>
      </c>
      <c r="D31" s="110">
        <f>$D$13</f>
        <v>23.388999999999999</v>
      </c>
      <c r="E31" s="111">
        <f>$E$13</f>
        <v>18.440000000000001</v>
      </c>
      <c r="F31" s="110">
        <f>$F$13</f>
        <v>0.34599999999999997</v>
      </c>
      <c r="G31" s="110">
        <f>$G$13</f>
        <v>24.594000000000001</v>
      </c>
      <c r="H31" s="112">
        <f>$H$13</f>
        <v>17.399999999999999</v>
      </c>
    </row>
    <row r="32" spans="2:35" ht="15" customHeight="1" x14ac:dyDescent="0.2">
      <c r="B32" s="109" t="s">
        <v>98</v>
      </c>
      <c r="C32" s="110">
        <f>$C$14</f>
        <v>0.95499999999999996</v>
      </c>
      <c r="D32" s="110">
        <f>$D$14</f>
        <v>22.190999999999999</v>
      </c>
      <c r="E32" s="111">
        <f>$E$14</f>
        <v>20.84</v>
      </c>
      <c r="F32" s="110">
        <f>$F$14</f>
        <v>0.93899999999999995</v>
      </c>
      <c r="G32" s="110">
        <f>$G$14</f>
        <v>23.257999999999999</v>
      </c>
      <c r="H32" s="112">
        <f>$H$14</f>
        <v>20.57</v>
      </c>
    </row>
    <row r="33" spans="2:8" ht="15" customHeight="1" x14ac:dyDescent="0.2">
      <c r="B33" s="109" t="s">
        <v>248</v>
      </c>
      <c r="C33" s="110">
        <f>$C$15</f>
        <v>0.32300000000000001</v>
      </c>
      <c r="D33" s="110">
        <f>$D$15</f>
        <v>6.6769999999999996</v>
      </c>
      <c r="E33" s="111">
        <f>$E$15</f>
        <v>62.91</v>
      </c>
      <c r="F33" s="110">
        <f>$F$15</f>
        <v>0.313</v>
      </c>
      <c r="G33" s="110">
        <f>$G$15</f>
        <v>8.6509999999999998</v>
      </c>
      <c r="H33" s="112">
        <f>$H$15</f>
        <v>46.8</v>
      </c>
    </row>
    <row r="34" spans="2:8" ht="15" customHeight="1" x14ac:dyDescent="0.2">
      <c r="B34" s="109" t="s">
        <v>100</v>
      </c>
      <c r="C34" s="110">
        <f>$C$16</f>
        <v>2E-3</v>
      </c>
      <c r="D34" s="110">
        <f>$D$16</f>
        <v>4.8220000000000001</v>
      </c>
      <c r="E34" s="111">
        <f>$E$16</f>
        <v>28.62</v>
      </c>
      <c r="F34" s="110">
        <f>$F$16</f>
        <v>2E-3</v>
      </c>
      <c r="G34" s="110">
        <f>$G$16</f>
        <v>4.3600000000000003</v>
      </c>
      <c r="H34" s="112">
        <f>$H$16</f>
        <v>28.16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8.41</v>
      </c>
      <c r="E35" s="111">
        <f>$E$17</f>
        <v>21.88</v>
      </c>
      <c r="F35" s="110">
        <f>$F$17</f>
        <v>0</v>
      </c>
      <c r="G35" s="110">
        <f>$G$17</f>
        <v>10.010999999999999</v>
      </c>
      <c r="H35" s="112">
        <f>$H$17</f>
        <v>21.6</v>
      </c>
    </row>
    <row r="36" spans="2:8" ht="15" customHeight="1" x14ac:dyDescent="0.2">
      <c r="B36" s="109" t="s">
        <v>102</v>
      </c>
      <c r="C36" s="110">
        <f>$C$18</f>
        <v>1.7000000000000001E-2</v>
      </c>
      <c r="D36" s="110">
        <f>$D$18</f>
        <v>8.1340000000000003</v>
      </c>
      <c r="E36" s="111">
        <f>$E$18</f>
        <v>34.270000000000003</v>
      </c>
      <c r="F36" s="110">
        <f>$F$18</f>
        <v>0.02</v>
      </c>
      <c r="G36" s="110">
        <f>$G$18</f>
        <v>9.2959999999999994</v>
      </c>
      <c r="H36" s="112">
        <f>$H$18</f>
        <v>30.25</v>
      </c>
    </row>
    <row r="37" spans="2:8" ht="15" customHeight="1" x14ac:dyDescent="0.2">
      <c r="B37" s="109" t="s">
        <v>103</v>
      </c>
      <c r="C37" s="110">
        <f>$C$19</f>
        <v>1E-3</v>
      </c>
      <c r="D37" s="110">
        <f>$D$19</f>
        <v>5.9290000000000003</v>
      </c>
      <c r="E37" s="111">
        <f>$E$19</f>
        <v>42.04</v>
      </c>
      <c r="F37" s="110">
        <f>$F$19</f>
        <v>1E-3</v>
      </c>
      <c r="G37" s="110">
        <f>$G$19</f>
        <v>7.9619999999999997</v>
      </c>
      <c r="H37" s="112">
        <f>$H$19</f>
        <v>32.130000000000003</v>
      </c>
    </row>
    <row r="38" spans="2:8" ht="15" customHeight="1" x14ac:dyDescent="0.2">
      <c r="B38" s="113" t="s">
        <v>104</v>
      </c>
      <c r="C38" s="114">
        <f>$C$20</f>
        <v>2.9329999999999998</v>
      </c>
      <c r="D38" s="114">
        <f>$D$20</f>
        <v>24.605</v>
      </c>
      <c r="E38" s="115">
        <f>$E$20</f>
        <v>19.420000000000002</v>
      </c>
      <c r="F38" s="114">
        <f>$F$20</f>
        <v>2.879</v>
      </c>
      <c r="G38" s="114">
        <f>$G$20</f>
        <v>29.606999999999999</v>
      </c>
      <c r="H38" s="116">
        <f>$H$20</f>
        <v>16.28</v>
      </c>
    </row>
    <row r="41" spans="2:8" ht="15" customHeight="1" x14ac:dyDescent="0.2">
      <c r="B41" s="911" t="s">
        <v>77</v>
      </c>
      <c r="C41" s="903" t="s">
        <v>225</v>
      </c>
      <c r="D41" s="903"/>
      <c r="E41" s="903"/>
      <c r="F41" s="903" t="s">
        <v>226</v>
      </c>
      <c r="G41" s="903"/>
      <c r="H41" s="895"/>
    </row>
    <row r="42" spans="2:8" ht="15" customHeight="1" x14ac:dyDescent="0.2">
      <c r="B42" s="912"/>
      <c r="C42" s="319" t="s">
        <v>78</v>
      </c>
      <c r="D42" s="904" t="s">
        <v>79</v>
      </c>
      <c r="E42" s="904"/>
      <c r="F42" s="691" t="s">
        <v>78</v>
      </c>
      <c r="G42" s="904" t="s">
        <v>79</v>
      </c>
      <c r="H42" s="898"/>
    </row>
    <row r="43" spans="2:8" ht="30" customHeight="1" x14ac:dyDescent="0.2">
      <c r="B43" s="912"/>
      <c r="C43" s="905" t="s">
        <v>325</v>
      </c>
      <c r="D43" s="905"/>
      <c r="E43" s="16" t="s">
        <v>82</v>
      </c>
      <c r="F43" s="905" t="s">
        <v>325</v>
      </c>
      <c r="G43" s="905"/>
      <c r="H43" s="17" t="s">
        <v>82</v>
      </c>
    </row>
    <row r="44" spans="2:8" ht="15" customHeight="1" x14ac:dyDescent="0.2">
      <c r="B44" s="143" t="str">
        <f>Index!$B$4</f>
        <v>East Midlands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7.6020000000000003</v>
      </c>
      <c r="D45" s="108">
        <f>$J$9</f>
        <v>191.875</v>
      </c>
      <c r="E45" s="119">
        <f>$K$9</f>
        <v>5.26</v>
      </c>
      <c r="F45" s="108">
        <f>$L$9</f>
        <v>8.02</v>
      </c>
      <c r="G45" s="108">
        <f>$M$9</f>
        <v>189.40100000000001</v>
      </c>
      <c r="H45" s="120">
        <f>$N$9</f>
        <v>5.15</v>
      </c>
    </row>
    <row r="46" spans="2:8" ht="15" customHeight="1" x14ac:dyDescent="0.2">
      <c r="B46" s="109" t="s">
        <v>94</v>
      </c>
      <c r="C46" s="110">
        <f>$I$10</f>
        <v>0.60899999999999999</v>
      </c>
      <c r="D46" s="110">
        <f>$J$10</f>
        <v>36.662999999999997</v>
      </c>
      <c r="E46" s="111">
        <f>$K$10</f>
        <v>12.68</v>
      </c>
      <c r="F46" s="110">
        <f>$L$10</f>
        <v>0.66800000000000004</v>
      </c>
      <c r="G46" s="110">
        <f>$M$10</f>
        <v>34.68</v>
      </c>
      <c r="H46" s="112">
        <f>$N$10</f>
        <v>12.59</v>
      </c>
    </row>
    <row r="47" spans="2:8" ht="15" customHeight="1" x14ac:dyDescent="0.2">
      <c r="B47" s="109" t="s">
        <v>95</v>
      </c>
      <c r="C47" s="110">
        <f>$I$11</f>
        <v>1.621</v>
      </c>
      <c r="D47" s="110">
        <f>$J$11</f>
        <v>6.0910000000000002</v>
      </c>
      <c r="E47" s="111">
        <f>$K$11</f>
        <v>37.83</v>
      </c>
      <c r="F47" s="110">
        <f>$L$11</f>
        <v>1.5089999999999999</v>
      </c>
      <c r="G47" s="110">
        <f>$M$11</f>
        <v>6.2439999999999998</v>
      </c>
      <c r="H47" s="112">
        <f>$N$11</f>
        <v>36.75</v>
      </c>
    </row>
    <row r="48" spans="2:8" ht="15" customHeight="1" x14ac:dyDescent="0.2">
      <c r="B48" s="109" t="s">
        <v>96</v>
      </c>
      <c r="C48" s="110">
        <f>$I$12</f>
        <v>0.56399999999999995</v>
      </c>
      <c r="D48" s="110">
        <f>$J$12</f>
        <v>24.716999999999999</v>
      </c>
      <c r="E48" s="111">
        <f>$K$12</f>
        <v>19.670000000000002</v>
      </c>
      <c r="F48" s="110">
        <f>$L$12</f>
        <v>0.70299999999999996</v>
      </c>
      <c r="G48" s="110">
        <f>$M$12</f>
        <v>24.640999999999998</v>
      </c>
      <c r="H48" s="112">
        <f>$N$12</f>
        <v>19.88</v>
      </c>
    </row>
    <row r="49" spans="2:8" ht="15" customHeight="1" x14ac:dyDescent="0.2">
      <c r="B49" s="109" t="s">
        <v>97</v>
      </c>
      <c r="C49" s="110">
        <f>$I$13</f>
        <v>0.47199999999999998</v>
      </c>
      <c r="D49" s="110">
        <f>$J$13</f>
        <v>24.99</v>
      </c>
      <c r="E49" s="111">
        <f>$K$13</f>
        <v>16.41</v>
      </c>
      <c r="F49" s="110">
        <f>$L$13</f>
        <v>0.61599999999999999</v>
      </c>
      <c r="G49" s="110">
        <f>$M$13</f>
        <v>25.959</v>
      </c>
      <c r="H49" s="112">
        <f>$N$13</f>
        <v>16.170000000000002</v>
      </c>
    </row>
    <row r="50" spans="2:8" ht="15" customHeight="1" x14ac:dyDescent="0.2">
      <c r="B50" s="109" t="s">
        <v>98</v>
      </c>
      <c r="C50" s="110">
        <f>$I$14</f>
        <v>0.96499999999999997</v>
      </c>
      <c r="D50" s="110">
        <f>$J$14</f>
        <v>23.116</v>
      </c>
      <c r="E50" s="111">
        <f>$K$14</f>
        <v>20.329999999999998</v>
      </c>
      <c r="F50" s="110">
        <f>$L$14</f>
        <v>1.01</v>
      </c>
      <c r="G50" s="110">
        <f>$M$14</f>
        <v>21.545000000000002</v>
      </c>
      <c r="H50" s="112">
        <f>$N$14</f>
        <v>18.96</v>
      </c>
    </row>
    <row r="51" spans="2:8" ht="15" customHeight="1" x14ac:dyDescent="0.2">
      <c r="B51" s="109" t="s">
        <v>248</v>
      </c>
      <c r="C51" s="110">
        <f>$I$15</f>
        <v>0.31</v>
      </c>
      <c r="D51" s="110">
        <f>$J$15</f>
        <v>9.6219999999999999</v>
      </c>
      <c r="E51" s="111">
        <f>$K$15</f>
        <v>43.2</v>
      </c>
      <c r="F51" s="110">
        <f>$L$15</f>
        <v>0.30399999999999999</v>
      </c>
      <c r="G51" s="110">
        <f>$M$15</f>
        <v>8.9280000000000008</v>
      </c>
      <c r="H51" s="112">
        <f>$N$15</f>
        <v>45.47</v>
      </c>
    </row>
    <row r="52" spans="2:8" ht="15" customHeight="1" x14ac:dyDescent="0.2">
      <c r="B52" s="109" t="s">
        <v>100</v>
      </c>
      <c r="C52" s="110">
        <f>$I$16</f>
        <v>7.0000000000000001E-3</v>
      </c>
      <c r="D52" s="110">
        <f>$J$16</f>
        <v>3.835</v>
      </c>
      <c r="E52" s="111">
        <f>$K$16</f>
        <v>27.32</v>
      </c>
      <c r="F52" s="110">
        <f>$L$16</f>
        <v>7.0000000000000001E-3</v>
      </c>
      <c r="G52" s="110">
        <f>$M$16</f>
        <v>3.0910000000000002</v>
      </c>
      <c r="H52" s="112">
        <f>$N$16</f>
        <v>27.01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11.976000000000001</v>
      </c>
      <c r="E53" s="111">
        <f>$K$17</f>
        <v>20.99</v>
      </c>
      <c r="F53" s="110">
        <f>$L$17</f>
        <v>0</v>
      </c>
      <c r="G53" s="110">
        <f>$M$17</f>
        <v>13.164</v>
      </c>
      <c r="H53" s="112">
        <f>$N$17</f>
        <v>21.44</v>
      </c>
    </row>
    <row r="54" spans="2:8" ht="15" customHeight="1" x14ac:dyDescent="0.2">
      <c r="B54" s="109" t="s">
        <v>102</v>
      </c>
      <c r="C54" s="110">
        <f>$I$18</f>
        <v>2.3E-2</v>
      </c>
      <c r="D54" s="110">
        <f>$J$18</f>
        <v>9.484</v>
      </c>
      <c r="E54" s="111">
        <f>$K$18</f>
        <v>27.88</v>
      </c>
      <c r="F54" s="110">
        <f>$L$18</f>
        <v>0.03</v>
      </c>
      <c r="G54" s="110">
        <f>$M$18</f>
        <v>8.4870000000000001</v>
      </c>
      <c r="H54" s="112">
        <f>$N$18</f>
        <v>27.78</v>
      </c>
    </row>
    <row r="55" spans="2:8" ht="15" customHeight="1" x14ac:dyDescent="0.2">
      <c r="B55" s="109" t="s">
        <v>103</v>
      </c>
      <c r="C55" s="110">
        <f>$I$19</f>
        <v>5.0000000000000001E-3</v>
      </c>
      <c r="D55" s="110">
        <f>$J$19</f>
        <v>9.3279999999999994</v>
      </c>
      <c r="E55" s="111">
        <f>$K$19</f>
        <v>29.99</v>
      </c>
      <c r="F55" s="110">
        <f>$L$19</f>
        <v>6.0000000000000001E-3</v>
      </c>
      <c r="G55" s="110">
        <f>$M$19</f>
        <v>9.7889999999999997</v>
      </c>
      <c r="H55" s="112">
        <f>$N$19</f>
        <v>30.16</v>
      </c>
    </row>
    <row r="56" spans="2:8" ht="15" customHeight="1" x14ac:dyDescent="0.2">
      <c r="B56" s="113" t="s">
        <v>104</v>
      </c>
      <c r="C56" s="114">
        <f>$I$20</f>
        <v>3.0270000000000001</v>
      </c>
      <c r="D56" s="114">
        <f>$J$20</f>
        <v>32.055999999999997</v>
      </c>
      <c r="E56" s="115">
        <f>$K$20</f>
        <v>15.15</v>
      </c>
      <c r="F56" s="114">
        <f>$L$20</f>
        <v>3.1669999999999998</v>
      </c>
      <c r="G56" s="114">
        <f>$M$20</f>
        <v>32.875</v>
      </c>
      <c r="H56" s="116">
        <f>$N$20</f>
        <v>14.81</v>
      </c>
    </row>
    <row r="59" spans="2:8" ht="15" customHeight="1" x14ac:dyDescent="0.2">
      <c r="B59" s="911" t="s">
        <v>77</v>
      </c>
      <c r="C59" s="903" t="s">
        <v>227</v>
      </c>
      <c r="D59" s="903"/>
      <c r="E59" s="903"/>
      <c r="F59" s="903" t="s">
        <v>228</v>
      </c>
      <c r="G59" s="903"/>
      <c r="H59" s="895"/>
    </row>
    <row r="60" spans="2:8" ht="15" customHeight="1" x14ac:dyDescent="0.2">
      <c r="B60" s="912"/>
      <c r="C60" s="319" t="s">
        <v>78</v>
      </c>
      <c r="D60" s="904" t="s">
        <v>79</v>
      </c>
      <c r="E60" s="904"/>
      <c r="F60" s="691" t="s">
        <v>78</v>
      </c>
      <c r="G60" s="904" t="s">
        <v>79</v>
      </c>
      <c r="H60" s="898"/>
    </row>
    <row r="61" spans="2:8" ht="30" customHeight="1" x14ac:dyDescent="0.2">
      <c r="B61" s="912"/>
      <c r="C61" s="905" t="s">
        <v>325</v>
      </c>
      <c r="D61" s="905"/>
      <c r="E61" s="16" t="s">
        <v>82</v>
      </c>
      <c r="F61" s="905" t="s">
        <v>325</v>
      </c>
      <c r="G61" s="905"/>
      <c r="H61" s="17" t="s">
        <v>82</v>
      </c>
    </row>
    <row r="62" spans="2:8" ht="15" customHeight="1" x14ac:dyDescent="0.2">
      <c r="B62" s="143" t="str">
        <f>Index!$B$4</f>
        <v>East Midlands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8.1890000000000001</v>
      </c>
      <c r="D63" s="108">
        <f>$P$9</f>
        <v>186.44</v>
      </c>
      <c r="E63" s="119">
        <f>$Q$9</f>
        <v>4.9800000000000004</v>
      </c>
      <c r="F63" s="108">
        <f>$R$9</f>
        <v>8.3119999999999994</v>
      </c>
      <c r="G63" s="108">
        <f>$S$9</f>
        <v>182.87899999999999</v>
      </c>
      <c r="H63" s="120">
        <f>$T$9</f>
        <v>4.8899999999999997</v>
      </c>
    </row>
    <row r="64" spans="2:8" ht="15" customHeight="1" x14ac:dyDescent="0.2">
      <c r="B64" s="109" t="s">
        <v>94</v>
      </c>
      <c r="C64" s="110">
        <f>$O$10</f>
        <v>0.68400000000000005</v>
      </c>
      <c r="D64" s="110">
        <f>$P$10</f>
        <v>32.558999999999997</v>
      </c>
      <c r="E64" s="111">
        <f>$Q$10</f>
        <v>12.74</v>
      </c>
      <c r="F64" s="110">
        <f>$R$10</f>
        <v>0.72499999999999998</v>
      </c>
      <c r="G64" s="110">
        <f>$S$10</f>
        <v>31.901</v>
      </c>
      <c r="H64" s="112">
        <f>$T$10</f>
        <v>13.16</v>
      </c>
    </row>
    <row r="65" spans="2:8" ht="15" customHeight="1" x14ac:dyDescent="0.2">
      <c r="B65" s="109" t="s">
        <v>95</v>
      </c>
      <c r="C65" s="110">
        <f>$O$11</f>
        <v>1.4319999999999999</v>
      </c>
      <c r="D65" s="110">
        <f>$P$11</f>
        <v>6.1660000000000004</v>
      </c>
      <c r="E65" s="111">
        <f>$Q$11</f>
        <v>35.590000000000003</v>
      </c>
      <c r="F65" s="110">
        <f>$R$11</f>
        <v>1.391</v>
      </c>
      <c r="G65" s="110">
        <f>$S$11</f>
        <v>6.0229999999999997</v>
      </c>
      <c r="H65" s="112">
        <f>$T$11</f>
        <v>34.49</v>
      </c>
    </row>
    <row r="66" spans="2:8" ht="15" customHeight="1" x14ac:dyDescent="0.2">
      <c r="B66" s="109" t="s">
        <v>96</v>
      </c>
      <c r="C66" s="110">
        <f>$O$12</f>
        <v>1.054</v>
      </c>
      <c r="D66" s="110">
        <f>$P$12</f>
        <v>24.439</v>
      </c>
      <c r="E66" s="111">
        <f>$Q$12</f>
        <v>19.149999999999999</v>
      </c>
      <c r="F66" s="110">
        <f>$R$12</f>
        <v>1.1839999999999999</v>
      </c>
      <c r="G66" s="110">
        <f>$S$12</f>
        <v>24.742000000000001</v>
      </c>
      <c r="H66" s="112">
        <f>$T$12</f>
        <v>18.72</v>
      </c>
    </row>
    <row r="67" spans="2:8" ht="15" customHeight="1" x14ac:dyDescent="0.2">
      <c r="B67" s="109" t="s">
        <v>97</v>
      </c>
      <c r="C67" s="110">
        <f>$O$13</f>
        <v>0.75800000000000001</v>
      </c>
      <c r="D67" s="110">
        <f>$P$13</f>
        <v>25.978999999999999</v>
      </c>
      <c r="E67" s="111">
        <f>$Q$13</f>
        <v>16.149999999999999</v>
      </c>
      <c r="F67" s="110">
        <f>$R$13</f>
        <v>0.81699999999999995</v>
      </c>
      <c r="G67" s="110">
        <f>$S$13</f>
        <v>24.879000000000001</v>
      </c>
      <c r="H67" s="112">
        <f>$T$13</f>
        <v>16.940000000000001</v>
      </c>
    </row>
    <row r="68" spans="2:8" ht="15" customHeight="1" x14ac:dyDescent="0.2">
      <c r="B68" s="109" t="s">
        <v>98</v>
      </c>
      <c r="C68" s="110">
        <f>$O$14</f>
        <v>1.012</v>
      </c>
      <c r="D68" s="110">
        <f>$P$14</f>
        <v>21.895</v>
      </c>
      <c r="E68" s="111">
        <f>$Q$14</f>
        <v>16.87</v>
      </c>
      <c r="F68" s="110">
        <f>$R$14</f>
        <v>1.0229999999999999</v>
      </c>
      <c r="G68" s="110">
        <f>$S$14</f>
        <v>23.114000000000001</v>
      </c>
      <c r="H68" s="112">
        <f>$T$14</f>
        <v>17.100000000000001</v>
      </c>
    </row>
    <row r="69" spans="2:8" ht="15" customHeight="1" x14ac:dyDescent="0.2">
      <c r="B69" s="109" t="s">
        <v>248</v>
      </c>
      <c r="C69" s="110">
        <f>$O$15</f>
        <v>0.27200000000000002</v>
      </c>
      <c r="D69" s="110">
        <f>$P$15</f>
        <v>8.6479999999999997</v>
      </c>
      <c r="E69" s="111">
        <f>$Q$15</f>
        <v>45.52</v>
      </c>
      <c r="F69" s="110">
        <f>$R$15</f>
        <v>0.26900000000000002</v>
      </c>
      <c r="G69" s="110">
        <f>$S$15</f>
        <v>8.1560000000000006</v>
      </c>
      <c r="H69" s="112">
        <f>$T$15</f>
        <v>45.75</v>
      </c>
    </row>
    <row r="70" spans="2:8" ht="15" customHeight="1" x14ac:dyDescent="0.2">
      <c r="B70" s="109" t="s">
        <v>100</v>
      </c>
      <c r="C70" s="110">
        <f>$O$16</f>
        <v>6.0000000000000001E-3</v>
      </c>
      <c r="D70" s="110">
        <f>$P$16</f>
        <v>2.5539999999999998</v>
      </c>
      <c r="E70" s="111">
        <f>$Q$16</f>
        <v>27.11</v>
      </c>
      <c r="F70" s="110">
        <f>$R$16</f>
        <v>5.0000000000000001E-3</v>
      </c>
      <c r="G70" s="110">
        <f>$S$16</f>
        <v>2.1320000000000001</v>
      </c>
      <c r="H70" s="112">
        <f>$T$16</f>
        <v>33.340000000000003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13.978999999999999</v>
      </c>
      <c r="E71" s="111">
        <f>$Q$17</f>
        <v>21.29</v>
      </c>
      <c r="F71" s="110">
        <f>$R$17</f>
        <v>0</v>
      </c>
      <c r="G71" s="110">
        <f>$S$17</f>
        <v>13.977</v>
      </c>
      <c r="H71" s="112">
        <f>$T$17</f>
        <v>20.98</v>
      </c>
    </row>
    <row r="72" spans="2:8" ht="15" customHeight="1" x14ac:dyDescent="0.2">
      <c r="B72" s="109" t="s">
        <v>102</v>
      </c>
      <c r="C72" s="110">
        <f>$O$18</f>
        <v>3.1E-2</v>
      </c>
      <c r="D72" s="110">
        <f>$P$18</f>
        <v>7.2969999999999997</v>
      </c>
      <c r="E72" s="111">
        <f>$Q$18</f>
        <v>27.65</v>
      </c>
      <c r="F72" s="110">
        <f>$R$18</f>
        <v>2.9000000000000001E-2</v>
      </c>
      <c r="G72" s="110">
        <f>$S$18</f>
        <v>5.9859999999999998</v>
      </c>
      <c r="H72" s="112">
        <f>$T$18</f>
        <v>27.62</v>
      </c>
    </row>
    <row r="73" spans="2:8" ht="15" customHeight="1" x14ac:dyDescent="0.2">
      <c r="B73" s="109" t="s">
        <v>103</v>
      </c>
      <c r="C73" s="110">
        <f>$O$19</f>
        <v>8.0000000000000002E-3</v>
      </c>
      <c r="D73" s="110">
        <f>$P$19</f>
        <v>9.9969999999999999</v>
      </c>
      <c r="E73" s="111">
        <f>$Q$19</f>
        <v>30.8</v>
      </c>
      <c r="F73" s="110">
        <f>$R$19</f>
        <v>8.9999999999999993E-3</v>
      </c>
      <c r="G73" s="110">
        <f>$S$19</f>
        <v>9.7750000000000004</v>
      </c>
      <c r="H73" s="112">
        <f>$T$19</f>
        <v>31.25</v>
      </c>
    </row>
    <row r="74" spans="2:8" ht="15" customHeight="1" x14ac:dyDescent="0.2">
      <c r="B74" s="113" t="s">
        <v>104</v>
      </c>
      <c r="C74" s="114">
        <f>$O$20</f>
        <v>2.9329999999999998</v>
      </c>
      <c r="D74" s="114">
        <f>$P$20</f>
        <v>32.927999999999997</v>
      </c>
      <c r="E74" s="115">
        <f>$Q$20</f>
        <v>14.74</v>
      </c>
      <c r="F74" s="114">
        <f>$R$20</f>
        <v>2.86</v>
      </c>
      <c r="G74" s="114">
        <f>$S$20</f>
        <v>32.194000000000003</v>
      </c>
      <c r="H74" s="116">
        <f>$T$20</f>
        <v>14.83</v>
      </c>
    </row>
    <row r="77" spans="2:8" ht="15" customHeight="1" x14ac:dyDescent="0.2">
      <c r="B77" s="911" t="s">
        <v>77</v>
      </c>
      <c r="C77" s="903" t="s">
        <v>332</v>
      </c>
      <c r="D77" s="903"/>
      <c r="E77" s="903"/>
      <c r="F77" s="903" t="s">
        <v>333</v>
      </c>
      <c r="G77" s="903"/>
      <c r="H77" s="895"/>
    </row>
    <row r="78" spans="2:8" ht="15" customHeight="1" x14ac:dyDescent="0.2">
      <c r="B78" s="912"/>
      <c r="C78" s="319" t="s">
        <v>78</v>
      </c>
      <c r="D78" s="904" t="s">
        <v>79</v>
      </c>
      <c r="E78" s="904"/>
      <c r="F78" s="691" t="s">
        <v>78</v>
      </c>
      <c r="G78" s="904" t="s">
        <v>79</v>
      </c>
      <c r="H78" s="898"/>
    </row>
    <row r="79" spans="2:8" ht="30" customHeight="1" x14ac:dyDescent="0.2">
      <c r="B79" s="912"/>
      <c r="C79" s="905" t="s">
        <v>325</v>
      </c>
      <c r="D79" s="905"/>
      <c r="E79" s="16" t="s">
        <v>82</v>
      </c>
      <c r="F79" s="905" t="s">
        <v>325</v>
      </c>
      <c r="G79" s="905"/>
      <c r="H79" s="17" t="s">
        <v>82</v>
      </c>
    </row>
    <row r="80" spans="2:8" ht="15" customHeight="1" x14ac:dyDescent="0.2">
      <c r="B80" s="143" t="str">
        <f>Index!$B$4</f>
        <v>East Midlands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8.3219999999999992</v>
      </c>
      <c r="D81" s="108">
        <f>$V$9</f>
        <v>178.36199999999999</v>
      </c>
      <c r="E81" s="119">
        <f>$W$9</f>
        <v>4.8899999999999997</v>
      </c>
      <c r="F81" s="108">
        <f>$X$9</f>
        <v>8.4109999999999996</v>
      </c>
      <c r="G81" s="108">
        <f>$Y$9</f>
        <v>168.375</v>
      </c>
      <c r="H81" s="120">
        <f>$Z$9</f>
        <v>4.99</v>
      </c>
    </row>
    <row r="82" spans="2:8" ht="15" customHeight="1" x14ac:dyDescent="0.2">
      <c r="B82" s="109" t="s">
        <v>94</v>
      </c>
      <c r="C82" s="110">
        <f>$U$10</f>
        <v>0.77800000000000002</v>
      </c>
      <c r="D82" s="110">
        <f>$V$10</f>
        <v>33.786000000000001</v>
      </c>
      <c r="E82" s="111">
        <f>$W$10</f>
        <v>12.8</v>
      </c>
      <c r="F82" s="110">
        <f>$X$10</f>
        <v>0.84799999999999998</v>
      </c>
      <c r="G82" s="110">
        <f>$Y$10</f>
        <v>35</v>
      </c>
      <c r="H82" s="112">
        <f>$Z$10</f>
        <v>12.92</v>
      </c>
    </row>
    <row r="83" spans="2:8" ht="15" customHeight="1" x14ac:dyDescent="0.2">
      <c r="B83" s="109" t="s">
        <v>95</v>
      </c>
      <c r="C83" s="110">
        <f>$U$11</f>
        <v>1.4330000000000001</v>
      </c>
      <c r="D83" s="110">
        <f>$V$11</f>
        <v>5.88</v>
      </c>
      <c r="E83" s="111">
        <f>$W$11</f>
        <v>33.08</v>
      </c>
      <c r="F83" s="110">
        <f>$X$11</f>
        <v>1.5009999999999999</v>
      </c>
      <c r="G83" s="110">
        <f>$Y$11</f>
        <v>5.7030000000000003</v>
      </c>
      <c r="H83" s="112">
        <f>$Z$11</f>
        <v>31.99</v>
      </c>
    </row>
    <row r="84" spans="2:8" ht="15" customHeight="1" x14ac:dyDescent="0.2">
      <c r="B84" s="109" t="s">
        <v>96</v>
      </c>
      <c r="C84" s="110">
        <f>$U$12</f>
        <v>1.159</v>
      </c>
      <c r="D84" s="110">
        <f>$V$12</f>
        <v>23.024999999999999</v>
      </c>
      <c r="E84" s="111">
        <f>$W$12</f>
        <v>19.22</v>
      </c>
      <c r="F84" s="110">
        <f>$X$12</f>
        <v>1.115</v>
      </c>
      <c r="G84" s="110">
        <f>$Y$12</f>
        <v>22.215</v>
      </c>
      <c r="H84" s="112">
        <f>$Z$12</f>
        <v>20.85</v>
      </c>
    </row>
    <row r="85" spans="2:8" ht="15" customHeight="1" x14ac:dyDescent="0.2">
      <c r="B85" s="109" t="s">
        <v>97</v>
      </c>
      <c r="C85" s="110">
        <f>$U$13</f>
        <v>0.83</v>
      </c>
      <c r="D85" s="110">
        <f>$V$13</f>
        <v>23.251999999999999</v>
      </c>
      <c r="E85" s="111">
        <f>$W$13</f>
        <v>18.02</v>
      </c>
      <c r="F85" s="110">
        <f>$X$13</f>
        <v>0.79700000000000004</v>
      </c>
      <c r="G85" s="110">
        <f>$Y$13</f>
        <v>20.245999999999999</v>
      </c>
      <c r="H85" s="112">
        <f>$Z$13</f>
        <v>18.850000000000001</v>
      </c>
    </row>
    <row r="86" spans="2:8" ht="15" customHeight="1" x14ac:dyDescent="0.2">
      <c r="B86" s="109" t="s">
        <v>98</v>
      </c>
      <c r="C86" s="110">
        <f>$U$14</f>
        <v>1.0609999999999999</v>
      </c>
      <c r="D86" s="110">
        <f>$V$14</f>
        <v>22.664999999999999</v>
      </c>
      <c r="E86" s="111">
        <f>$W$14</f>
        <v>17.579999999999998</v>
      </c>
      <c r="F86" s="110">
        <f>$X$14</f>
        <v>1.016</v>
      </c>
      <c r="G86" s="110">
        <f>$Y$14</f>
        <v>20.704000000000001</v>
      </c>
      <c r="H86" s="112">
        <f>$Z$14</f>
        <v>17.66</v>
      </c>
    </row>
    <row r="87" spans="2:8" ht="15" customHeight="1" x14ac:dyDescent="0.2">
      <c r="B87" s="109" t="s">
        <v>248</v>
      </c>
      <c r="C87" s="110">
        <f>$U$15</f>
        <v>0.27100000000000002</v>
      </c>
      <c r="D87" s="110">
        <f>$V$15</f>
        <v>8.0960000000000001</v>
      </c>
      <c r="E87" s="111">
        <f>$W$15</f>
        <v>44.31</v>
      </c>
      <c r="F87" s="110">
        <f>$X$15</f>
        <v>0.27200000000000002</v>
      </c>
      <c r="G87" s="110">
        <f>$Y$15</f>
        <v>5.8280000000000003</v>
      </c>
      <c r="H87" s="112">
        <f>$Z$15</f>
        <v>36.74</v>
      </c>
    </row>
    <row r="88" spans="2:8" ht="15" customHeight="1" x14ac:dyDescent="0.2">
      <c r="B88" s="109" t="s">
        <v>100</v>
      </c>
      <c r="C88" s="110">
        <f>$U$16</f>
        <v>4.0000000000000001E-3</v>
      </c>
      <c r="D88" s="110">
        <f>$V$16</f>
        <v>3.012</v>
      </c>
      <c r="E88" s="111">
        <f>$W$16</f>
        <v>45.53</v>
      </c>
      <c r="F88" s="110">
        <f>$X$16</f>
        <v>4.0000000000000001E-3</v>
      </c>
      <c r="G88" s="110">
        <f>$Y$16</f>
        <v>3.7040000000000002</v>
      </c>
      <c r="H88" s="112">
        <f>$Z$16</f>
        <v>45.75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13.755000000000001</v>
      </c>
      <c r="E89" s="111">
        <f>$W$17</f>
        <v>21.12</v>
      </c>
      <c r="F89" s="110">
        <f>$X$17</f>
        <v>0</v>
      </c>
      <c r="G89" s="110">
        <f>$Y$17</f>
        <v>13.387</v>
      </c>
      <c r="H89" s="112">
        <f>$Z$17</f>
        <v>21.14</v>
      </c>
    </row>
    <row r="90" spans="2:8" ht="15" customHeight="1" x14ac:dyDescent="0.2">
      <c r="B90" s="109" t="s">
        <v>102</v>
      </c>
      <c r="C90" s="110">
        <f>$U$18</f>
        <v>2.5999999999999999E-2</v>
      </c>
      <c r="D90" s="110">
        <f>$V$18</f>
        <v>4.9139999999999997</v>
      </c>
      <c r="E90" s="111">
        <f>$W$18</f>
        <v>27.95</v>
      </c>
      <c r="F90" s="110">
        <f>$X$18</f>
        <v>2.4E-2</v>
      </c>
      <c r="G90" s="110">
        <f>$Y$18</f>
        <v>3.9870000000000001</v>
      </c>
      <c r="H90" s="112">
        <f>$Z$18</f>
        <v>28.32</v>
      </c>
    </row>
    <row r="91" spans="2:8" ht="15" customHeight="1" x14ac:dyDescent="0.2">
      <c r="B91" s="109" t="s">
        <v>103</v>
      </c>
      <c r="C91" s="110">
        <f>$U$19</f>
        <v>0.01</v>
      </c>
      <c r="D91" s="110">
        <f>$V$19</f>
        <v>9.298</v>
      </c>
      <c r="E91" s="111">
        <f>$W$19</f>
        <v>31.51</v>
      </c>
      <c r="F91" s="110">
        <f>$X$19</f>
        <v>8.9999999999999993E-3</v>
      </c>
      <c r="G91" s="110">
        <f>$Y$19</f>
        <v>8.702</v>
      </c>
      <c r="H91" s="112">
        <f>$Z$19</f>
        <v>31.65</v>
      </c>
    </row>
    <row r="92" spans="2:8" ht="15" customHeight="1" x14ac:dyDescent="0.2">
      <c r="B92" s="113" t="s">
        <v>104</v>
      </c>
      <c r="C92" s="114">
        <f>$U$20</f>
        <v>2.75</v>
      </c>
      <c r="D92" s="114">
        <f>$V$20</f>
        <v>30.678999999999998</v>
      </c>
      <c r="E92" s="115">
        <f>$W$20</f>
        <v>14.99</v>
      </c>
      <c r="F92" s="114">
        <f>$X$20</f>
        <v>2.8250000000000002</v>
      </c>
      <c r="G92" s="114">
        <f>$Y$20</f>
        <v>28.899000000000001</v>
      </c>
      <c r="H92" s="116">
        <f>$Z$20</f>
        <v>15.45</v>
      </c>
    </row>
    <row r="95" spans="2:8" ht="15" customHeight="1" x14ac:dyDescent="0.2">
      <c r="B95" s="911" t="s">
        <v>77</v>
      </c>
      <c r="C95" s="903" t="s">
        <v>231</v>
      </c>
      <c r="D95" s="903"/>
      <c r="E95" s="903"/>
      <c r="F95" s="903" t="s">
        <v>232</v>
      </c>
      <c r="G95" s="903"/>
      <c r="H95" s="895"/>
    </row>
    <row r="96" spans="2:8" ht="15" customHeight="1" x14ac:dyDescent="0.2">
      <c r="B96" s="912"/>
      <c r="C96" s="319" t="s">
        <v>78</v>
      </c>
      <c r="D96" s="904" t="s">
        <v>79</v>
      </c>
      <c r="E96" s="904"/>
      <c r="F96" s="691" t="s">
        <v>78</v>
      </c>
      <c r="G96" s="904" t="s">
        <v>79</v>
      </c>
      <c r="H96" s="898"/>
    </row>
    <row r="97" spans="2:8" ht="30" customHeight="1" x14ac:dyDescent="0.2">
      <c r="B97" s="912"/>
      <c r="C97" s="905" t="s">
        <v>325</v>
      </c>
      <c r="D97" s="905"/>
      <c r="E97" s="16" t="s">
        <v>82</v>
      </c>
      <c r="F97" s="905" t="s">
        <v>325</v>
      </c>
      <c r="G97" s="905"/>
      <c r="H97" s="17" t="s">
        <v>82</v>
      </c>
    </row>
    <row r="98" spans="2:8" ht="15" customHeight="1" x14ac:dyDescent="0.2">
      <c r="B98" s="143" t="str">
        <f>Index!$B$4</f>
        <v>East Midlands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8.1319999999999997</v>
      </c>
      <c r="D99" s="108">
        <f>$AB$9</f>
        <v>157.05600000000001</v>
      </c>
      <c r="E99" s="119">
        <f>$AC$9</f>
        <v>5.0199999999999996</v>
      </c>
      <c r="F99" s="108">
        <f>$AD$9</f>
        <v>7.7889999999999997</v>
      </c>
      <c r="G99" s="108">
        <f>$AE$9</f>
        <v>146.173</v>
      </c>
      <c r="H99" s="120">
        <f>$AF$9</f>
        <v>5.08</v>
      </c>
    </row>
    <row r="100" spans="2:8" ht="15" customHeight="1" x14ac:dyDescent="0.2">
      <c r="B100" s="109" t="s">
        <v>94</v>
      </c>
      <c r="C100" s="110">
        <f>$AA$10</f>
        <v>0.9</v>
      </c>
      <c r="D100" s="110">
        <f>$AB$10</f>
        <v>34.548999999999999</v>
      </c>
      <c r="E100" s="111">
        <f>$AC$10</f>
        <v>13.32</v>
      </c>
      <c r="F100" s="110">
        <f>$AD$10</f>
        <v>0.91100000000000003</v>
      </c>
      <c r="G100" s="110">
        <f>$AE$10</f>
        <v>34.243000000000002</v>
      </c>
      <c r="H100" s="112">
        <f>$AF$10</f>
        <v>14.08</v>
      </c>
    </row>
    <row r="101" spans="2:8" ht="15" customHeight="1" x14ac:dyDescent="0.2">
      <c r="B101" s="109" t="s">
        <v>95</v>
      </c>
      <c r="C101" s="110">
        <f>$AA$11</f>
        <v>1.59</v>
      </c>
      <c r="D101" s="110">
        <f>$AB$11</f>
        <v>5.5629999999999997</v>
      </c>
      <c r="E101" s="111">
        <f>$AC$11</f>
        <v>30.76</v>
      </c>
      <c r="F101" s="110">
        <f>$AD$11</f>
        <v>1.7869999999999999</v>
      </c>
      <c r="G101" s="110">
        <f>$AE$11</f>
        <v>5.367</v>
      </c>
      <c r="H101" s="112">
        <f>$AF$11</f>
        <v>30.08</v>
      </c>
    </row>
    <row r="102" spans="2:8" ht="15" customHeight="1" x14ac:dyDescent="0.2">
      <c r="B102" s="109" t="s">
        <v>96</v>
      </c>
      <c r="C102" s="110">
        <f>$AA$12</f>
        <v>1.0409999999999999</v>
      </c>
      <c r="D102" s="110">
        <f>$AB$12</f>
        <v>20.605</v>
      </c>
      <c r="E102" s="111">
        <f>$AC$12</f>
        <v>20.34</v>
      </c>
      <c r="F102" s="110">
        <f>$AD$12</f>
        <v>0.96299999999999997</v>
      </c>
      <c r="G102" s="110">
        <f>$AE$12</f>
        <v>18.274999999999999</v>
      </c>
      <c r="H102" s="112">
        <f>$AF$12</f>
        <v>20.61</v>
      </c>
    </row>
    <row r="103" spans="2:8" ht="15" customHeight="1" x14ac:dyDescent="0.2">
      <c r="B103" s="109" t="s">
        <v>97</v>
      </c>
      <c r="C103" s="110">
        <f>$AA$13</f>
        <v>0.71399999999999997</v>
      </c>
      <c r="D103" s="110">
        <f>$AB$13</f>
        <v>17.055</v>
      </c>
      <c r="E103" s="111">
        <f>$AC$13</f>
        <v>18.829999999999998</v>
      </c>
      <c r="F103" s="110">
        <f>$AD$13</f>
        <v>0.628</v>
      </c>
      <c r="G103" s="110">
        <f>$AE$13</f>
        <v>13.004</v>
      </c>
      <c r="H103" s="112">
        <f>$AF$13</f>
        <v>17.87</v>
      </c>
    </row>
    <row r="104" spans="2:8" ht="15" customHeight="1" x14ac:dyDescent="0.2">
      <c r="B104" s="109" t="s">
        <v>98</v>
      </c>
      <c r="C104" s="110">
        <f>$AA$14</f>
        <v>0.97699999999999998</v>
      </c>
      <c r="D104" s="110">
        <f>$AB$14</f>
        <v>18.157</v>
      </c>
      <c r="E104" s="111">
        <f>$AC$14</f>
        <v>17.79</v>
      </c>
      <c r="F104" s="110">
        <f>$AD$14</f>
        <v>0.93500000000000005</v>
      </c>
      <c r="G104" s="110">
        <f>$AE$14</f>
        <v>16.033000000000001</v>
      </c>
      <c r="H104" s="112">
        <f>$AF$14</f>
        <v>17.46</v>
      </c>
    </row>
    <row r="105" spans="2:8" ht="15" customHeight="1" x14ac:dyDescent="0.2">
      <c r="B105" s="109" t="s">
        <v>248</v>
      </c>
      <c r="C105" s="110">
        <f>$AA$15</f>
        <v>0.28999999999999998</v>
      </c>
      <c r="D105" s="110">
        <f>$AB$15</f>
        <v>5.4109999999999996</v>
      </c>
      <c r="E105" s="111">
        <f>$AC$15</f>
        <v>36.340000000000003</v>
      </c>
      <c r="F105" s="110">
        <f>$AD$15</f>
        <v>0.27100000000000002</v>
      </c>
      <c r="G105" s="110">
        <f>$AE$15</f>
        <v>5.1630000000000003</v>
      </c>
      <c r="H105" s="112">
        <f>$AF$15</f>
        <v>36.85</v>
      </c>
    </row>
    <row r="106" spans="2:8" ht="15" customHeight="1" x14ac:dyDescent="0.2">
      <c r="B106" s="109" t="s">
        <v>100</v>
      </c>
      <c r="C106" s="110">
        <f>$AA$16</f>
        <v>3.0000000000000001E-3</v>
      </c>
      <c r="D106" s="110">
        <f>$AB$16</f>
        <v>4.2</v>
      </c>
      <c r="E106" s="111">
        <f>$AC$16</f>
        <v>42.03</v>
      </c>
      <c r="F106" s="110">
        <f>$AD$16</f>
        <v>2E-3</v>
      </c>
      <c r="G106" s="110">
        <f>$AE$16</f>
        <v>4.524</v>
      </c>
      <c r="H106" s="112">
        <f>$AF$16</f>
        <v>39.159999999999997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12.762</v>
      </c>
      <c r="E107" s="111">
        <f>$AC$17</f>
        <v>21.46</v>
      </c>
      <c r="F107" s="110">
        <f>$AD$17</f>
        <v>0</v>
      </c>
      <c r="G107" s="110">
        <f>$AE$17</f>
        <v>12.477</v>
      </c>
      <c r="H107" s="112">
        <f>$AF$17</f>
        <v>21.08</v>
      </c>
    </row>
    <row r="108" spans="2:8" ht="15" customHeight="1" x14ac:dyDescent="0.2">
      <c r="B108" s="109" t="s">
        <v>102</v>
      </c>
      <c r="C108" s="110">
        <f>$AA$18</f>
        <v>0.02</v>
      </c>
      <c r="D108" s="110">
        <f>$AB$18</f>
        <v>3.31</v>
      </c>
      <c r="E108" s="111">
        <f>$AC$18</f>
        <v>28.51</v>
      </c>
      <c r="F108" s="110">
        <f>$AD$18</f>
        <v>1.2E-2</v>
      </c>
      <c r="G108" s="110">
        <f>$AE$18</f>
        <v>2.89</v>
      </c>
      <c r="H108" s="112">
        <f>$AF$18</f>
        <v>28.19</v>
      </c>
    </row>
    <row r="109" spans="2:8" ht="15" customHeight="1" x14ac:dyDescent="0.2">
      <c r="B109" s="109" t="s">
        <v>103</v>
      </c>
      <c r="C109" s="110">
        <f>$AA$19</f>
        <v>8.9999999999999993E-3</v>
      </c>
      <c r="D109" s="110">
        <f>$AB$19</f>
        <v>8.0749999999999993</v>
      </c>
      <c r="E109" s="111">
        <f>$AC$19</f>
        <v>31.84</v>
      </c>
      <c r="F109" s="110">
        <f>$AD$19</f>
        <v>8.9999999999999993E-3</v>
      </c>
      <c r="G109" s="110">
        <f>$AE$19</f>
        <v>7.516</v>
      </c>
      <c r="H109" s="112">
        <f>$AF$19</f>
        <v>31.88</v>
      </c>
    </row>
    <row r="110" spans="2:8" ht="15" customHeight="1" x14ac:dyDescent="0.2">
      <c r="B110" s="113" t="s">
        <v>104</v>
      </c>
      <c r="C110" s="114">
        <f>$AA$20</f>
        <v>2.5880000000000001</v>
      </c>
      <c r="D110" s="114">
        <f>$AB$20</f>
        <v>27.369</v>
      </c>
      <c r="E110" s="115">
        <f>$AC$20</f>
        <v>15.73</v>
      </c>
      <c r="F110" s="114">
        <f>$AD$20</f>
        <v>2.2709999999999999</v>
      </c>
      <c r="G110" s="114">
        <f>$AE$20</f>
        <v>26.68</v>
      </c>
      <c r="H110" s="116">
        <f>$AF$20</f>
        <v>15.57</v>
      </c>
    </row>
    <row r="113" spans="2:5" ht="15" customHeight="1" x14ac:dyDescent="0.2">
      <c r="B113" s="911" t="s">
        <v>77</v>
      </c>
      <c r="C113" s="903" t="s">
        <v>233</v>
      </c>
      <c r="D113" s="903"/>
      <c r="E113" s="895"/>
    </row>
    <row r="114" spans="2:5" ht="15" customHeight="1" x14ac:dyDescent="0.2">
      <c r="B114" s="912"/>
      <c r="C114" s="319" t="s">
        <v>78</v>
      </c>
      <c r="D114" s="904" t="s">
        <v>79</v>
      </c>
      <c r="E114" s="898"/>
    </row>
    <row r="115" spans="2:5" ht="30" customHeight="1" x14ac:dyDescent="0.2">
      <c r="B115" s="912"/>
      <c r="C115" s="905" t="s">
        <v>325</v>
      </c>
      <c r="D115" s="905"/>
      <c r="E115" s="17" t="s">
        <v>82</v>
      </c>
    </row>
    <row r="116" spans="2:5" ht="15" customHeight="1" x14ac:dyDescent="0.2">
      <c r="B116" s="143" t="str">
        <f>Index!$B$4</f>
        <v>East Midlands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7.6109999999999998</v>
      </c>
      <c r="D117" s="108">
        <f>$AH$9</f>
        <v>135.596</v>
      </c>
      <c r="E117" s="120">
        <f>$AI$9</f>
        <v>5.12</v>
      </c>
    </row>
    <row r="118" spans="2:5" ht="15" customHeight="1" x14ac:dyDescent="0.2">
      <c r="B118" s="109" t="s">
        <v>94</v>
      </c>
      <c r="C118" s="110">
        <f>$AG$10</f>
        <v>0.94899999999999995</v>
      </c>
      <c r="D118" s="110">
        <f>$AH$10</f>
        <v>33.723999999999997</v>
      </c>
      <c r="E118" s="112">
        <f>$AI$10</f>
        <v>14.67</v>
      </c>
    </row>
    <row r="119" spans="2:5" ht="15" customHeight="1" x14ac:dyDescent="0.2">
      <c r="B119" s="109" t="s">
        <v>95</v>
      </c>
      <c r="C119" s="110">
        <f>$AG$11</f>
        <v>1.9390000000000001</v>
      </c>
      <c r="D119" s="110">
        <f>$AH$11</f>
        <v>5.1609999999999996</v>
      </c>
      <c r="E119" s="112">
        <f>$AI$11</f>
        <v>29.59</v>
      </c>
    </row>
    <row r="120" spans="2:5" ht="15" customHeight="1" x14ac:dyDescent="0.2">
      <c r="B120" s="109" t="s">
        <v>96</v>
      </c>
      <c r="C120" s="110">
        <f>$AG$12</f>
        <v>0.874</v>
      </c>
      <c r="D120" s="110">
        <f>$AH$12</f>
        <v>16.664999999999999</v>
      </c>
      <c r="E120" s="112">
        <f>$AI$12</f>
        <v>19.53</v>
      </c>
    </row>
    <row r="121" spans="2:5" ht="15" customHeight="1" x14ac:dyDescent="0.2">
      <c r="B121" s="109" t="s">
        <v>97</v>
      </c>
      <c r="C121" s="110">
        <f>$AG$13</f>
        <v>0.54300000000000004</v>
      </c>
      <c r="D121" s="110">
        <f>$AH$13</f>
        <v>11.029</v>
      </c>
      <c r="E121" s="112">
        <f>$AI$13</f>
        <v>15.87</v>
      </c>
    </row>
    <row r="122" spans="2:5" ht="15" customHeight="1" x14ac:dyDescent="0.2">
      <c r="B122" s="109" t="s">
        <v>98</v>
      </c>
      <c r="C122" s="110">
        <f>$AG$14</f>
        <v>0.90300000000000002</v>
      </c>
      <c r="D122" s="110">
        <f>$AH$14</f>
        <v>12.558</v>
      </c>
      <c r="E122" s="112">
        <f>$AI$14</f>
        <v>15.22</v>
      </c>
    </row>
    <row r="123" spans="2:5" ht="15" customHeight="1" x14ac:dyDescent="0.2">
      <c r="B123" s="109" t="s">
        <v>248</v>
      </c>
      <c r="C123" s="110">
        <f>$AG$15</f>
        <v>0.30399999999999999</v>
      </c>
      <c r="D123" s="110">
        <f>$AH$15</f>
        <v>4.8949999999999996</v>
      </c>
      <c r="E123" s="112">
        <f>$AI$15</f>
        <v>40.61</v>
      </c>
    </row>
    <row r="124" spans="2:5" ht="15" customHeight="1" x14ac:dyDescent="0.2">
      <c r="B124" s="109" t="s">
        <v>100</v>
      </c>
      <c r="C124" s="110">
        <f>$AG$16</f>
        <v>2E-3</v>
      </c>
      <c r="D124" s="110">
        <f>$AH$16</f>
        <v>4.3899999999999997</v>
      </c>
      <c r="E124" s="112">
        <f>$AI$16</f>
        <v>37.840000000000003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11.952</v>
      </c>
      <c r="E125" s="112">
        <f>$AI$17</f>
        <v>21.1</v>
      </c>
    </row>
    <row r="126" spans="2:5" ht="15" customHeight="1" x14ac:dyDescent="0.2">
      <c r="B126" s="109" t="s">
        <v>102</v>
      </c>
      <c r="C126" s="110">
        <f>$AG$18</f>
        <v>1.0999999999999999E-2</v>
      </c>
      <c r="D126" s="110">
        <f>$AH$18</f>
        <v>2.7749999999999999</v>
      </c>
      <c r="E126" s="112">
        <f>$AI$18</f>
        <v>27.77</v>
      </c>
    </row>
    <row r="127" spans="2:5" ht="15" customHeight="1" x14ac:dyDescent="0.2">
      <c r="B127" s="109" t="s">
        <v>103</v>
      </c>
      <c r="C127" s="110">
        <f>$AG$19</f>
        <v>8.9999999999999993E-3</v>
      </c>
      <c r="D127" s="110">
        <f>$AH$19</f>
        <v>6.9960000000000004</v>
      </c>
      <c r="E127" s="112">
        <f>$AI$19</f>
        <v>31.91</v>
      </c>
    </row>
    <row r="128" spans="2:5" ht="15" customHeight="1" x14ac:dyDescent="0.2">
      <c r="B128" s="113" t="s">
        <v>104</v>
      </c>
      <c r="C128" s="114">
        <f>$AG$20</f>
        <v>2.077</v>
      </c>
      <c r="D128" s="114">
        <f>$AH$20</f>
        <v>25.452000000000002</v>
      </c>
      <c r="E128" s="116">
        <f>$AI$20</f>
        <v>15.56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East Midlands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6">
        <f>'Section 12 data'!$C$13</f>
        <v>2.3949999999999999E-2</v>
      </c>
      <c r="D8" s="647">
        <f>'Section 12 data'!$D$13</f>
        <v>0.66486000000000001</v>
      </c>
      <c r="E8" s="199">
        <f>'Section 12 data'!$E$13</f>
        <v>37.24</v>
      </c>
      <c r="F8" s="648">
        <f>SUM(C8,D8)</f>
        <v>0.68881000000000003</v>
      </c>
    </row>
    <row r="9" spans="2:6" ht="15" customHeight="1" x14ac:dyDescent="0.2">
      <c r="B9" s="100" t="s">
        <v>335</v>
      </c>
      <c r="C9" s="646">
        <f>'Section 12 data'!$C$14</f>
        <v>9.1900000000000003E-3</v>
      </c>
      <c r="D9" s="647">
        <f>'Section 12 data'!$D$14</f>
        <v>0.83274999999999999</v>
      </c>
      <c r="E9" s="199">
        <f>'Section 12 data'!$E$14</f>
        <v>28.54</v>
      </c>
      <c r="F9" s="648">
        <f t="shared" ref="F9:F15" si="0">SUM(C9,D9)</f>
        <v>0.84194000000000002</v>
      </c>
    </row>
    <row r="10" spans="2:6" ht="15" customHeight="1" x14ac:dyDescent="0.2">
      <c r="B10" s="99" t="s">
        <v>336</v>
      </c>
      <c r="C10" s="646">
        <f>'Section 12 data'!$C$15</f>
        <v>2.5600000000000002E-3</v>
      </c>
      <c r="D10" s="647">
        <f>'Section 12 data'!$D$15</f>
        <v>0.43858000000000003</v>
      </c>
      <c r="E10" s="199">
        <f>'Section 12 data'!$E$15</f>
        <v>46.05197345893697</v>
      </c>
      <c r="F10" s="648">
        <f t="shared" si="0"/>
        <v>0.44114000000000003</v>
      </c>
    </row>
    <row r="11" spans="2:6" ht="15" customHeight="1" x14ac:dyDescent="0.2">
      <c r="B11" s="99" t="s">
        <v>337</v>
      </c>
      <c r="C11" s="646">
        <f>'Section 12 data'!$C$16</f>
        <v>1.8600000000000002E-2</v>
      </c>
      <c r="D11" s="647">
        <f>'Section 12 data'!$D$16</f>
        <v>1.4043899999999998</v>
      </c>
      <c r="E11" s="199">
        <f>'Section 12 data'!$E$16</f>
        <v>30.344843686665719</v>
      </c>
      <c r="F11" s="648">
        <f t="shared" si="0"/>
        <v>1.4229899999999998</v>
      </c>
    </row>
    <row r="12" spans="2:6" ht="15" customHeight="1" x14ac:dyDescent="0.2">
      <c r="B12" s="99" t="s">
        <v>338</v>
      </c>
      <c r="C12" s="646">
        <f>'Section 12 data'!$C$17</f>
        <v>6.7040000000000002E-2</v>
      </c>
      <c r="D12" s="647">
        <f>'Section 12 data'!$D$17</f>
        <v>1.0003500000000001</v>
      </c>
      <c r="E12" s="199">
        <f>'Section 12 data'!$E$17</f>
        <v>34.299999999999997</v>
      </c>
      <c r="F12" s="648">
        <f t="shared" si="0"/>
        <v>1.0673900000000001</v>
      </c>
    </row>
    <row r="13" spans="2:6" ht="15" customHeight="1" x14ac:dyDescent="0.2">
      <c r="B13" s="99" t="s">
        <v>339</v>
      </c>
      <c r="C13" s="646">
        <f>'Section 12 data'!$C$18</f>
        <v>5.9800000000000001E-3</v>
      </c>
      <c r="D13" s="647">
        <f>'Section 12 data'!$D$18</f>
        <v>0.47181000000000001</v>
      </c>
      <c r="E13" s="199">
        <f>'Section 12 data'!$E$18</f>
        <v>63.95</v>
      </c>
      <c r="F13" s="648">
        <f t="shared" si="0"/>
        <v>0.47778999999999999</v>
      </c>
    </row>
    <row r="14" spans="2:6" ht="15" customHeight="1" x14ac:dyDescent="0.2">
      <c r="B14" s="99" t="s">
        <v>268</v>
      </c>
      <c r="C14" s="646">
        <f>'Section 12 data'!$C$19</f>
        <v>0</v>
      </c>
      <c r="D14" s="647">
        <f>'Section 12 data'!$D$19</f>
        <v>0.12395999999999999</v>
      </c>
      <c r="E14" s="199">
        <f>'Section 12 data'!$E$19</f>
        <v>98.18</v>
      </c>
      <c r="F14" s="648">
        <f t="shared" si="0"/>
        <v>0.12395999999999999</v>
      </c>
    </row>
    <row r="15" spans="2:6" ht="15" customHeight="1" x14ac:dyDescent="0.2">
      <c r="B15" s="101" t="s">
        <v>80</v>
      </c>
      <c r="C15" s="102">
        <f>'Section 12 data'!$C$8</f>
        <v>0.12731999999999999</v>
      </c>
      <c r="D15" s="102">
        <f>'Section 12 data'!$D$8</f>
        <v>4.93668</v>
      </c>
      <c r="E15" s="315">
        <f>'Section 12 data'!$E$8</f>
        <v>14.16</v>
      </c>
      <c r="F15" s="102">
        <f t="shared" si="0"/>
        <v>5.0640000000000001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2"/>
      <c r="B3" s="791" t="s">
        <v>483</v>
      </c>
      <c r="C3" s="794"/>
      <c r="D3" s="794"/>
      <c r="E3" s="794"/>
      <c r="F3" s="795"/>
      <c r="H3" s="791" t="s">
        <v>483</v>
      </c>
      <c r="I3" s="792"/>
      <c r="J3" s="792"/>
      <c r="K3" s="792"/>
      <c r="L3" s="792"/>
      <c r="M3" s="792"/>
      <c r="N3" s="793"/>
      <c r="P3" s="791" t="s">
        <v>483</v>
      </c>
      <c r="Q3" s="794"/>
      <c r="R3" s="794"/>
      <c r="S3" s="794"/>
      <c r="T3" s="795"/>
    </row>
    <row r="4" spans="1:20" ht="13.5" thickBot="1" x14ac:dyDescent="0.25">
      <c r="A4" s="272"/>
      <c r="B4" s="280" t="s">
        <v>78</v>
      </c>
      <c r="C4" s="281" t="s">
        <v>379</v>
      </c>
      <c r="D4" s="281" t="s">
        <v>482</v>
      </c>
      <c r="E4" s="284" t="s">
        <v>480</v>
      </c>
      <c r="F4" s="282" t="s">
        <v>378</v>
      </c>
      <c r="H4" s="283" t="s">
        <v>308</v>
      </c>
      <c r="I4" s="284" t="s">
        <v>379</v>
      </c>
      <c r="J4" s="281" t="s">
        <v>482</v>
      </c>
      <c r="K4" s="284" t="s">
        <v>82</v>
      </c>
      <c r="L4" s="284" t="s">
        <v>309</v>
      </c>
      <c r="M4" s="284" t="s">
        <v>480</v>
      </c>
      <c r="N4" s="285" t="s">
        <v>378</v>
      </c>
      <c r="P4" s="280" t="s">
        <v>487</v>
      </c>
      <c r="Q4" s="281" t="s">
        <v>379</v>
      </c>
      <c r="R4" s="281" t="s">
        <v>482</v>
      </c>
      <c r="S4" s="284" t="s">
        <v>480</v>
      </c>
      <c r="T4" s="282" t="s">
        <v>378</v>
      </c>
    </row>
    <row r="5" spans="1:20" x14ac:dyDescent="0.2">
      <c r="A5" s="272"/>
      <c r="B5" s="298" t="s">
        <v>92</v>
      </c>
      <c r="C5" s="299">
        <v>2013</v>
      </c>
      <c r="D5" s="288">
        <v>1088.232</v>
      </c>
      <c r="E5" s="328"/>
      <c r="F5" s="336"/>
      <c r="G5" s="320"/>
      <c r="H5" s="331" t="s">
        <v>92</v>
      </c>
      <c r="I5" s="299">
        <v>2013</v>
      </c>
      <c r="J5" s="275">
        <v>2369.2190000000001</v>
      </c>
      <c r="K5" s="275">
        <v>12.93</v>
      </c>
      <c r="L5" s="288">
        <f t="shared" ref="L5:L15" si="0">(K5*J5)/100</f>
        <v>306.34001670000004</v>
      </c>
      <c r="M5" s="328"/>
      <c r="N5" s="336"/>
      <c r="O5" s="320"/>
      <c r="P5" s="331" t="s">
        <v>92</v>
      </c>
      <c r="Q5" s="299">
        <v>2013</v>
      </c>
      <c r="R5" s="288">
        <f>D5+J5</f>
        <v>3457.451</v>
      </c>
      <c r="S5" s="328"/>
      <c r="T5" s="336"/>
    </row>
    <row r="6" spans="1:20" x14ac:dyDescent="0.2">
      <c r="A6" s="272"/>
      <c r="B6" s="286"/>
      <c r="C6" s="287">
        <v>2017</v>
      </c>
      <c r="D6" s="278">
        <v>1102.7570000000001</v>
      </c>
      <c r="E6" s="329"/>
      <c r="F6" s="337"/>
      <c r="G6" s="320"/>
      <c r="H6" s="332"/>
      <c r="I6" s="287">
        <v>2017</v>
      </c>
      <c r="J6" s="276">
        <v>2352.7620000000002</v>
      </c>
      <c r="K6" s="276">
        <v>12.51</v>
      </c>
      <c r="L6" s="278">
        <f t="shared" si="0"/>
        <v>294.33052620000001</v>
      </c>
      <c r="M6" s="329"/>
      <c r="N6" s="337"/>
      <c r="O6" s="320"/>
      <c r="P6" s="332"/>
      <c r="Q6" s="287">
        <v>2017</v>
      </c>
      <c r="R6" s="278">
        <f t="shared" ref="R6:R15" si="1">D6+J6</f>
        <v>3455.5190000000002</v>
      </c>
      <c r="S6" s="329"/>
      <c r="T6" s="337"/>
    </row>
    <row r="7" spans="1:20" x14ac:dyDescent="0.2">
      <c r="A7" s="272"/>
      <c r="B7" s="286"/>
      <c r="C7" s="287">
        <v>2022</v>
      </c>
      <c r="D7" s="278">
        <v>1073.789</v>
      </c>
      <c r="E7" s="329"/>
      <c r="F7" s="337"/>
      <c r="G7" s="320"/>
      <c r="H7" s="332"/>
      <c r="I7" s="287">
        <v>2022</v>
      </c>
      <c r="J7" s="276">
        <v>2173.9780000000001</v>
      </c>
      <c r="K7" s="276">
        <v>13.08</v>
      </c>
      <c r="L7" s="278">
        <f t="shared" si="0"/>
        <v>284.35632240000001</v>
      </c>
      <c r="M7" s="329"/>
      <c r="N7" s="337"/>
      <c r="O7" s="320"/>
      <c r="P7" s="332"/>
      <c r="Q7" s="287">
        <v>2022</v>
      </c>
      <c r="R7" s="278">
        <f t="shared" si="1"/>
        <v>3247.7669999999998</v>
      </c>
      <c r="S7" s="329"/>
      <c r="T7" s="337"/>
    </row>
    <row r="8" spans="1:20" x14ac:dyDescent="0.2">
      <c r="A8" s="272"/>
      <c r="B8" s="286"/>
      <c r="C8" s="287">
        <v>2027</v>
      </c>
      <c r="D8" s="278">
        <v>1053.972</v>
      </c>
      <c r="E8" s="329"/>
      <c r="F8" s="337"/>
      <c r="G8" s="320"/>
      <c r="H8" s="332"/>
      <c r="I8" s="287">
        <v>2027</v>
      </c>
      <c r="J8" s="276">
        <v>1778.172</v>
      </c>
      <c r="K8" s="276">
        <v>14.67</v>
      </c>
      <c r="L8" s="278">
        <f t="shared" si="0"/>
        <v>260.85783240000001</v>
      </c>
      <c r="M8" s="329"/>
      <c r="N8" s="337"/>
      <c r="O8" s="320"/>
      <c r="P8" s="332"/>
      <c r="Q8" s="287">
        <v>2027</v>
      </c>
      <c r="R8" s="278">
        <f t="shared" si="1"/>
        <v>2832.1440000000002</v>
      </c>
      <c r="S8" s="329"/>
      <c r="T8" s="337"/>
    </row>
    <row r="9" spans="1:20" x14ac:dyDescent="0.2">
      <c r="A9" s="272"/>
      <c r="B9" s="286"/>
      <c r="C9" s="287">
        <v>2032</v>
      </c>
      <c r="D9" s="278">
        <v>1055.1769999999999</v>
      </c>
      <c r="E9" s="329"/>
      <c r="F9" s="337"/>
      <c r="G9" s="320"/>
      <c r="H9" s="332"/>
      <c r="I9" s="287">
        <v>2032</v>
      </c>
      <c r="J9" s="276">
        <v>1339.95</v>
      </c>
      <c r="K9" s="276">
        <v>18.54</v>
      </c>
      <c r="L9" s="278">
        <f t="shared" si="0"/>
        <v>248.42672999999999</v>
      </c>
      <c r="M9" s="329"/>
      <c r="N9" s="337"/>
      <c r="O9" s="320"/>
      <c r="P9" s="332"/>
      <c r="Q9" s="287">
        <v>2032</v>
      </c>
      <c r="R9" s="278">
        <f t="shared" si="1"/>
        <v>2395.127</v>
      </c>
      <c r="S9" s="329"/>
      <c r="T9" s="337"/>
    </row>
    <row r="10" spans="1:20" x14ac:dyDescent="0.2">
      <c r="A10" s="272"/>
      <c r="B10" s="286"/>
      <c r="C10" s="287">
        <v>2037</v>
      </c>
      <c r="D10" s="278">
        <v>1002.698</v>
      </c>
      <c r="E10" s="329"/>
      <c r="F10" s="337"/>
      <c r="G10" s="320"/>
      <c r="H10" s="332"/>
      <c r="I10" s="287">
        <v>2037</v>
      </c>
      <c r="J10" s="276">
        <v>1255.634</v>
      </c>
      <c r="K10" s="276">
        <v>19.600000000000001</v>
      </c>
      <c r="L10" s="278">
        <f>(K10*J10)/100</f>
        <v>246.104264</v>
      </c>
      <c r="M10" s="329"/>
      <c r="N10" s="337"/>
      <c r="O10" s="320"/>
      <c r="P10" s="332"/>
      <c r="Q10" s="287">
        <v>2037</v>
      </c>
      <c r="R10" s="278">
        <f>D10+J10</f>
        <v>2258.3319999999999</v>
      </c>
      <c r="S10" s="329"/>
      <c r="T10" s="337"/>
    </row>
    <row r="11" spans="1:20" x14ac:dyDescent="0.2">
      <c r="A11" s="272"/>
      <c r="B11" s="286"/>
      <c r="C11" s="287">
        <v>2042</v>
      </c>
      <c r="D11" s="278">
        <v>1015.647</v>
      </c>
      <c r="E11" s="329"/>
      <c r="F11" s="337"/>
      <c r="G11" s="320"/>
      <c r="H11" s="332"/>
      <c r="I11" s="287">
        <v>2042</v>
      </c>
      <c r="J11" s="276">
        <v>1111.3030000000001</v>
      </c>
      <c r="K11" s="276">
        <v>19.93</v>
      </c>
      <c r="L11" s="278">
        <f>(K11*J11)/100</f>
        <v>221.48268790000003</v>
      </c>
      <c r="M11" s="329"/>
      <c r="N11" s="337"/>
      <c r="O11" s="320"/>
      <c r="P11" s="332"/>
      <c r="Q11" s="287">
        <v>2042</v>
      </c>
      <c r="R11" s="278">
        <f>D11+J11</f>
        <v>2126.9500000000003</v>
      </c>
      <c r="S11" s="329"/>
      <c r="T11" s="337"/>
    </row>
    <row r="12" spans="1:20" x14ac:dyDescent="0.2">
      <c r="A12" s="272"/>
      <c r="B12" s="286"/>
      <c r="C12" s="287">
        <v>2047</v>
      </c>
      <c r="D12" s="278">
        <v>1027.367</v>
      </c>
      <c r="E12" s="329"/>
      <c r="F12" s="337"/>
      <c r="G12" s="320"/>
      <c r="H12" s="332"/>
      <c r="I12" s="287">
        <v>2047</v>
      </c>
      <c r="J12" s="276">
        <v>977.09299999999996</v>
      </c>
      <c r="K12" s="276">
        <v>19.13</v>
      </c>
      <c r="L12" s="278">
        <f>(K12*J12)/100</f>
        <v>186.91789089999997</v>
      </c>
      <c r="M12" s="329"/>
      <c r="N12" s="337"/>
      <c r="O12" s="320"/>
      <c r="P12" s="332"/>
      <c r="Q12" s="287">
        <v>2047</v>
      </c>
      <c r="R12" s="278">
        <f>D12+J12</f>
        <v>2004.46</v>
      </c>
      <c r="S12" s="329"/>
      <c r="T12" s="337"/>
    </row>
    <row r="13" spans="1:20" x14ac:dyDescent="0.2">
      <c r="A13" s="272"/>
      <c r="B13" s="286"/>
      <c r="C13" s="287">
        <v>2052</v>
      </c>
      <c r="D13" s="278">
        <v>1083.288</v>
      </c>
      <c r="E13" s="329"/>
      <c r="F13" s="337"/>
      <c r="G13" s="320"/>
      <c r="H13" s="332"/>
      <c r="I13" s="287">
        <v>2052</v>
      </c>
      <c r="J13" s="276">
        <v>1024.876</v>
      </c>
      <c r="K13" s="276">
        <v>18.350000000000001</v>
      </c>
      <c r="L13" s="278">
        <f>(K13*J13)/100</f>
        <v>188.06474600000001</v>
      </c>
      <c r="M13" s="329"/>
      <c r="N13" s="337"/>
      <c r="O13" s="320"/>
      <c r="P13" s="332"/>
      <c r="Q13" s="287">
        <v>2052</v>
      </c>
      <c r="R13" s="278">
        <f>D13+J13</f>
        <v>2108.1639999999998</v>
      </c>
      <c r="S13" s="329"/>
      <c r="T13" s="337"/>
    </row>
    <row r="14" spans="1:20" x14ac:dyDescent="0.2">
      <c r="A14" s="272"/>
      <c r="B14" s="286"/>
      <c r="C14" s="287">
        <v>2057</v>
      </c>
      <c r="D14" s="278">
        <v>1067.818</v>
      </c>
      <c r="E14" s="329"/>
      <c r="F14" s="337"/>
      <c r="G14" s="320"/>
      <c r="H14" s="332"/>
      <c r="I14" s="287">
        <v>2057</v>
      </c>
      <c r="J14" s="276">
        <v>1155.588</v>
      </c>
      <c r="K14" s="276">
        <v>17.23</v>
      </c>
      <c r="L14" s="278">
        <f>(K14*J14)/100</f>
        <v>199.1078124</v>
      </c>
      <c r="M14" s="329"/>
      <c r="N14" s="337"/>
      <c r="O14" s="320"/>
      <c r="P14" s="332"/>
      <c r="Q14" s="287">
        <v>2057</v>
      </c>
      <c r="R14" s="278">
        <f>D14+J14</f>
        <v>2223.4059999999999</v>
      </c>
      <c r="S14" s="329"/>
      <c r="T14" s="337"/>
    </row>
    <row r="15" spans="1:20" ht="13.5" thickBot="1" x14ac:dyDescent="0.25">
      <c r="A15" s="272"/>
      <c r="B15" s="291"/>
      <c r="C15" s="292">
        <v>2062</v>
      </c>
      <c r="D15" s="293">
        <v>1109.527</v>
      </c>
      <c r="E15" s="330"/>
      <c r="F15" s="338"/>
      <c r="G15" s="320"/>
      <c r="H15" s="333"/>
      <c r="I15" s="292">
        <v>2062</v>
      </c>
      <c r="J15" s="334">
        <v>1165.384</v>
      </c>
      <c r="K15" s="334">
        <v>13.83</v>
      </c>
      <c r="L15" s="293">
        <f t="shared" si="0"/>
        <v>161.17260720000002</v>
      </c>
      <c r="M15" s="330"/>
      <c r="N15" s="338"/>
      <c r="O15" s="320"/>
      <c r="P15" s="333"/>
      <c r="Q15" s="292">
        <v>2062</v>
      </c>
      <c r="R15" s="293">
        <f t="shared" si="1"/>
        <v>2274.9110000000001</v>
      </c>
      <c r="S15" s="330"/>
      <c r="T15" s="338"/>
    </row>
    <row r="16" spans="1:20" x14ac:dyDescent="0.2">
      <c r="A16" s="272"/>
      <c r="B16" s="296"/>
      <c r="C16" s="297"/>
      <c r="D16" s="278"/>
      <c r="E16" s="278"/>
      <c r="F16" s="273"/>
      <c r="G16" s="320"/>
      <c r="H16" s="335"/>
      <c r="I16" s="297"/>
      <c r="J16" s="278"/>
      <c r="K16" s="278"/>
      <c r="L16" s="278"/>
      <c r="M16" s="278"/>
      <c r="N16" s="273"/>
      <c r="O16" s="320"/>
      <c r="P16" s="335"/>
      <c r="Q16" s="297"/>
      <c r="R16" s="278"/>
      <c r="S16" s="278"/>
      <c r="T16" s="273"/>
    </row>
    <row r="17" spans="1:20" ht="13.5" thickBot="1" x14ac:dyDescent="0.25"/>
    <row r="18" spans="1:20" x14ac:dyDescent="0.2">
      <c r="A18" s="272"/>
      <c r="B18" s="791" t="s">
        <v>484</v>
      </c>
      <c r="C18" s="796"/>
      <c r="D18" s="796"/>
      <c r="E18" s="796"/>
      <c r="F18" s="797"/>
      <c r="H18" s="791" t="s">
        <v>484</v>
      </c>
      <c r="I18" s="792"/>
      <c r="J18" s="792"/>
      <c r="K18" s="792"/>
      <c r="L18" s="792"/>
      <c r="M18" s="792"/>
      <c r="N18" s="793"/>
      <c r="P18" s="791" t="s">
        <v>484</v>
      </c>
      <c r="Q18" s="796"/>
      <c r="R18" s="796"/>
      <c r="S18" s="796"/>
      <c r="T18" s="797"/>
    </row>
    <row r="19" spans="1:20" ht="13.5" thickBot="1" x14ac:dyDescent="0.25">
      <c r="A19" s="272"/>
      <c r="B19" s="280" t="s">
        <v>78</v>
      </c>
      <c r="C19" s="281" t="s">
        <v>481</v>
      </c>
      <c r="D19" s="281" t="s">
        <v>377</v>
      </c>
      <c r="E19" s="284" t="s">
        <v>480</v>
      </c>
      <c r="F19" s="282" t="s">
        <v>378</v>
      </c>
      <c r="H19" s="283" t="s">
        <v>308</v>
      </c>
      <c r="I19" s="281" t="s">
        <v>481</v>
      </c>
      <c r="J19" s="281" t="s">
        <v>377</v>
      </c>
      <c r="K19" s="284" t="s">
        <v>82</v>
      </c>
      <c r="L19" s="284" t="s">
        <v>309</v>
      </c>
      <c r="M19" s="284" t="s">
        <v>480</v>
      </c>
      <c r="N19" s="285" t="s">
        <v>378</v>
      </c>
      <c r="P19" s="280" t="s">
        <v>487</v>
      </c>
      <c r="Q19" s="281" t="s">
        <v>481</v>
      </c>
      <c r="R19" s="281" t="s">
        <v>377</v>
      </c>
      <c r="S19" s="284" t="s">
        <v>480</v>
      </c>
      <c r="T19" s="282" t="s">
        <v>378</v>
      </c>
    </row>
    <row r="20" spans="1:20" x14ac:dyDescent="0.2">
      <c r="A20" s="272"/>
      <c r="B20" s="298" t="s">
        <v>92</v>
      </c>
      <c r="C20" s="299" t="s">
        <v>331</v>
      </c>
      <c r="D20" s="288">
        <v>1119.9770000000001</v>
      </c>
      <c r="E20" s="290">
        <v>4</v>
      </c>
      <c r="F20" s="326">
        <f>D20*E20</f>
        <v>4479.9080000000004</v>
      </c>
      <c r="H20" s="298" t="s">
        <v>92</v>
      </c>
      <c r="I20" s="299" t="s">
        <v>331</v>
      </c>
      <c r="J20" s="289">
        <v>2346.7289999999998</v>
      </c>
      <c r="K20" s="289">
        <v>12.5</v>
      </c>
      <c r="L20" s="290">
        <f t="shared" ref="L20:L30" si="2">(K20*J20)/100</f>
        <v>293.34112499999998</v>
      </c>
      <c r="M20" s="290">
        <v>4</v>
      </c>
      <c r="N20" s="326">
        <f>J20*M20</f>
        <v>9386.9159999999993</v>
      </c>
      <c r="P20" s="298" t="s">
        <v>92</v>
      </c>
      <c r="Q20" s="299" t="s">
        <v>331</v>
      </c>
      <c r="R20" s="288">
        <f>D20+J20</f>
        <v>3466.7060000000001</v>
      </c>
      <c r="S20" s="290">
        <v>4</v>
      </c>
      <c r="T20" s="326">
        <f>R20*S20</f>
        <v>13866.824000000001</v>
      </c>
    </row>
    <row r="21" spans="1:20" x14ac:dyDescent="0.2">
      <c r="A21" s="272"/>
      <c r="B21" s="286"/>
      <c r="C21" s="287" t="s">
        <v>222</v>
      </c>
      <c r="D21" s="278">
        <v>1115.874</v>
      </c>
      <c r="E21" s="279">
        <v>5</v>
      </c>
      <c r="F21" s="277">
        <f t="shared" ref="F21:F30" si="3">D21*E21</f>
        <v>5579.37</v>
      </c>
      <c r="H21" s="286"/>
      <c r="I21" s="287" t="s">
        <v>222</v>
      </c>
      <c r="J21" s="274">
        <v>2231.41</v>
      </c>
      <c r="K21" s="274">
        <v>12.96</v>
      </c>
      <c r="L21" s="279">
        <f t="shared" si="2"/>
        <v>289.19073600000002</v>
      </c>
      <c r="M21" s="279">
        <v>5</v>
      </c>
      <c r="N21" s="277">
        <f t="shared" ref="N21:N30" si="4">J21*M21</f>
        <v>11157.05</v>
      </c>
      <c r="P21" s="286"/>
      <c r="Q21" s="287" t="s">
        <v>222</v>
      </c>
      <c r="R21" s="278">
        <f t="shared" ref="R21:R30" si="5">D21+J21</f>
        <v>3347.2839999999997</v>
      </c>
      <c r="S21" s="279">
        <v>5</v>
      </c>
      <c r="T21" s="277">
        <f t="shared" ref="T21:T30" si="6">R21*S21</f>
        <v>16736.419999999998</v>
      </c>
    </row>
    <row r="22" spans="1:20" x14ac:dyDescent="0.2">
      <c r="A22" s="272"/>
      <c r="B22" s="286"/>
      <c r="C22" s="287" t="s">
        <v>225</v>
      </c>
      <c r="D22" s="278">
        <v>1085.665</v>
      </c>
      <c r="E22" s="279">
        <v>5</v>
      </c>
      <c r="F22" s="277">
        <f t="shared" si="3"/>
        <v>5428.3249999999998</v>
      </c>
      <c r="H22" s="286"/>
      <c r="I22" s="287" t="s">
        <v>225</v>
      </c>
      <c r="J22" s="274">
        <v>1848.3209999999999</v>
      </c>
      <c r="K22" s="274">
        <v>13.99</v>
      </c>
      <c r="L22" s="279">
        <f t="shared" si="2"/>
        <v>258.58010790000003</v>
      </c>
      <c r="M22" s="279">
        <v>5</v>
      </c>
      <c r="N22" s="277">
        <f t="shared" si="4"/>
        <v>9241.6049999999996</v>
      </c>
      <c r="P22" s="286"/>
      <c r="Q22" s="287" t="s">
        <v>225</v>
      </c>
      <c r="R22" s="278">
        <f t="shared" si="5"/>
        <v>2933.9859999999999</v>
      </c>
      <c r="S22" s="279">
        <v>5</v>
      </c>
      <c r="T22" s="277">
        <f t="shared" si="6"/>
        <v>14669.93</v>
      </c>
    </row>
    <row r="23" spans="1:20" x14ac:dyDescent="0.2">
      <c r="A23" s="272"/>
      <c r="B23" s="286"/>
      <c r="C23" s="287" t="s">
        <v>226</v>
      </c>
      <c r="D23" s="278">
        <v>1073.452</v>
      </c>
      <c r="E23" s="279">
        <v>5</v>
      </c>
      <c r="F23" s="277">
        <f t="shared" si="3"/>
        <v>5367.26</v>
      </c>
      <c r="H23" s="286"/>
      <c r="I23" s="287" t="s">
        <v>226</v>
      </c>
      <c r="J23" s="274">
        <v>1487.624</v>
      </c>
      <c r="K23" s="274">
        <v>16.75</v>
      </c>
      <c r="L23" s="279">
        <f t="shared" si="2"/>
        <v>249.17702</v>
      </c>
      <c r="M23" s="279">
        <v>5</v>
      </c>
      <c r="N23" s="277">
        <f t="shared" si="4"/>
        <v>7438.12</v>
      </c>
      <c r="P23" s="286"/>
      <c r="Q23" s="287" t="s">
        <v>226</v>
      </c>
      <c r="R23" s="278">
        <f t="shared" si="5"/>
        <v>2561.076</v>
      </c>
      <c r="S23" s="279">
        <v>5</v>
      </c>
      <c r="T23" s="277">
        <f t="shared" si="6"/>
        <v>12805.380000000001</v>
      </c>
    </row>
    <row r="24" spans="1:20" x14ac:dyDescent="0.2">
      <c r="A24" s="272"/>
      <c r="B24" s="286"/>
      <c r="C24" s="287" t="s">
        <v>227</v>
      </c>
      <c r="D24" s="278">
        <v>1039.46</v>
      </c>
      <c r="E24" s="279">
        <v>5</v>
      </c>
      <c r="F24" s="277">
        <f t="shared" si="3"/>
        <v>5197.3</v>
      </c>
      <c r="H24" s="286"/>
      <c r="I24" s="287" t="s">
        <v>227</v>
      </c>
      <c r="J24" s="274">
        <v>1307.6310000000001</v>
      </c>
      <c r="K24" s="274">
        <v>18.97</v>
      </c>
      <c r="L24" s="279">
        <f t="shared" si="2"/>
        <v>248.05760069999999</v>
      </c>
      <c r="M24" s="279">
        <v>5</v>
      </c>
      <c r="N24" s="277">
        <f t="shared" si="4"/>
        <v>6538.1550000000007</v>
      </c>
      <c r="P24" s="286"/>
      <c r="Q24" s="287" t="s">
        <v>227</v>
      </c>
      <c r="R24" s="278">
        <f t="shared" si="5"/>
        <v>2347.0910000000003</v>
      </c>
      <c r="S24" s="279">
        <v>5</v>
      </c>
      <c r="T24" s="277">
        <f t="shared" si="6"/>
        <v>11735.455000000002</v>
      </c>
    </row>
    <row r="25" spans="1:20" x14ac:dyDescent="0.2">
      <c r="A25" s="272"/>
      <c r="B25" s="286"/>
      <c r="C25" s="287" t="s">
        <v>228</v>
      </c>
      <c r="D25" s="278">
        <v>1023.662</v>
      </c>
      <c r="E25" s="279">
        <v>5</v>
      </c>
      <c r="F25" s="277">
        <f>D25*E25</f>
        <v>5118.3100000000004</v>
      </c>
      <c r="H25" s="286"/>
      <c r="I25" s="287" t="s">
        <v>228</v>
      </c>
      <c r="J25" s="274">
        <v>1183.7070000000001</v>
      </c>
      <c r="K25" s="274">
        <v>18.79</v>
      </c>
      <c r="L25" s="279">
        <f>(K25*J25)/100</f>
        <v>222.41854530000001</v>
      </c>
      <c r="M25" s="279">
        <v>5</v>
      </c>
      <c r="N25" s="277">
        <f>J25*M25</f>
        <v>5918.5350000000008</v>
      </c>
      <c r="P25" s="286"/>
      <c r="Q25" s="287" t="s">
        <v>228</v>
      </c>
      <c r="R25" s="278">
        <f>D25+J25</f>
        <v>2207.3690000000001</v>
      </c>
      <c r="S25" s="279">
        <v>5</v>
      </c>
      <c r="T25" s="277">
        <f>R25*S25</f>
        <v>11036.845000000001</v>
      </c>
    </row>
    <row r="26" spans="1:20" x14ac:dyDescent="0.2">
      <c r="A26" s="272"/>
      <c r="B26" s="286"/>
      <c r="C26" s="287" t="s">
        <v>332</v>
      </c>
      <c r="D26" s="278">
        <v>1034.6969999999999</v>
      </c>
      <c r="E26" s="279">
        <v>5</v>
      </c>
      <c r="F26" s="277">
        <f>D26*E26</f>
        <v>5173.4849999999997</v>
      </c>
      <c r="H26" s="286"/>
      <c r="I26" s="287" t="s">
        <v>332</v>
      </c>
      <c r="J26" s="274">
        <v>1076.9169999999999</v>
      </c>
      <c r="K26" s="274">
        <v>18.52</v>
      </c>
      <c r="L26" s="279">
        <f>(K26*J26)/100</f>
        <v>199.44502839999998</v>
      </c>
      <c r="M26" s="279">
        <v>5</v>
      </c>
      <c r="N26" s="277">
        <f>J26*M26</f>
        <v>5384.5849999999991</v>
      </c>
      <c r="P26" s="286"/>
      <c r="Q26" s="287" t="s">
        <v>332</v>
      </c>
      <c r="R26" s="278">
        <f>D26+J26</f>
        <v>2111.6139999999996</v>
      </c>
      <c r="S26" s="279">
        <v>5</v>
      </c>
      <c r="T26" s="277">
        <f>R26*S26</f>
        <v>10558.069999999998</v>
      </c>
    </row>
    <row r="27" spans="1:20" x14ac:dyDescent="0.2">
      <c r="A27" s="272"/>
      <c r="B27" s="286"/>
      <c r="C27" s="287" t="s">
        <v>333</v>
      </c>
      <c r="D27" s="278">
        <v>1066.578</v>
      </c>
      <c r="E27" s="279">
        <v>5</v>
      </c>
      <c r="F27" s="277">
        <f>D27*E27</f>
        <v>5332.8899999999994</v>
      </c>
      <c r="H27" s="286"/>
      <c r="I27" s="287" t="s">
        <v>333</v>
      </c>
      <c r="J27" s="274">
        <v>1010.669</v>
      </c>
      <c r="K27" s="274">
        <v>18.5</v>
      </c>
      <c r="L27" s="279">
        <f>(K27*J27)/100</f>
        <v>186.97376499999999</v>
      </c>
      <c r="M27" s="279">
        <v>5</v>
      </c>
      <c r="N27" s="277">
        <f>J27*M27</f>
        <v>5053.3450000000003</v>
      </c>
      <c r="P27" s="286"/>
      <c r="Q27" s="287" t="s">
        <v>333</v>
      </c>
      <c r="R27" s="278">
        <f>D27+J27</f>
        <v>2077.2469999999998</v>
      </c>
      <c r="S27" s="279">
        <v>5</v>
      </c>
      <c r="T27" s="277">
        <f>R27*S27</f>
        <v>10386.234999999999</v>
      </c>
    </row>
    <row r="28" spans="1:20" x14ac:dyDescent="0.2">
      <c r="A28" s="272"/>
      <c r="B28" s="286"/>
      <c r="C28" s="287" t="s">
        <v>231</v>
      </c>
      <c r="D28" s="278">
        <v>1082.5129999999999</v>
      </c>
      <c r="E28" s="279">
        <v>5</v>
      </c>
      <c r="F28" s="277">
        <f>D28*E28</f>
        <v>5412.5649999999996</v>
      </c>
      <c r="H28" s="286"/>
      <c r="I28" s="287" t="s">
        <v>231</v>
      </c>
      <c r="J28" s="274">
        <v>1110.5340000000001</v>
      </c>
      <c r="K28" s="274">
        <v>17.62</v>
      </c>
      <c r="L28" s="279">
        <f>(K28*J28)/100</f>
        <v>195.67609080000003</v>
      </c>
      <c r="M28" s="279">
        <v>5</v>
      </c>
      <c r="N28" s="277">
        <f>J28*M28</f>
        <v>5552.67</v>
      </c>
      <c r="P28" s="286"/>
      <c r="Q28" s="287" t="s">
        <v>231</v>
      </c>
      <c r="R28" s="278">
        <f>D28+J28</f>
        <v>2193.047</v>
      </c>
      <c r="S28" s="279">
        <v>5</v>
      </c>
      <c r="T28" s="277">
        <f>R28*S28</f>
        <v>10965.235000000001</v>
      </c>
    </row>
    <row r="29" spans="1:20" x14ac:dyDescent="0.2">
      <c r="A29" s="272"/>
      <c r="B29" s="286"/>
      <c r="C29" s="287" t="s">
        <v>232</v>
      </c>
      <c r="D29" s="278">
        <v>1095.3779999999999</v>
      </c>
      <c r="E29" s="279">
        <v>5</v>
      </c>
      <c r="F29" s="277">
        <f>D29*E29</f>
        <v>5476.8899999999994</v>
      </c>
      <c r="H29" s="286"/>
      <c r="I29" s="287" t="s">
        <v>232</v>
      </c>
      <c r="J29" s="274">
        <v>1195.7429999999999</v>
      </c>
      <c r="K29" s="274">
        <v>14.72</v>
      </c>
      <c r="L29" s="279">
        <f>(K29*J29)/100</f>
        <v>176.0133696</v>
      </c>
      <c r="M29" s="279">
        <v>5</v>
      </c>
      <c r="N29" s="277">
        <f>J29*M29</f>
        <v>5978.7150000000001</v>
      </c>
      <c r="P29" s="286"/>
      <c r="Q29" s="287" t="s">
        <v>232</v>
      </c>
      <c r="R29" s="278">
        <f>D29+J29</f>
        <v>2291.1210000000001</v>
      </c>
      <c r="S29" s="279">
        <v>5</v>
      </c>
      <c r="T29" s="277">
        <f>R29*S29</f>
        <v>11455.605</v>
      </c>
    </row>
    <row r="30" spans="1:20" ht="13.5" thickBot="1" x14ac:dyDescent="0.25">
      <c r="A30" s="272"/>
      <c r="B30" s="291"/>
      <c r="C30" s="292" t="s">
        <v>233</v>
      </c>
      <c r="D30" s="293">
        <v>1142.2940000000001</v>
      </c>
      <c r="E30" s="295">
        <v>5</v>
      </c>
      <c r="F30" s="327">
        <f t="shared" si="3"/>
        <v>5711.47</v>
      </c>
      <c r="H30" s="291"/>
      <c r="I30" s="292" t="s">
        <v>233</v>
      </c>
      <c r="J30" s="294">
        <v>1221.374</v>
      </c>
      <c r="K30" s="294">
        <v>13.8</v>
      </c>
      <c r="L30" s="295">
        <f t="shared" si="2"/>
        <v>168.54961200000002</v>
      </c>
      <c r="M30" s="295">
        <v>5</v>
      </c>
      <c r="N30" s="327">
        <f t="shared" si="4"/>
        <v>6106.87</v>
      </c>
      <c r="P30" s="291"/>
      <c r="Q30" s="292" t="s">
        <v>233</v>
      </c>
      <c r="R30" s="293">
        <f t="shared" si="5"/>
        <v>2363.6680000000001</v>
      </c>
      <c r="S30" s="295">
        <v>5</v>
      </c>
      <c r="T30" s="327">
        <f t="shared" si="6"/>
        <v>11818.34</v>
      </c>
    </row>
    <row r="31" spans="1:20" x14ac:dyDescent="0.2">
      <c r="A31" s="272"/>
      <c r="B31" s="296"/>
      <c r="C31" s="297"/>
      <c r="D31" s="278"/>
      <c r="E31" s="279"/>
      <c r="F31" s="273"/>
      <c r="H31" s="296"/>
      <c r="I31" s="297"/>
      <c r="J31" s="279"/>
      <c r="K31" s="279"/>
      <c r="L31" s="279"/>
      <c r="M31" s="279"/>
      <c r="N31" s="273"/>
      <c r="P31" s="296"/>
      <c r="Q31" s="297"/>
      <c r="R31" s="278"/>
      <c r="S31" s="279"/>
      <c r="T31" s="273"/>
    </row>
    <row r="32" spans="1:20" ht="13.5" thickBot="1" x14ac:dyDescent="0.25"/>
    <row r="33" spans="1:20" x14ac:dyDescent="0.2">
      <c r="A33" s="272"/>
      <c r="B33" s="791" t="s">
        <v>485</v>
      </c>
      <c r="C33" s="794"/>
      <c r="D33" s="794"/>
      <c r="E33" s="794"/>
      <c r="F33" s="795"/>
      <c r="H33" s="791" t="s">
        <v>485</v>
      </c>
      <c r="I33" s="792"/>
      <c r="J33" s="792"/>
      <c r="K33" s="792"/>
      <c r="L33" s="792"/>
      <c r="M33" s="792"/>
      <c r="N33" s="793"/>
      <c r="P33" s="791" t="s">
        <v>485</v>
      </c>
      <c r="Q33" s="794"/>
      <c r="R33" s="794"/>
      <c r="S33" s="794"/>
      <c r="T33" s="795"/>
    </row>
    <row r="34" spans="1:20" ht="13.5" thickBot="1" x14ac:dyDescent="0.25">
      <c r="A34" s="272"/>
      <c r="B34" s="280" t="s">
        <v>78</v>
      </c>
      <c r="C34" s="281" t="s">
        <v>481</v>
      </c>
      <c r="D34" s="281" t="s">
        <v>377</v>
      </c>
      <c r="E34" s="284" t="s">
        <v>480</v>
      </c>
      <c r="F34" s="282" t="s">
        <v>378</v>
      </c>
      <c r="H34" s="283" t="s">
        <v>308</v>
      </c>
      <c r="I34" s="281" t="s">
        <v>481</v>
      </c>
      <c r="J34" s="281" t="s">
        <v>377</v>
      </c>
      <c r="K34" s="284" t="s">
        <v>82</v>
      </c>
      <c r="L34" s="284" t="s">
        <v>309</v>
      </c>
      <c r="M34" s="284" t="s">
        <v>480</v>
      </c>
      <c r="N34" s="285" t="s">
        <v>378</v>
      </c>
      <c r="P34" s="280" t="s">
        <v>487</v>
      </c>
      <c r="Q34" s="281" t="s">
        <v>481</v>
      </c>
      <c r="R34" s="281" t="s">
        <v>377</v>
      </c>
      <c r="S34" s="284" t="s">
        <v>480</v>
      </c>
      <c r="T34" s="282" t="s">
        <v>378</v>
      </c>
    </row>
    <row r="35" spans="1:20" x14ac:dyDescent="0.2">
      <c r="A35" s="272"/>
      <c r="B35" s="298" t="s">
        <v>92</v>
      </c>
      <c r="C35" s="299" t="s">
        <v>331</v>
      </c>
      <c r="D35" s="288">
        <v>48.161999999999999</v>
      </c>
      <c r="E35" s="290">
        <v>4</v>
      </c>
      <c r="F35" s="326">
        <f>D35*E35</f>
        <v>192.648</v>
      </c>
      <c r="H35" s="298" t="s">
        <v>92</v>
      </c>
      <c r="I35" s="299" t="s">
        <v>331</v>
      </c>
      <c r="J35" s="289">
        <v>76.447999999999993</v>
      </c>
      <c r="K35" s="289">
        <v>10.84</v>
      </c>
      <c r="L35" s="290">
        <f t="shared" ref="L35:L45" si="7">(K35*J35)/100</f>
        <v>8.2869631999999989</v>
      </c>
      <c r="M35" s="290">
        <v>4</v>
      </c>
      <c r="N35" s="326">
        <f>J35*M35</f>
        <v>305.79199999999997</v>
      </c>
      <c r="P35" s="298" t="s">
        <v>92</v>
      </c>
      <c r="Q35" s="299" t="s">
        <v>331</v>
      </c>
      <c r="R35" s="288">
        <f>D35+J35</f>
        <v>124.60999999999999</v>
      </c>
      <c r="S35" s="290">
        <v>4</v>
      </c>
      <c r="T35" s="326">
        <f>R35*S35</f>
        <v>498.43999999999994</v>
      </c>
    </row>
    <row r="36" spans="1:20" x14ac:dyDescent="0.2">
      <c r="A36" s="272"/>
      <c r="B36" s="286"/>
      <c r="C36" s="287" t="s">
        <v>222</v>
      </c>
      <c r="D36" s="278">
        <v>46.451000000000001</v>
      </c>
      <c r="E36" s="279">
        <v>5</v>
      </c>
      <c r="F36" s="277">
        <f t="shared" ref="F36:F45" si="8">D36*E36</f>
        <v>232.255</v>
      </c>
      <c r="H36" s="286"/>
      <c r="I36" s="287" t="s">
        <v>222</v>
      </c>
      <c r="J36" s="274">
        <v>69.128</v>
      </c>
      <c r="K36" s="274">
        <v>11.74</v>
      </c>
      <c r="L36" s="279">
        <f t="shared" si="7"/>
        <v>8.1156272000000005</v>
      </c>
      <c r="M36" s="279">
        <v>5</v>
      </c>
      <c r="N36" s="277">
        <f t="shared" ref="N36:N45" si="9">J36*M36</f>
        <v>345.64</v>
      </c>
      <c r="P36" s="286"/>
      <c r="Q36" s="287" t="s">
        <v>222</v>
      </c>
      <c r="R36" s="278">
        <f t="shared" ref="R36:R45" si="10">D36+J36</f>
        <v>115.57900000000001</v>
      </c>
      <c r="S36" s="279">
        <v>5</v>
      </c>
      <c r="T36" s="277">
        <f t="shared" ref="T36:T45" si="11">R36*S36</f>
        <v>577.89499999999998</v>
      </c>
    </row>
    <row r="37" spans="1:20" x14ac:dyDescent="0.2">
      <c r="A37" s="272"/>
      <c r="B37" s="286"/>
      <c r="C37" s="287" t="s">
        <v>225</v>
      </c>
      <c r="D37" s="278">
        <v>41.353999999999999</v>
      </c>
      <c r="E37" s="279">
        <v>5</v>
      </c>
      <c r="F37" s="277">
        <f t="shared" si="8"/>
        <v>206.76999999999998</v>
      </c>
      <c r="H37" s="286"/>
      <c r="I37" s="287" t="s">
        <v>225</v>
      </c>
      <c r="J37" s="274">
        <v>55.78</v>
      </c>
      <c r="K37" s="274">
        <v>13.14</v>
      </c>
      <c r="L37" s="279">
        <f t="shared" si="7"/>
        <v>7.3294920000000001</v>
      </c>
      <c r="M37" s="279">
        <v>5</v>
      </c>
      <c r="N37" s="277">
        <f t="shared" si="9"/>
        <v>278.89999999999998</v>
      </c>
      <c r="P37" s="286"/>
      <c r="Q37" s="287" t="s">
        <v>225</v>
      </c>
      <c r="R37" s="278">
        <f t="shared" si="10"/>
        <v>97.134</v>
      </c>
      <c r="S37" s="279">
        <v>5</v>
      </c>
      <c r="T37" s="277">
        <f t="shared" si="11"/>
        <v>485.67</v>
      </c>
    </row>
    <row r="38" spans="1:20" x14ac:dyDescent="0.2">
      <c r="A38" s="272"/>
      <c r="B38" s="286"/>
      <c r="C38" s="287" t="s">
        <v>226</v>
      </c>
      <c r="D38" s="278">
        <v>39.072000000000003</v>
      </c>
      <c r="E38" s="279">
        <v>5</v>
      </c>
      <c r="F38" s="277">
        <f t="shared" si="8"/>
        <v>195.36</v>
      </c>
      <c r="H38" s="286"/>
      <c r="I38" s="287" t="s">
        <v>226</v>
      </c>
      <c r="J38" s="274">
        <v>48.616</v>
      </c>
      <c r="K38" s="274">
        <v>15.77</v>
      </c>
      <c r="L38" s="279">
        <f t="shared" si="7"/>
        <v>7.6667432</v>
      </c>
      <c r="M38" s="279">
        <v>5</v>
      </c>
      <c r="N38" s="277">
        <f t="shared" si="9"/>
        <v>243.07999999999998</v>
      </c>
      <c r="P38" s="286"/>
      <c r="Q38" s="287" t="s">
        <v>226</v>
      </c>
      <c r="R38" s="278">
        <f t="shared" si="10"/>
        <v>87.688000000000002</v>
      </c>
      <c r="S38" s="279">
        <v>5</v>
      </c>
      <c r="T38" s="277">
        <f t="shared" si="11"/>
        <v>438.44</v>
      </c>
    </row>
    <row r="39" spans="1:20" x14ac:dyDescent="0.2">
      <c r="A39" s="272"/>
      <c r="B39" s="286"/>
      <c r="C39" s="287" t="s">
        <v>227</v>
      </c>
      <c r="D39" s="278">
        <v>36.56</v>
      </c>
      <c r="E39" s="279">
        <v>5</v>
      </c>
      <c r="F39" s="277">
        <f t="shared" si="8"/>
        <v>182.8</v>
      </c>
      <c r="H39" s="286"/>
      <c r="I39" s="287" t="s">
        <v>227</v>
      </c>
      <c r="J39" s="274">
        <v>46.351999999999997</v>
      </c>
      <c r="K39" s="274">
        <v>16.57</v>
      </c>
      <c r="L39" s="279">
        <f t="shared" si="7"/>
        <v>7.6805263999999998</v>
      </c>
      <c r="M39" s="279">
        <v>5</v>
      </c>
      <c r="N39" s="277">
        <f t="shared" si="9"/>
        <v>231.76</v>
      </c>
      <c r="P39" s="286"/>
      <c r="Q39" s="287" t="s">
        <v>227</v>
      </c>
      <c r="R39" s="278">
        <f t="shared" si="10"/>
        <v>82.912000000000006</v>
      </c>
      <c r="S39" s="279">
        <v>5</v>
      </c>
      <c r="T39" s="277">
        <f t="shared" si="11"/>
        <v>414.56000000000006</v>
      </c>
    </row>
    <row r="40" spans="1:20" x14ac:dyDescent="0.2">
      <c r="A40" s="272"/>
      <c r="B40" s="286"/>
      <c r="C40" s="287" t="s">
        <v>228</v>
      </c>
      <c r="D40" s="278">
        <v>35.758000000000003</v>
      </c>
      <c r="E40" s="279">
        <v>5</v>
      </c>
      <c r="F40" s="277">
        <f t="shared" si="8"/>
        <v>178.79000000000002</v>
      </c>
      <c r="H40" s="286"/>
      <c r="I40" s="287" t="s">
        <v>228</v>
      </c>
      <c r="J40" s="274">
        <v>51.244999999999997</v>
      </c>
      <c r="K40" s="274">
        <v>14.6</v>
      </c>
      <c r="L40" s="279">
        <f t="shared" si="7"/>
        <v>7.4817699999999991</v>
      </c>
      <c r="M40" s="279">
        <v>5</v>
      </c>
      <c r="N40" s="277">
        <f t="shared" si="9"/>
        <v>256.22499999999997</v>
      </c>
      <c r="P40" s="286"/>
      <c r="Q40" s="287" t="s">
        <v>228</v>
      </c>
      <c r="R40" s="278">
        <f t="shared" si="10"/>
        <v>87.003</v>
      </c>
      <c r="S40" s="279">
        <v>5</v>
      </c>
      <c r="T40" s="277">
        <f t="shared" si="11"/>
        <v>435.01499999999999</v>
      </c>
    </row>
    <row r="41" spans="1:20" x14ac:dyDescent="0.2">
      <c r="A41" s="272"/>
      <c r="B41" s="286"/>
      <c r="C41" s="287" t="s">
        <v>332</v>
      </c>
      <c r="D41" s="278">
        <v>36.64</v>
      </c>
      <c r="E41" s="279">
        <v>5</v>
      </c>
      <c r="F41" s="277">
        <f t="shared" si="8"/>
        <v>183.2</v>
      </c>
      <c r="H41" s="286"/>
      <c r="I41" s="287" t="s">
        <v>332</v>
      </c>
      <c r="J41" s="274">
        <v>56.953000000000003</v>
      </c>
      <c r="K41" s="274">
        <v>14.35</v>
      </c>
      <c r="L41" s="279">
        <f t="shared" si="7"/>
        <v>8.1727555000000009</v>
      </c>
      <c r="M41" s="279">
        <v>5</v>
      </c>
      <c r="N41" s="277">
        <f t="shared" si="9"/>
        <v>284.76499999999999</v>
      </c>
      <c r="P41" s="286"/>
      <c r="Q41" s="287" t="s">
        <v>332</v>
      </c>
      <c r="R41" s="278">
        <f t="shared" si="10"/>
        <v>93.593000000000004</v>
      </c>
      <c r="S41" s="279">
        <v>5</v>
      </c>
      <c r="T41" s="277">
        <f t="shared" si="11"/>
        <v>467.96500000000003</v>
      </c>
    </row>
    <row r="42" spans="1:20" x14ac:dyDescent="0.2">
      <c r="A42" s="272"/>
      <c r="B42" s="286"/>
      <c r="C42" s="287" t="s">
        <v>333</v>
      </c>
      <c r="D42" s="278">
        <v>38.792999999999999</v>
      </c>
      <c r="E42" s="279">
        <v>5</v>
      </c>
      <c r="F42" s="277">
        <f t="shared" si="8"/>
        <v>193.965</v>
      </c>
      <c r="H42" s="286"/>
      <c r="I42" s="287" t="s">
        <v>333</v>
      </c>
      <c r="J42" s="274">
        <v>62.868000000000002</v>
      </c>
      <c r="K42" s="274">
        <v>14.58</v>
      </c>
      <c r="L42" s="279">
        <f t="shared" si="7"/>
        <v>9.1661543999999999</v>
      </c>
      <c r="M42" s="279">
        <v>5</v>
      </c>
      <c r="N42" s="277">
        <f t="shared" si="9"/>
        <v>314.34000000000003</v>
      </c>
      <c r="P42" s="286"/>
      <c r="Q42" s="287" t="s">
        <v>333</v>
      </c>
      <c r="R42" s="278">
        <f t="shared" si="10"/>
        <v>101.661</v>
      </c>
      <c r="S42" s="279">
        <v>5</v>
      </c>
      <c r="T42" s="277">
        <f t="shared" si="11"/>
        <v>508.30500000000001</v>
      </c>
    </row>
    <row r="43" spans="1:20" x14ac:dyDescent="0.2">
      <c r="A43" s="272"/>
      <c r="B43" s="286"/>
      <c r="C43" s="287" t="s">
        <v>231</v>
      </c>
      <c r="D43" s="278">
        <v>40.569000000000003</v>
      </c>
      <c r="E43" s="279">
        <v>5</v>
      </c>
      <c r="F43" s="277">
        <f t="shared" si="8"/>
        <v>202.84500000000003</v>
      </c>
      <c r="H43" s="286"/>
      <c r="I43" s="287" t="s">
        <v>231</v>
      </c>
      <c r="J43" s="274">
        <v>71.983000000000004</v>
      </c>
      <c r="K43" s="274">
        <v>13.54</v>
      </c>
      <c r="L43" s="279">
        <f t="shared" si="7"/>
        <v>9.7464981999999996</v>
      </c>
      <c r="M43" s="279">
        <v>5</v>
      </c>
      <c r="N43" s="277">
        <f t="shared" si="9"/>
        <v>359.91500000000002</v>
      </c>
      <c r="P43" s="286"/>
      <c r="Q43" s="287" t="s">
        <v>231</v>
      </c>
      <c r="R43" s="278">
        <f t="shared" si="10"/>
        <v>112.55200000000001</v>
      </c>
      <c r="S43" s="279">
        <v>5</v>
      </c>
      <c r="T43" s="277">
        <f t="shared" si="11"/>
        <v>562.76</v>
      </c>
    </row>
    <row r="44" spans="1:20" x14ac:dyDescent="0.2">
      <c r="A44" s="272"/>
      <c r="B44" s="286"/>
      <c r="C44" s="287" t="s">
        <v>232</v>
      </c>
      <c r="D44" s="278">
        <v>41.765000000000001</v>
      </c>
      <c r="E44" s="279">
        <v>5</v>
      </c>
      <c r="F44" s="277">
        <f t="shared" si="8"/>
        <v>208.82499999999999</v>
      </c>
      <c r="H44" s="286"/>
      <c r="I44" s="287" t="s">
        <v>232</v>
      </c>
      <c r="J44" s="274">
        <v>80.203000000000003</v>
      </c>
      <c r="K44" s="274">
        <v>11.94</v>
      </c>
      <c r="L44" s="279">
        <f t="shared" si="7"/>
        <v>9.5762382000000006</v>
      </c>
      <c r="M44" s="279">
        <v>5</v>
      </c>
      <c r="N44" s="277">
        <f t="shared" si="9"/>
        <v>401.01499999999999</v>
      </c>
      <c r="P44" s="286"/>
      <c r="Q44" s="287" t="s">
        <v>232</v>
      </c>
      <c r="R44" s="278">
        <f t="shared" si="10"/>
        <v>121.968</v>
      </c>
      <c r="S44" s="279">
        <v>5</v>
      </c>
      <c r="T44" s="277">
        <f t="shared" si="11"/>
        <v>609.84</v>
      </c>
    </row>
    <row r="45" spans="1:20" ht="13.5" thickBot="1" x14ac:dyDescent="0.25">
      <c r="A45" s="272"/>
      <c r="B45" s="291"/>
      <c r="C45" s="292" t="s">
        <v>233</v>
      </c>
      <c r="D45" s="293">
        <v>43.104999999999997</v>
      </c>
      <c r="E45" s="295">
        <v>5</v>
      </c>
      <c r="F45" s="327">
        <f t="shared" si="8"/>
        <v>215.52499999999998</v>
      </c>
      <c r="H45" s="291"/>
      <c r="I45" s="292" t="s">
        <v>233</v>
      </c>
      <c r="J45" s="294">
        <v>82.271000000000001</v>
      </c>
      <c r="K45" s="294">
        <v>11.18</v>
      </c>
      <c r="L45" s="295">
        <f t="shared" si="7"/>
        <v>9.1978977999999998</v>
      </c>
      <c r="M45" s="295">
        <v>5</v>
      </c>
      <c r="N45" s="327">
        <f t="shared" si="9"/>
        <v>411.35500000000002</v>
      </c>
      <c r="P45" s="291"/>
      <c r="Q45" s="292" t="s">
        <v>233</v>
      </c>
      <c r="R45" s="293">
        <f t="shared" si="10"/>
        <v>125.376</v>
      </c>
      <c r="S45" s="295">
        <v>5</v>
      </c>
      <c r="T45" s="327">
        <f t="shared" si="11"/>
        <v>626.88</v>
      </c>
    </row>
    <row r="47" spans="1:20" ht="13.5" thickBot="1" x14ac:dyDescent="0.25"/>
    <row r="48" spans="1:20" x14ac:dyDescent="0.2">
      <c r="A48" s="272"/>
      <c r="B48" s="791" t="s">
        <v>486</v>
      </c>
      <c r="C48" s="794"/>
      <c r="D48" s="794"/>
      <c r="E48" s="794"/>
      <c r="F48" s="795"/>
      <c r="H48" s="791" t="s">
        <v>486</v>
      </c>
      <c r="I48" s="792"/>
      <c r="J48" s="792"/>
      <c r="K48" s="792"/>
      <c r="L48" s="792"/>
      <c r="M48" s="792"/>
      <c r="N48" s="793"/>
      <c r="P48" s="791" t="s">
        <v>486</v>
      </c>
      <c r="Q48" s="794"/>
      <c r="R48" s="794"/>
      <c r="S48" s="794"/>
      <c r="T48" s="795"/>
    </row>
    <row r="49" spans="1:20" ht="13.5" thickBot="1" x14ac:dyDescent="0.25">
      <c r="A49" s="272"/>
      <c r="B49" s="280" t="s">
        <v>78</v>
      </c>
      <c r="C49" s="281" t="s">
        <v>481</v>
      </c>
      <c r="D49" s="281" t="s">
        <v>377</v>
      </c>
      <c r="E49" s="284" t="s">
        <v>480</v>
      </c>
      <c r="F49" s="282" t="s">
        <v>378</v>
      </c>
      <c r="H49" s="283" t="s">
        <v>308</v>
      </c>
      <c r="I49" s="281" t="s">
        <v>481</v>
      </c>
      <c r="J49" s="281" t="s">
        <v>377</v>
      </c>
      <c r="K49" s="284" t="s">
        <v>82</v>
      </c>
      <c r="L49" s="284" t="s">
        <v>309</v>
      </c>
      <c r="M49" s="284" t="s">
        <v>480</v>
      </c>
      <c r="N49" s="285" t="s">
        <v>378</v>
      </c>
      <c r="P49" s="280" t="s">
        <v>487</v>
      </c>
      <c r="Q49" s="281" t="s">
        <v>481</v>
      </c>
      <c r="R49" s="281" t="s">
        <v>377</v>
      </c>
      <c r="S49" s="284" t="s">
        <v>480</v>
      </c>
      <c r="T49" s="282" t="s">
        <v>378</v>
      </c>
    </row>
    <row r="50" spans="1:20" x14ac:dyDescent="0.2">
      <c r="A50" s="272"/>
      <c r="B50" s="298" t="s">
        <v>92</v>
      </c>
      <c r="C50" s="299" t="s">
        <v>331</v>
      </c>
      <c r="D50" s="288">
        <v>47.417000000000002</v>
      </c>
      <c r="E50" s="290">
        <v>0.95499999999999996</v>
      </c>
      <c r="F50" s="326">
        <f>D50*E50</f>
        <v>45.283234999999998</v>
      </c>
      <c r="H50" s="298" t="s">
        <v>92</v>
      </c>
      <c r="I50" s="299" t="s">
        <v>331</v>
      </c>
      <c r="J50" s="289">
        <v>80.561999999999998</v>
      </c>
      <c r="K50" s="289">
        <v>17.87</v>
      </c>
      <c r="L50" s="290">
        <f t="shared" ref="L50:L60" si="12">(K50*J50)/100</f>
        <v>14.396429399999999</v>
      </c>
      <c r="M50" s="290">
        <v>4</v>
      </c>
      <c r="N50" s="326">
        <f>J50*M50</f>
        <v>322.24799999999999</v>
      </c>
      <c r="P50" s="298" t="s">
        <v>92</v>
      </c>
      <c r="Q50" s="299" t="s">
        <v>331</v>
      </c>
      <c r="R50" s="288">
        <f>D50+J50</f>
        <v>127.979</v>
      </c>
      <c r="S50" s="290">
        <v>4</v>
      </c>
      <c r="T50" s="326">
        <f>R50*S50</f>
        <v>511.916</v>
      </c>
    </row>
    <row r="51" spans="1:20" x14ac:dyDescent="0.2">
      <c r="A51" s="272"/>
      <c r="B51" s="286"/>
      <c r="C51" s="287" t="s">
        <v>222</v>
      </c>
      <c r="D51" s="278">
        <v>51.014000000000003</v>
      </c>
      <c r="E51" s="279">
        <v>2.7959999999999998</v>
      </c>
      <c r="F51" s="277">
        <f t="shared" ref="F51:F60" si="13">D51*E51</f>
        <v>142.635144</v>
      </c>
      <c r="H51" s="286"/>
      <c r="I51" s="287" t="s">
        <v>222</v>
      </c>
      <c r="J51" s="274">
        <v>104.88500000000001</v>
      </c>
      <c r="K51" s="274">
        <v>22.05</v>
      </c>
      <c r="L51" s="279">
        <f t="shared" si="12"/>
        <v>23.127142500000001</v>
      </c>
      <c r="M51" s="279">
        <v>5</v>
      </c>
      <c r="N51" s="277">
        <f t="shared" ref="N51:N60" si="14">J51*M51</f>
        <v>524.42500000000007</v>
      </c>
      <c r="P51" s="286"/>
      <c r="Q51" s="287" t="s">
        <v>222</v>
      </c>
      <c r="R51" s="278">
        <f t="shared" ref="R51:R60" si="15">D51+J51</f>
        <v>155.899</v>
      </c>
      <c r="S51" s="279">
        <v>5</v>
      </c>
      <c r="T51" s="277">
        <f t="shared" ref="T51:T60" si="16">R51*S51</f>
        <v>779.495</v>
      </c>
    </row>
    <row r="52" spans="1:20" x14ac:dyDescent="0.2">
      <c r="A52" s="272"/>
      <c r="B52" s="286"/>
      <c r="C52" s="287" t="s">
        <v>225</v>
      </c>
      <c r="D52" s="278">
        <v>45.317</v>
      </c>
      <c r="E52" s="279">
        <v>1.861</v>
      </c>
      <c r="F52" s="277">
        <f t="shared" si="13"/>
        <v>84.334936999999996</v>
      </c>
      <c r="H52" s="286"/>
      <c r="I52" s="287" t="s">
        <v>225</v>
      </c>
      <c r="J52" s="274">
        <v>134.94200000000001</v>
      </c>
      <c r="K52" s="274">
        <v>29.77</v>
      </c>
      <c r="L52" s="279">
        <f t="shared" si="12"/>
        <v>40.172233400000003</v>
      </c>
      <c r="M52" s="279">
        <v>5</v>
      </c>
      <c r="N52" s="277">
        <f t="shared" si="14"/>
        <v>674.71</v>
      </c>
      <c r="P52" s="286"/>
      <c r="Q52" s="287" t="s">
        <v>225</v>
      </c>
      <c r="R52" s="278">
        <f t="shared" si="15"/>
        <v>180.25900000000001</v>
      </c>
      <c r="S52" s="279">
        <v>5</v>
      </c>
      <c r="T52" s="277">
        <f t="shared" si="16"/>
        <v>901.29500000000007</v>
      </c>
    </row>
    <row r="53" spans="1:20" x14ac:dyDescent="0.2">
      <c r="A53" s="272"/>
      <c r="B53" s="286"/>
      <c r="C53" s="287" t="s">
        <v>226</v>
      </c>
      <c r="D53" s="278">
        <v>38.831000000000003</v>
      </c>
      <c r="E53" s="279">
        <v>4.6989999999999998</v>
      </c>
      <c r="F53" s="277">
        <f t="shared" si="13"/>
        <v>182.466869</v>
      </c>
      <c r="H53" s="286"/>
      <c r="I53" s="287" t="s">
        <v>226</v>
      </c>
      <c r="J53" s="274">
        <v>136.261</v>
      </c>
      <c r="K53" s="274">
        <v>22.44</v>
      </c>
      <c r="L53" s="279">
        <f t="shared" si="12"/>
        <v>30.576968400000002</v>
      </c>
      <c r="M53" s="279">
        <v>5</v>
      </c>
      <c r="N53" s="277">
        <f t="shared" si="14"/>
        <v>681.30499999999995</v>
      </c>
      <c r="P53" s="286"/>
      <c r="Q53" s="287" t="s">
        <v>226</v>
      </c>
      <c r="R53" s="278">
        <f t="shared" si="15"/>
        <v>175.09199999999998</v>
      </c>
      <c r="S53" s="279">
        <v>5</v>
      </c>
      <c r="T53" s="277">
        <f t="shared" si="16"/>
        <v>875.45999999999992</v>
      </c>
    </row>
    <row r="54" spans="1:20" x14ac:dyDescent="0.2">
      <c r="A54" s="272"/>
      <c r="B54" s="286"/>
      <c r="C54" s="287" t="s">
        <v>227</v>
      </c>
      <c r="D54" s="278">
        <v>47.055999999999997</v>
      </c>
      <c r="E54" s="279">
        <v>5.8689999999999998</v>
      </c>
      <c r="F54" s="277">
        <f t="shared" si="13"/>
        <v>276.17166399999996</v>
      </c>
      <c r="H54" s="286"/>
      <c r="I54" s="287" t="s">
        <v>227</v>
      </c>
      <c r="J54" s="274">
        <v>63.215000000000003</v>
      </c>
      <c r="K54" s="274">
        <v>20.62</v>
      </c>
      <c r="L54" s="279">
        <f t="shared" si="12"/>
        <v>13.034933000000001</v>
      </c>
      <c r="M54" s="279">
        <v>5</v>
      </c>
      <c r="N54" s="277">
        <f t="shared" si="14"/>
        <v>316.07500000000005</v>
      </c>
      <c r="P54" s="286"/>
      <c r="Q54" s="287" t="s">
        <v>227</v>
      </c>
      <c r="R54" s="278">
        <f t="shared" si="15"/>
        <v>110.271</v>
      </c>
      <c r="S54" s="279">
        <v>5</v>
      </c>
      <c r="T54" s="277">
        <f t="shared" si="16"/>
        <v>551.35500000000002</v>
      </c>
    </row>
    <row r="55" spans="1:20" x14ac:dyDescent="0.2">
      <c r="A55" s="272"/>
      <c r="B55" s="286"/>
      <c r="C55" s="287" t="s">
        <v>228</v>
      </c>
      <c r="D55" s="278">
        <v>33.167999999999999</v>
      </c>
      <c r="E55" s="279">
        <v>4.4809999999999999</v>
      </c>
      <c r="F55" s="277">
        <f t="shared" si="13"/>
        <v>148.62580800000001</v>
      </c>
      <c r="H55" s="286"/>
      <c r="I55" s="287" t="s">
        <v>228</v>
      </c>
      <c r="J55" s="274">
        <v>80.111000000000004</v>
      </c>
      <c r="K55" s="274">
        <v>39.979999999999997</v>
      </c>
      <c r="L55" s="279">
        <f t="shared" si="12"/>
        <v>32.028377800000001</v>
      </c>
      <c r="M55" s="279">
        <v>5</v>
      </c>
      <c r="N55" s="277">
        <f t="shared" si="14"/>
        <v>400.55500000000001</v>
      </c>
      <c r="P55" s="286"/>
      <c r="Q55" s="287" t="s">
        <v>228</v>
      </c>
      <c r="R55" s="278">
        <f t="shared" si="15"/>
        <v>113.279</v>
      </c>
      <c r="S55" s="279">
        <v>5</v>
      </c>
      <c r="T55" s="277">
        <f t="shared" si="16"/>
        <v>566.39499999999998</v>
      </c>
    </row>
    <row r="56" spans="1:20" x14ac:dyDescent="0.2">
      <c r="A56" s="272"/>
      <c r="B56" s="286"/>
      <c r="C56" s="287" t="s">
        <v>332</v>
      </c>
      <c r="D56" s="278">
        <v>34.295999999999999</v>
      </c>
      <c r="E56" s="279">
        <v>8.7420000000000009</v>
      </c>
      <c r="F56" s="277">
        <f t="shared" si="13"/>
        <v>299.81563200000005</v>
      </c>
      <c r="H56" s="286"/>
      <c r="I56" s="287" t="s">
        <v>332</v>
      </c>
      <c r="J56" s="274">
        <v>83.795000000000002</v>
      </c>
      <c r="K56" s="274">
        <v>34.08</v>
      </c>
      <c r="L56" s="279">
        <f t="shared" si="12"/>
        <v>28.557335999999999</v>
      </c>
      <c r="M56" s="279">
        <v>5</v>
      </c>
      <c r="N56" s="277">
        <f t="shared" si="14"/>
        <v>418.97500000000002</v>
      </c>
      <c r="P56" s="286"/>
      <c r="Q56" s="287" t="s">
        <v>332</v>
      </c>
      <c r="R56" s="278">
        <f t="shared" si="15"/>
        <v>118.09100000000001</v>
      </c>
      <c r="S56" s="279">
        <v>5</v>
      </c>
      <c r="T56" s="277">
        <f t="shared" si="16"/>
        <v>590.45500000000004</v>
      </c>
    </row>
    <row r="57" spans="1:20" x14ac:dyDescent="0.2">
      <c r="A57" s="272"/>
      <c r="B57" s="286"/>
      <c r="C57" s="287" t="s">
        <v>333</v>
      </c>
      <c r="D57" s="278">
        <v>27.609000000000002</v>
      </c>
      <c r="E57" s="279">
        <v>4.8159999999999998</v>
      </c>
      <c r="F57" s="277">
        <f t="shared" si="13"/>
        <v>132.964944</v>
      </c>
      <c r="H57" s="286"/>
      <c r="I57" s="287" t="s">
        <v>333</v>
      </c>
      <c r="J57" s="274">
        <v>53.311999999999998</v>
      </c>
      <c r="K57" s="274">
        <v>24.38</v>
      </c>
      <c r="L57" s="279">
        <f t="shared" si="12"/>
        <v>12.997465599999998</v>
      </c>
      <c r="M57" s="279">
        <v>5</v>
      </c>
      <c r="N57" s="277">
        <f t="shared" si="14"/>
        <v>266.56</v>
      </c>
      <c r="P57" s="286"/>
      <c r="Q57" s="287" t="s">
        <v>333</v>
      </c>
      <c r="R57" s="278">
        <f t="shared" si="15"/>
        <v>80.920999999999992</v>
      </c>
      <c r="S57" s="279">
        <v>5</v>
      </c>
      <c r="T57" s="277">
        <f t="shared" si="16"/>
        <v>404.60499999999996</v>
      </c>
    </row>
    <row r="58" spans="1:20" x14ac:dyDescent="0.2">
      <c r="A58" s="272"/>
      <c r="B58" s="286"/>
      <c r="C58" s="287" t="s">
        <v>231</v>
      </c>
      <c r="D58" s="278">
        <v>43.662999999999997</v>
      </c>
      <c r="E58" s="279">
        <v>8.8049999999999997</v>
      </c>
      <c r="F58" s="277">
        <f t="shared" si="13"/>
        <v>384.45271499999996</v>
      </c>
      <c r="H58" s="286"/>
      <c r="I58" s="287" t="s">
        <v>231</v>
      </c>
      <c r="J58" s="274">
        <v>45.841000000000001</v>
      </c>
      <c r="K58" s="274">
        <v>14.85</v>
      </c>
      <c r="L58" s="279">
        <f t="shared" si="12"/>
        <v>6.8073884999999992</v>
      </c>
      <c r="M58" s="279">
        <v>5</v>
      </c>
      <c r="N58" s="277">
        <f t="shared" si="14"/>
        <v>229.20500000000001</v>
      </c>
      <c r="P58" s="286"/>
      <c r="Q58" s="287" t="s">
        <v>231</v>
      </c>
      <c r="R58" s="278">
        <f t="shared" si="15"/>
        <v>89.503999999999991</v>
      </c>
      <c r="S58" s="279">
        <v>5</v>
      </c>
      <c r="T58" s="277">
        <f t="shared" si="16"/>
        <v>447.52</v>
      </c>
    </row>
    <row r="59" spans="1:20" x14ac:dyDescent="0.2">
      <c r="A59" s="272"/>
      <c r="B59" s="286"/>
      <c r="C59" s="287" t="s">
        <v>232</v>
      </c>
      <c r="D59" s="278">
        <v>33.423000000000002</v>
      </c>
      <c r="E59" s="279">
        <v>5.0659999999999998</v>
      </c>
      <c r="F59" s="277">
        <f t="shared" si="13"/>
        <v>169.32091800000001</v>
      </c>
      <c r="H59" s="286"/>
      <c r="I59" s="287" t="s">
        <v>232</v>
      </c>
      <c r="J59" s="274">
        <v>78.244</v>
      </c>
      <c r="K59" s="274">
        <v>38.4</v>
      </c>
      <c r="L59" s="279">
        <f t="shared" si="12"/>
        <v>30.045696</v>
      </c>
      <c r="M59" s="279">
        <v>5</v>
      </c>
      <c r="N59" s="277">
        <f t="shared" si="14"/>
        <v>391.22</v>
      </c>
      <c r="P59" s="286"/>
      <c r="Q59" s="287" t="s">
        <v>232</v>
      </c>
      <c r="R59" s="278">
        <f t="shared" si="15"/>
        <v>111.667</v>
      </c>
      <c r="S59" s="279">
        <v>5</v>
      </c>
      <c r="T59" s="277">
        <f t="shared" si="16"/>
        <v>558.33500000000004</v>
      </c>
    </row>
    <row r="60" spans="1:20" ht="13.5" thickBot="1" x14ac:dyDescent="0.25">
      <c r="A60" s="272"/>
      <c r="B60" s="291"/>
      <c r="C60" s="292" t="s">
        <v>233</v>
      </c>
      <c r="D60" s="293">
        <v>31.556000000000001</v>
      </c>
      <c r="E60" s="295">
        <v>5.4279999999999999</v>
      </c>
      <c r="F60" s="327">
        <f t="shared" si="13"/>
        <v>171.285968</v>
      </c>
      <c r="H60" s="291"/>
      <c r="I60" s="292" t="s">
        <v>233</v>
      </c>
      <c r="J60" s="294">
        <v>54.173999999999999</v>
      </c>
      <c r="K60" s="294">
        <v>19.100000000000001</v>
      </c>
      <c r="L60" s="295">
        <f t="shared" si="12"/>
        <v>10.347234</v>
      </c>
      <c r="M60" s="295">
        <v>5</v>
      </c>
      <c r="N60" s="327">
        <f t="shared" si="14"/>
        <v>270.87</v>
      </c>
      <c r="P60" s="291"/>
      <c r="Q60" s="292" t="s">
        <v>233</v>
      </c>
      <c r="R60" s="293">
        <f t="shared" si="15"/>
        <v>85.73</v>
      </c>
      <c r="S60" s="295">
        <v>5</v>
      </c>
      <c r="T60" s="327">
        <f t="shared" si="16"/>
        <v>428.65000000000003</v>
      </c>
    </row>
    <row r="61" spans="1:20" x14ac:dyDescent="0.2">
      <c r="A61" s="272"/>
      <c r="B61" s="296"/>
      <c r="C61" s="297"/>
      <c r="D61" s="278"/>
      <c r="E61" s="279"/>
      <c r="F61" s="273"/>
      <c r="H61" s="296"/>
      <c r="I61" s="297"/>
      <c r="J61" s="279"/>
      <c r="K61" s="279"/>
      <c r="L61" s="279"/>
      <c r="M61" s="279"/>
      <c r="N61" s="273"/>
      <c r="P61" s="296"/>
      <c r="Q61" s="297"/>
      <c r="R61" s="278"/>
      <c r="S61" s="279"/>
      <c r="T61" s="273"/>
    </row>
    <row r="62" spans="1:20" x14ac:dyDescent="0.2">
      <c r="A62" s="272"/>
    </row>
    <row r="63" spans="1:20" x14ac:dyDescent="0.2">
      <c r="B63" s="782" t="s">
        <v>745</v>
      </c>
      <c r="C63" s="719" t="s">
        <v>331</v>
      </c>
      <c r="D63" s="719" t="s">
        <v>222</v>
      </c>
      <c r="E63" s="719" t="s">
        <v>225</v>
      </c>
      <c r="F63" s="719" t="s">
        <v>226</v>
      </c>
      <c r="G63" s="719" t="s">
        <v>227</v>
      </c>
      <c r="H63" s="719" t="s">
        <v>228</v>
      </c>
      <c r="I63" s="719" t="s">
        <v>332</v>
      </c>
      <c r="J63" s="719" t="s">
        <v>333</v>
      </c>
      <c r="K63" s="719" t="s">
        <v>231</v>
      </c>
      <c r="L63" s="719" t="s">
        <v>232</v>
      </c>
      <c r="M63" s="741" t="s">
        <v>233</v>
      </c>
    </row>
    <row r="64" spans="1:20" x14ac:dyDescent="0.2">
      <c r="B64" s="783"/>
      <c r="C64" s="718" t="s">
        <v>78</v>
      </c>
      <c r="D64" s="718" t="s">
        <v>78</v>
      </c>
      <c r="E64" s="718" t="s">
        <v>78</v>
      </c>
      <c r="F64" s="718" t="s">
        <v>78</v>
      </c>
      <c r="G64" s="718" t="s">
        <v>78</v>
      </c>
      <c r="H64" s="718" t="s">
        <v>78</v>
      </c>
      <c r="I64" s="718" t="s">
        <v>78</v>
      </c>
      <c r="J64" s="718" t="s">
        <v>78</v>
      </c>
      <c r="K64" s="718" t="s">
        <v>78</v>
      </c>
      <c r="L64" s="718" t="s">
        <v>78</v>
      </c>
      <c r="M64" s="742" t="s">
        <v>78</v>
      </c>
    </row>
    <row r="65" spans="2:24" ht="41.25" thickBot="1" x14ac:dyDescent="0.25">
      <c r="B65" s="784"/>
      <c r="C65" s="721" t="s">
        <v>325</v>
      </c>
      <c r="D65" s="721" t="s">
        <v>325</v>
      </c>
      <c r="E65" s="721" t="s">
        <v>325</v>
      </c>
      <c r="F65" s="721" t="s">
        <v>325</v>
      </c>
      <c r="G65" s="721" t="s">
        <v>325</v>
      </c>
      <c r="H65" s="721" t="s">
        <v>325</v>
      </c>
      <c r="I65" s="721" t="s">
        <v>325</v>
      </c>
      <c r="J65" s="721" t="s">
        <v>325</v>
      </c>
      <c r="K65" s="721" t="s">
        <v>325</v>
      </c>
      <c r="L65" s="721" t="s">
        <v>325</v>
      </c>
      <c r="M65" s="743" t="s">
        <v>325</v>
      </c>
    </row>
    <row r="66" spans="2:24" x14ac:dyDescent="0.2">
      <c r="B66" s="722" t="s">
        <v>92</v>
      </c>
      <c r="C66" s="723">
        <v>47.417000000000002</v>
      </c>
      <c r="D66" s="723">
        <v>51.014000000000003</v>
      </c>
      <c r="E66" s="723">
        <v>45.317</v>
      </c>
      <c r="F66" s="723">
        <v>38.831000000000003</v>
      </c>
      <c r="G66" s="723">
        <v>47.055999999999997</v>
      </c>
      <c r="H66" s="723">
        <v>33.167999999999999</v>
      </c>
      <c r="I66" s="723">
        <v>34.295999999999999</v>
      </c>
      <c r="J66" s="723">
        <v>27.609000000000002</v>
      </c>
      <c r="K66" s="723">
        <v>43.662999999999997</v>
      </c>
      <c r="L66" s="723">
        <v>33.423000000000002</v>
      </c>
      <c r="M66" s="724">
        <v>31.556000000000001</v>
      </c>
    </row>
    <row r="67" spans="2:24" x14ac:dyDescent="0.2">
      <c r="B67" s="725" t="s">
        <v>84</v>
      </c>
      <c r="C67" s="726">
        <v>1.165</v>
      </c>
      <c r="D67" s="726">
        <v>1.171</v>
      </c>
      <c r="E67" s="726">
        <v>0.68600000000000005</v>
      </c>
      <c r="F67" s="726">
        <v>0.72699999999999998</v>
      </c>
      <c r="G67" s="726">
        <v>1.375</v>
      </c>
      <c r="H67" s="726">
        <v>2.9089999999999998</v>
      </c>
      <c r="I67" s="726">
        <v>4.016</v>
      </c>
      <c r="J67" s="726">
        <v>2.4969999999999999</v>
      </c>
      <c r="K67" s="726">
        <v>2.6960000000000002</v>
      </c>
      <c r="L67" s="726">
        <v>2.7919999999999998</v>
      </c>
      <c r="M67" s="727">
        <v>2.601</v>
      </c>
    </row>
    <row r="68" spans="2:24" x14ac:dyDescent="0.2">
      <c r="B68" s="725" t="s">
        <v>85</v>
      </c>
      <c r="C68" s="726">
        <v>11.574999999999999</v>
      </c>
      <c r="D68" s="726">
        <v>13.817</v>
      </c>
      <c r="E68" s="726">
        <v>10.552</v>
      </c>
      <c r="F68" s="726">
        <v>7.8760000000000003</v>
      </c>
      <c r="G68" s="726">
        <v>7.96</v>
      </c>
      <c r="H68" s="726">
        <v>5.3319999999999999</v>
      </c>
      <c r="I68" s="726">
        <v>5.0140000000000002</v>
      </c>
      <c r="J68" s="726">
        <v>5.93</v>
      </c>
      <c r="K68" s="726">
        <v>8.5370000000000008</v>
      </c>
      <c r="L68" s="726">
        <v>7.0179999999999998</v>
      </c>
      <c r="M68" s="727">
        <v>10.529</v>
      </c>
    </row>
    <row r="69" spans="2:24" x14ac:dyDescent="0.2">
      <c r="B69" s="725" t="s">
        <v>86</v>
      </c>
      <c r="C69" s="726">
        <v>30.173999999999999</v>
      </c>
      <c r="D69" s="726">
        <v>31.276</v>
      </c>
      <c r="E69" s="726">
        <v>30.510999999999999</v>
      </c>
      <c r="F69" s="726">
        <v>26.352</v>
      </c>
      <c r="G69" s="726">
        <v>34.734000000000002</v>
      </c>
      <c r="H69" s="726">
        <v>21.471</v>
      </c>
      <c r="I69" s="726">
        <v>20.893000000000001</v>
      </c>
      <c r="J69" s="726">
        <v>14.683999999999999</v>
      </c>
      <c r="K69" s="726">
        <v>25.526</v>
      </c>
      <c r="L69" s="726">
        <v>16.507999999999999</v>
      </c>
      <c r="M69" s="727">
        <v>10.516999999999999</v>
      </c>
    </row>
    <row r="70" spans="2:24" x14ac:dyDescent="0.2">
      <c r="B70" s="725" t="s">
        <v>87</v>
      </c>
      <c r="C70" s="726">
        <v>4.2000000000000003E-2</v>
      </c>
      <c r="D70" s="726">
        <v>4.2999999999999997E-2</v>
      </c>
      <c r="E70" s="726">
        <v>0.17299999999999999</v>
      </c>
      <c r="F70" s="726">
        <v>0.23</v>
      </c>
      <c r="G70" s="726">
        <v>3.3000000000000002E-2</v>
      </c>
      <c r="H70" s="726">
        <v>0.28899999999999998</v>
      </c>
      <c r="I70" s="726">
        <v>0.371</v>
      </c>
      <c r="J70" s="726">
        <v>0.33800000000000002</v>
      </c>
      <c r="K70" s="726">
        <v>0.34899999999999998</v>
      </c>
      <c r="L70" s="726">
        <v>0.51700000000000002</v>
      </c>
      <c r="M70" s="727">
        <v>0.38400000000000001</v>
      </c>
    </row>
    <row r="71" spans="2:24" x14ac:dyDescent="0.2">
      <c r="B71" s="725" t="s">
        <v>88</v>
      </c>
      <c r="C71" s="726">
        <v>1.242</v>
      </c>
      <c r="D71" s="726">
        <v>1.2729999999999999</v>
      </c>
      <c r="E71" s="726">
        <v>1.2070000000000001</v>
      </c>
      <c r="F71" s="726">
        <v>1.6830000000000001</v>
      </c>
      <c r="G71" s="726">
        <v>1.379</v>
      </c>
      <c r="H71" s="726">
        <v>1.171</v>
      </c>
      <c r="I71" s="726">
        <v>1.67</v>
      </c>
      <c r="J71" s="726">
        <v>1.06</v>
      </c>
      <c r="K71" s="726">
        <v>1.6419999999999999</v>
      </c>
      <c r="L71" s="726">
        <v>1.579</v>
      </c>
      <c r="M71" s="727">
        <v>1.671</v>
      </c>
    </row>
    <row r="72" spans="2:24" x14ac:dyDescent="0.2">
      <c r="B72" s="725" t="s">
        <v>89</v>
      </c>
      <c r="C72" s="726">
        <v>0.01</v>
      </c>
      <c r="D72" s="726">
        <v>2.1000000000000001E-2</v>
      </c>
      <c r="E72" s="726">
        <v>2.3E-2</v>
      </c>
      <c r="F72" s="726">
        <v>0.153</v>
      </c>
      <c r="G72" s="726">
        <v>0.34599999999999997</v>
      </c>
      <c r="H72" s="726">
        <v>0.54400000000000004</v>
      </c>
      <c r="I72" s="726">
        <v>0.77700000000000002</v>
      </c>
      <c r="J72" s="726">
        <v>0.97399999999999998</v>
      </c>
      <c r="K72" s="726">
        <v>1.591</v>
      </c>
      <c r="L72" s="726">
        <v>1.333</v>
      </c>
      <c r="M72" s="727">
        <v>1.5329999999999999</v>
      </c>
    </row>
    <row r="73" spans="2:24" x14ac:dyDescent="0.2">
      <c r="B73" s="725" t="s">
        <v>90</v>
      </c>
      <c r="C73" s="726">
        <v>2.7370000000000001</v>
      </c>
      <c r="D73" s="726">
        <v>3.113</v>
      </c>
      <c r="E73" s="726">
        <v>1.9710000000000001</v>
      </c>
      <c r="F73" s="726">
        <v>1.5469999999999999</v>
      </c>
      <c r="G73" s="726">
        <v>0.99299999999999999</v>
      </c>
      <c r="H73" s="726">
        <v>0.79700000000000004</v>
      </c>
      <c r="I73" s="726">
        <v>0.48</v>
      </c>
      <c r="J73" s="726">
        <v>0.504</v>
      </c>
      <c r="K73" s="726">
        <v>0.67300000000000004</v>
      </c>
      <c r="L73" s="726">
        <v>0.751</v>
      </c>
      <c r="M73" s="727">
        <v>0.93899999999999995</v>
      </c>
    </row>
    <row r="74" spans="2:24" x14ac:dyDescent="0.2">
      <c r="B74" s="725" t="s">
        <v>91</v>
      </c>
      <c r="C74" s="726">
        <v>0.47299999999999998</v>
      </c>
      <c r="D74" s="726">
        <v>0.30099999999999999</v>
      </c>
      <c r="E74" s="726">
        <v>0.19500000000000001</v>
      </c>
      <c r="F74" s="726">
        <v>0.26300000000000001</v>
      </c>
      <c r="G74" s="726">
        <v>0.23599999999999999</v>
      </c>
      <c r="H74" s="726">
        <v>0.65500000000000003</v>
      </c>
      <c r="I74" s="726">
        <v>1.075</v>
      </c>
      <c r="J74" s="726">
        <v>1.623</v>
      </c>
      <c r="K74" s="726">
        <v>2.6480000000000001</v>
      </c>
      <c r="L74" s="726">
        <v>2.9249999999999998</v>
      </c>
      <c r="M74" s="727">
        <v>3.3809999999999998</v>
      </c>
    </row>
    <row r="75" spans="2:24" x14ac:dyDescent="0.2">
      <c r="B75" s="744"/>
      <c r="C75" s="745"/>
      <c r="D75" s="745"/>
      <c r="E75" s="745"/>
      <c r="F75" s="745"/>
      <c r="G75" s="745"/>
      <c r="H75" s="745"/>
      <c r="I75" s="745"/>
      <c r="J75" s="745"/>
      <c r="K75" s="745"/>
      <c r="L75" s="745"/>
      <c r="M75" s="746"/>
    </row>
    <row r="76" spans="2:24" x14ac:dyDescent="0.2">
      <c r="B76" s="744"/>
      <c r="C76" s="745"/>
      <c r="D76" s="745"/>
      <c r="E76" s="745"/>
      <c r="F76" s="745"/>
      <c r="G76" s="745"/>
      <c r="H76" s="745"/>
      <c r="I76" s="745"/>
      <c r="J76" s="745"/>
      <c r="K76" s="745"/>
      <c r="L76" s="745"/>
      <c r="M76" s="746"/>
    </row>
    <row r="77" spans="2:24" ht="13.5" thickBot="1" x14ac:dyDescent="0.25">
      <c r="B77" s="747"/>
      <c r="C77" s="748"/>
      <c r="D77" s="748"/>
      <c r="E77" s="748"/>
      <c r="F77" s="748"/>
      <c r="G77" s="748"/>
      <c r="H77" s="748"/>
      <c r="I77" s="748"/>
      <c r="J77" s="748"/>
      <c r="K77" s="748"/>
      <c r="L77" s="748"/>
      <c r="M77" s="749"/>
    </row>
    <row r="80" spans="2:24" x14ac:dyDescent="0.2">
      <c r="B80" s="782" t="s">
        <v>745</v>
      </c>
      <c r="C80" s="785" t="s">
        <v>331</v>
      </c>
      <c r="D80" s="786"/>
      <c r="E80" s="785" t="s">
        <v>222</v>
      </c>
      <c r="F80" s="786"/>
      <c r="G80" s="785" t="s">
        <v>225</v>
      </c>
      <c r="H80" s="786"/>
      <c r="I80" s="785" t="s">
        <v>226</v>
      </c>
      <c r="J80" s="786"/>
      <c r="K80" s="785" t="s">
        <v>227</v>
      </c>
      <c r="L80" s="786"/>
      <c r="M80" s="785" t="s">
        <v>228</v>
      </c>
      <c r="N80" s="786"/>
      <c r="O80" s="785" t="s">
        <v>332</v>
      </c>
      <c r="P80" s="786"/>
      <c r="Q80" s="785" t="s">
        <v>333</v>
      </c>
      <c r="R80" s="786"/>
      <c r="S80" s="785" t="s">
        <v>231</v>
      </c>
      <c r="T80" s="786"/>
      <c r="U80" s="785" t="s">
        <v>232</v>
      </c>
      <c r="V80" s="786"/>
      <c r="W80" s="785" t="s">
        <v>233</v>
      </c>
      <c r="X80" s="787"/>
    </row>
    <row r="81" spans="2:24" x14ac:dyDescent="0.2">
      <c r="B81" s="783"/>
      <c r="C81" s="788" t="s">
        <v>79</v>
      </c>
      <c r="D81" s="789"/>
      <c r="E81" s="788" t="s">
        <v>79</v>
      </c>
      <c r="F81" s="789"/>
      <c r="G81" s="788" t="s">
        <v>79</v>
      </c>
      <c r="H81" s="789"/>
      <c r="I81" s="788" t="s">
        <v>79</v>
      </c>
      <c r="J81" s="789"/>
      <c r="K81" s="788" t="s">
        <v>79</v>
      </c>
      <c r="L81" s="789"/>
      <c r="M81" s="788" t="s">
        <v>79</v>
      </c>
      <c r="N81" s="789"/>
      <c r="O81" s="788"/>
      <c r="P81" s="789"/>
      <c r="Q81" s="788"/>
      <c r="R81" s="789"/>
      <c r="S81" s="788"/>
      <c r="T81" s="789"/>
      <c r="U81" s="788"/>
      <c r="V81" s="789"/>
      <c r="W81" s="788"/>
      <c r="X81" s="790"/>
    </row>
    <row r="82" spans="2:24" ht="41.25" thickBot="1" x14ac:dyDescent="0.25">
      <c r="B82" s="784"/>
      <c r="C82" s="721" t="s">
        <v>325</v>
      </c>
      <c r="D82" s="730" t="s">
        <v>82</v>
      </c>
      <c r="E82" s="721" t="s">
        <v>325</v>
      </c>
      <c r="F82" s="731" t="s">
        <v>82</v>
      </c>
      <c r="G82" s="721" t="s">
        <v>325</v>
      </c>
      <c r="H82" s="731" t="s">
        <v>82</v>
      </c>
      <c r="I82" s="721" t="s">
        <v>325</v>
      </c>
      <c r="J82" s="731" t="s">
        <v>82</v>
      </c>
      <c r="K82" s="721" t="s">
        <v>325</v>
      </c>
      <c r="L82" s="731" t="s">
        <v>82</v>
      </c>
      <c r="M82" s="721" t="s">
        <v>325</v>
      </c>
      <c r="N82" s="731" t="s">
        <v>82</v>
      </c>
      <c r="O82" s="721" t="s">
        <v>325</v>
      </c>
      <c r="P82" s="730" t="s">
        <v>82</v>
      </c>
      <c r="Q82" s="721" t="s">
        <v>325</v>
      </c>
      <c r="R82" s="730" t="s">
        <v>82</v>
      </c>
      <c r="S82" s="721" t="s">
        <v>325</v>
      </c>
      <c r="T82" s="730" t="s">
        <v>82</v>
      </c>
      <c r="U82" s="721" t="s">
        <v>325</v>
      </c>
      <c r="V82" s="730" t="s">
        <v>82</v>
      </c>
      <c r="W82" s="721" t="s">
        <v>325</v>
      </c>
      <c r="X82" s="730" t="s">
        <v>82</v>
      </c>
    </row>
    <row r="83" spans="2:24" x14ac:dyDescent="0.2">
      <c r="B83" s="722" t="s">
        <v>92</v>
      </c>
      <c r="C83" s="723">
        <v>80.561999999999998</v>
      </c>
      <c r="D83" s="732">
        <v>17.87</v>
      </c>
      <c r="E83" s="723">
        <v>104.88500000000001</v>
      </c>
      <c r="F83" s="732">
        <v>22.05</v>
      </c>
      <c r="G83" s="723">
        <v>134.94200000000001</v>
      </c>
      <c r="H83" s="732">
        <v>29.77</v>
      </c>
      <c r="I83" s="723">
        <v>136.261</v>
      </c>
      <c r="J83" s="732">
        <v>22.44</v>
      </c>
      <c r="K83" s="723">
        <v>63.215000000000003</v>
      </c>
      <c r="L83" s="732">
        <v>20.62</v>
      </c>
      <c r="M83" s="723">
        <v>80.111000000000004</v>
      </c>
      <c r="N83" s="732">
        <v>39.979999999999997</v>
      </c>
      <c r="O83" s="723">
        <v>83.795000000000002</v>
      </c>
      <c r="P83" s="732">
        <v>34.08</v>
      </c>
      <c r="Q83" s="723">
        <v>53.311999999999998</v>
      </c>
      <c r="R83" s="732">
        <v>24.38</v>
      </c>
      <c r="S83" s="723">
        <v>45.841000000000001</v>
      </c>
      <c r="T83" s="732">
        <v>14.85</v>
      </c>
      <c r="U83" s="723">
        <v>78.244</v>
      </c>
      <c r="V83" s="732">
        <v>38.4</v>
      </c>
      <c r="W83" s="723">
        <v>54.173999999999999</v>
      </c>
      <c r="X83" s="733">
        <v>19.100000000000001</v>
      </c>
    </row>
    <row r="84" spans="2:24" x14ac:dyDescent="0.2">
      <c r="B84" s="725" t="s">
        <v>84</v>
      </c>
      <c r="C84" s="726">
        <v>0</v>
      </c>
      <c r="D84" s="734">
        <v>0</v>
      </c>
      <c r="E84" s="726">
        <v>0</v>
      </c>
      <c r="F84" s="734">
        <v>0</v>
      </c>
      <c r="G84" s="726">
        <v>0</v>
      </c>
      <c r="H84" s="734">
        <v>0</v>
      </c>
      <c r="I84" s="726">
        <v>0</v>
      </c>
      <c r="J84" s="734">
        <v>0</v>
      </c>
      <c r="K84" s="726">
        <v>0.78500000000000003</v>
      </c>
      <c r="L84" s="734">
        <v>80.790000000000006</v>
      </c>
      <c r="M84" s="726">
        <v>1.1319999999999999</v>
      </c>
      <c r="N84" s="734">
        <v>57.11</v>
      </c>
      <c r="O84" s="726">
        <v>1.431</v>
      </c>
      <c r="P84" s="734">
        <v>46.77</v>
      </c>
      <c r="Q84" s="726">
        <v>2.4769999999999999</v>
      </c>
      <c r="R84" s="734">
        <v>33.5</v>
      </c>
      <c r="S84" s="726">
        <v>3.24</v>
      </c>
      <c r="T84" s="734">
        <v>26.84</v>
      </c>
      <c r="U84" s="726">
        <v>3.5510000000000002</v>
      </c>
      <c r="V84" s="734">
        <v>24.58</v>
      </c>
      <c r="W84" s="726">
        <v>4.069</v>
      </c>
      <c r="X84" s="735">
        <v>20.89</v>
      </c>
    </row>
    <row r="85" spans="2:24" x14ac:dyDescent="0.2">
      <c r="B85" s="725" t="s">
        <v>85</v>
      </c>
      <c r="C85" s="726">
        <v>46.762999999999998</v>
      </c>
      <c r="D85" s="734">
        <v>24.24</v>
      </c>
      <c r="E85" s="726">
        <v>35.777999999999999</v>
      </c>
      <c r="F85" s="734">
        <v>28.03</v>
      </c>
      <c r="G85" s="726">
        <v>88.225999999999999</v>
      </c>
      <c r="H85" s="734">
        <v>44.04</v>
      </c>
      <c r="I85" s="726">
        <v>81.543000000000006</v>
      </c>
      <c r="J85" s="734">
        <v>30.21</v>
      </c>
      <c r="K85" s="726">
        <v>34.07</v>
      </c>
      <c r="L85" s="734">
        <v>31.23</v>
      </c>
      <c r="M85" s="726">
        <v>62.128</v>
      </c>
      <c r="N85" s="734">
        <v>51.92</v>
      </c>
      <c r="O85" s="726">
        <v>62.686</v>
      </c>
      <c r="P85" s="734">
        <v>44.95</v>
      </c>
      <c r="Q85" s="726">
        <v>24.742999999999999</v>
      </c>
      <c r="R85" s="734">
        <v>30.05</v>
      </c>
      <c r="S85" s="726">
        <v>21.414000000000001</v>
      </c>
      <c r="T85" s="734">
        <v>20.5</v>
      </c>
      <c r="U85" s="726">
        <v>20.832999999999998</v>
      </c>
      <c r="V85" s="734">
        <v>19.16</v>
      </c>
      <c r="W85" s="726">
        <v>31.132999999999999</v>
      </c>
      <c r="X85" s="735">
        <v>30.08</v>
      </c>
    </row>
    <row r="86" spans="2:24" x14ac:dyDescent="0.2">
      <c r="B86" s="725" t="s">
        <v>86</v>
      </c>
      <c r="C86" s="726">
        <v>12.795999999999999</v>
      </c>
      <c r="D86" s="734">
        <v>42.1</v>
      </c>
      <c r="E86" s="726">
        <v>28.663</v>
      </c>
      <c r="F86" s="734">
        <v>45.59</v>
      </c>
      <c r="G86" s="726">
        <v>22.146999999999998</v>
      </c>
      <c r="H86" s="734">
        <v>65.760000000000005</v>
      </c>
      <c r="I86" s="726">
        <v>29.221</v>
      </c>
      <c r="J86" s="734">
        <v>71.31</v>
      </c>
      <c r="K86" s="726">
        <v>4.9240000000000004</v>
      </c>
      <c r="L86" s="734">
        <v>56.81</v>
      </c>
      <c r="M86" s="726">
        <v>4.7939999999999996</v>
      </c>
      <c r="N86" s="734">
        <v>58.63</v>
      </c>
      <c r="O86" s="726">
        <v>2.6459999999999999</v>
      </c>
      <c r="P86" s="734">
        <v>83.92</v>
      </c>
      <c r="Q86" s="726">
        <v>2.7320000000000002</v>
      </c>
      <c r="R86" s="734">
        <v>81.33</v>
      </c>
      <c r="S86" s="726">
        <v>2.3610000000000002</v>
      </c>
      <c r="T86" s="734">
        <v>77.5</v>
      </c>
      <c r="U86" s="726">
        <v>33.338000000000001</v>
      </c>
      <c r="V86" s="734">
        <v>88.44</v>
      </c>
      <c r="W86" s="726">
        <v>0.30599999999999999</v>
      </c>
      <c r="X86" s="735">
        <v>36.24</v>
      </c>
    </row>
    <row r="87" spans="2:24" x14ac:dyDescent="0.2">
      <c r="B87" s="725" t="s">
        <v>87</v>
      </c>
      <c r="C87" s="726">
        <v>1.8560000000000001</v>
      </c>
      <c r="D87" s="734">
        <v>45.03</v>
      </c>
      <c r="E87" s="726">
        <v>1.4850000000000001</v>
      </c>
      <c r="F87" s="734">
        <v>44.26</v>
      </c>
      <c r="G87" s="726">
        <v>1.454</v>
      </c>
      <c r="H87" s="734">
        <v>44.36</v>
      </c>
      <c r="I87" s="726">
        <v>4.8920000000000003</v>
      </c>
      <c r="J87" s="734">
        <v>75.959999999999994</v>
      </c>
      <c r="K87" s="726">
        <v>5.3650000000000002</v>
      </c>
      <c r="L87" s="734">
        <v>83.6</v>
      </c>
      <c r="M87" s="726">
        <v>1.097</v>
      </c>
      <c r="N87" s="734">
        <v>43.92</v>
      </c>
      <c r="O87" s="726">
        <v>1.163</v>
      </c>
      <c r="P87" s="734">
        <v>37.82</v>
      </c>
      <c r="Q87" s="726">
        <v>8.1020000000000003</v>
      </c>
      <c r="R87" s="734">
        <v>61.91</v>
      </c>
      <c r="S87" s="726">
        <v>0.99</v>
      </c>
      <c r="T87" s="734">
        <v>27.14</v>
      </c>
      <c r="U87" s="726">
        <v>1.1990000000000001</v>
      </c>
      <c r="V87" s="734">
        <v>28.75</v>
      </c>
      <c r="W87" s="726">
        <v>2.5329999999999999</v>
      </c>
      <c r="X87" s="735">
        <v>30.87</v>
      </c>
    </row>
    <row r="88" spans="2:24" x14ac:dyDescent="0.2">
      <c r="B88" s="725" t="s">
        <v>88</v>
      </c>
      <c r="C88" s="726">
        <v>14.765000000000001</v>
      </c>
      <c r="D88" s="734">
        <v>34.880000000000003</v>
      </c>
      <c r="E88" s="726">
        <v>20.581</v>
      </c>
      <c r="F88" s="734">
        <v>35.590000000000003</v>
      </c>
      <c r="G88" s="726">
        <v>12.728999999999999</v>
      </c>
      <c r="H88" s="734">
        <v>35.36</v>
      </c>
      <c r="I88" s="726">
        <v>11.928000000000001</v>
      </c>
      <c r="J88" s="734">
        <v>36.57</v>
      </c>
      <c r="K88" s="726">
        <v>16.841000000000001</v>
      </c>
      <c r="L88" s="734">
        <v>33.270000000000003</v>
      </c>
      <c r="M88" s="726">
        <v>8.9789999999999992</v>
      </c>
      <c r="N88" s="734">
        <v>39.340000000000003</v>
      </c>
      <c r="O88" s="726">
        <v>8.4659999999999993</v>
      </c>
      <c r="P88" s="734">
        <v>38.770000000000003</v>
      </c>
      <c r="Q88" s="726">
        <v>7.9390000000000001</v>
      </c>
      <c r="R88" s="734">
        <v>39.78</v>
      </c>
      <c r="S88" s="726">
        <v>7.9359999999999999</v>
      </c>
      <c r="T88" s="734">
        <v>38.28</v>
      </c>
      <c r="U88" s="726">
        <v>7.9859999999999998</v>
      </c>
      <c r="V88" s="734">
        <v>38.74</v>
      </c>
      <c r="W88" s="726">
        <v>3.8090000000000002</v>
      </c>
      <c r="X88" s="735">
        <v>37.11</v>
      </c>
    </row>
    <row r="89" spans="2:24" x14ac:dyDescent="0.2">
      <c r="B89" s="725" t="s">
        <v>89</v>
      </c>
      <c r="C89" s="726">
        <v>0</v>
      </c>
      <c r="D89" s="734">
        <v>0</v>
      </c>
      <c r="E89" s="726">
        <v>0.156</v>
      </c>
      <c r="F89" s="734">
        <v>76.760000000000005</v>
      </c>
      <c r="G89" s="726">
        <v>0.13300000000000001</v>
      </c>
      <c r="H89" s="734">
        <v>76.760000000000005</v>
      </c>
      <c r="I89" s="726">
        <v>2.2690000000000001</v>
      </c>
      <c r="J89" s="734">
        <v>76.760000000000005</v>
      </c>
      <c r="K89" s="726">
        <v>0.314</v>
      </c>
      <c r="L89" s="734">
        <v>80.790000000000006</v>
      </c>
      <c r="M89" s="726">
        <v>0.59099999999999997</v>
      </c>
      <c r="N89" s="734">
        <v>44.92</v>
      </c>
      <c r="O89" s="726">
        <v>1.877</v>
      </c>
      <c r="P89" s="734">
        <v>35.49</v>
      </c>
      <c r="Q89" s="726">
        <v>2.4649999999999999</v>
      </c>
      <c r="R89" s="734">
        <v>29.62</v>
      </c>
      <c r="S89" s="726">
        <v>3.1869999999999998</v>
      </c>
      <c r="T89" s="734">
        <v>24.47</v>
      </c>
      <c r="U89" s="726">
        <v>3.7450000000000001</v>
      </c>
      <c r="V89" s="734">
        <v>22.22</v>
      </c>
      <c r="W89" s="726">
        <v>3.972</v>
      </c>
      <c r="X89" s="735">
        <v>21.89</v>
      </c>
    </row>
    <row r="90" spans="2:24" x14ac:dyDescent="0.2">
      <c r="B90" s="725" t="s">
        <v>90</v>
      </c>
      <c r="C90" s="726">
        <v>0</v>
      </c>
      <c r="D90" s="734">
        <v>0</v>
      </c>
      <c r="E90" s="726">
        <v>0</v>
      </c>
      <c r="F90" s="734">
        <v>0</v>
      </c>
      <c r="G90" s="726">
        <v>0</v>
      </c>
      <c r="H90" s="734">
        <v>0</v>
      </c>
      <c r="I90" s="726">
        <v>0</v>
      </c>
      <c r="J90" s="734">
        <v>0</v>
      </c>
      <c r="K90" s="726">
        <v>0</v>
      </c>
      <c r="L90" s="734">
        <v>0</v>
      </c>
      <c r="M90" s="726">
        <v>7.0000000000000001E-3</v>
      </c>
      <c r="N90" s="734">
        <v>80.790000000000006</v>
      </c>
      <c r="O90" s="726">
        <v>7.0000000000000001E-3</v>
      </c>
      <c r="P90" s="734">
        <v>80.790000000000006</v>
      </c>
      <c r="Q90" s="726">
        <v>7.0000000000000001E-3</v>
      </c>
      <c r="R90" s="734">
        <v>80.790000000000006</v>
      </c>
      <c r="S90" s="726">
        <v>7.0000000000000001E-3</v>
      </c>
      <c r="T90" s="734">
        <v>80.790000000000006</v>
      </c>
      <c r="U90" s="726">
        <v>7.0000000000000001E-3</v>
      </c>
      <c r="V90" s="734">
        <v>80.790000000000006</v>
      </c>
      <c r="W90" s="726">
        <v>7.0000000000000001E-3</v>
      </c>
      <c r="X90" s="735">
        <v>80.790000000000006</v>
      </c>
    </row>
    <row r="91" spans="2:24" x14ac:dyDescent="0.2">
      <c r="B91" s="725" t="s">
        <v>91</v>
      </c>
      <c r="C91" s="726">
        <v>4.3819999999999997</v>
      </c>
      <c r="D91" s="734">
        <v>60.61</v>
      </c>
      <c r="E91" s="726">
        <v>18.222000000000001</v>
      </c>
      <c r="F91" s="734">
        <v>67.17</v>
      </c>
      <c r="G91" s="726">
        <v>10.253</v>
      </c>
      <c r="H91" s="734">
        <v>80.92</v>
      </c>
      <c r="I91" s="726">
        <v>6.407</v>
      </c>
      <c r="J91" s="734">
        <v>85.45</v>
      </c>
      <c r="K91" s="726">
        <v>0.91600000000000004</v>
      </c>
      <c r="L91" s="734">
        <v>90.94</v>
      </c>
      <c r="M91" s="726">
        <v>1.3839999999999999</v>
      </c>
      <c r="N91" s="734">
        <v>52.79</v>
      </c>
      <c r="O91" s="726">
        <v>5.5190000000000001</v>
      </c>
      <c r="P91" s="734">
        <v>50.71</v>
      </c>
      <c r="Q91" s="726">
        <v>4.8470000000000004</v>
      </c>
      <c r="R91" s="734">
        <v>30.43</v>
      </c>
      <c r="S91" s="726">
        <v>6.7069999999999999</v>
      </c>
      <c r="T91" s="734">
        <v>26.86</v>
      </c>
      <c r="U91" s="726">
        <v>7.5860000000000003</v>
      </c>
      <c r="V91" s="734">
        <v>25.11</v>
      </c>
      <c r="W91" s="726">
        <v>8.3439999999999994</v>
      </c>
      <c r="X91" s="735">
        <v>23.89</v>
      </c>
    </row>
    <row r="92" spans="2:24" x14ac:dyDescent="0.2">
      <c r="B92" s="744"/>
      <c r="C92" s="745"/>
      <c r="D92" s="750"/>
      <c r="E92" s="745"/>
      <c r="F92" s="750"/>
      <c r="G92" s="745"/>
      <c r="H92" s="750"/>
      <c r="I92" s="745"/>
      <c r="J92" s="750"/>
      <c r="K92" s="745"/>
      <c r="L92" s="750"/>
      <c r="M92" s="745"/>
      <c r="N92" s="750"/>
      <c r="O92" s="745"/>
      <c r="P92" s="750"/>
      <c r="Q92" s="745"/>
      <c r="R92" s="750"/>
      <c r="S92" s="745"/>
      <c r="T92" s="750"/>
      <c r="U92" s="745"/>
      <c r="V92" s="750"/>
      <c r="W92" s="745"/>
      <c r="X92" s="751"/>
    </row>
    <row r="93" spans="2:24" x14ac:dyDescent="0.2">
      <c r="B93" s="744"/>
      <c r="C93" s="745"/>
      <c r="D93" s="750"/>
      <c r="E93" s="745"/>
      <c r="F93" s="750"/>
      <c r="G93" s="745"/>
      <c r="H93" s="750"/>
      <c r="I93" s="745"/>
      <c r="J93" s="750"/>
      <c r="K93" s="745"/>
      <c r="L93" s="750"/>
      <c r="M93" s="745"/>
      <c r="N93" s="750"/>
      <c r="O93" s="745"/>
      <c r="P93" s="750"/>
      <c r="Q93" s="745"/>
      <c r="R93" s="750"/>
      <c r="S93" s="745"/>
      <c r="T93" s="750"/>
      <c r="U93" s="745"/>
      <c r="V93" s="750"/>
      <c r="W93" s="745"/>
      <c r="X93" s="751"/>
    </row>
    <row r="94" spans="2:24" ht="13.5" thickBot="1" x14ac:dyDescent="0.25">
      <c r="B94" s="747"/>
      <c r="C94" s="748"/>
      <c r="D94" s="752"/>
      <c r="E94" s="748"/>
      <c r="F94" s="752"/>
      <c r="G94" s="748"/>
      <c r="H94" s="752"/>
      <c r="I94" s="748"/>
      <c r="J94" s="752"/>
      <c r="K94" s="748"/>
      <c r="L94" s="752"/>
      <c r="M94" s="748"/>
      <c r="N94" s="752"/>
      <c r="O94" s="748"/>
      <c r="P94" s="752"/>
      <c r="Q94" s="748"/>
      <c r="R94" s="752"/>
      <c r="S94" s="748"/>
      <c r="T94" s="752"/>
      <c r="U94" s="748"/>
      <c r="V94" s="752"/>
      <c r="W94" s="748"/>
      <c r="X94" s="753"/>
    </row>
    <row r="97" spans="2:14" x14ac:dyDescent="0.2">
      <c r="B97" s="782" t="s">
        <v>745</v>
      </c>
      <c r="C97" s="719" t="s">
        <v>331</v>
      </c>
      <c r="D97" s="719" t="s">
        <v>222</v>
      </c>
      <c r="E97" s="719" t="s">
        <v>225</v>
      </c>
      <c r="F97" s="719" t="s">
        <v>226</v>
      </c>
      <c r="G97" s="719" t="s">
        <v>227</v>
      </c>
      <c r="H97" s="719" t="s">
        <v>228</v>
      </c>
      <c r="I97" s="719" t="s">
        <v>332</v>
      </c>
      <c r="J97" s="719" t="s">
        <v>333</v>
      </c>
      <c r="K97" s="719" t="s">
        <v>231</v>
      </c>
      <c r="L97" s="719" t="s">
        <v>232</v>
      </c>
      <c r="M97" s="719" t="s">
        <v>233</v>
      </c>
      <c r="N97" s="738"/>
    </row>
    <row r="98" spans="2:14" x14ac:dyDescent="0.2">
      <c r="B98" s="783"/>
      <c r="C98" s="718" t="s">
        <v>308</v>
      </c>
      <c r="D98" s="718" t="s">
        <v>308</v>
      </c>
      <c r="E98" s="718" t="s">
        <v>308</v>
      </c>
      <c r="F98" s="718" t="s">
        <v>308</v>
      </c>
      <c r="G98" s="718" t="s">
        <v>308</v>
      </c>
      <c r="H98" s="718" t="s">
        <v>308</v>
      </c>
      <c r="I98" s="718" t="s">
        <v>308</v>
      </c>
      <c r="J98" s="718" t="s">
        <v>308</v>
      </c>
      <c r="K98" s="718" t="s">
        <v>308</v>
      </c>
      <c r="L98" s="718" t="s">
        <v>308</v>
      </c>
      <c r="M98" s="720" t="s">
        <v>308</v>
      </c>
      <c r="N98" s="739"/>
    </row>
    <row r="99" spans="2:14" ht="41.25" thickBot="1" x14ac:dyDescent="0.25">
      <c r="B99" s="784"/>
      <c r="C99" s="721" t="s">
        <v>325</v>
      </c>
      <c r="D99" s="721" t="s">
        <v>325</v>
      </c>
      <c r="E99" s="721" t="s">
        <v>325</v>
      </c>
      <c r="F99" s="721" t="s">
        <v>325</v>
      </c>
      <c r="G99" s="721" t="s">
        <v>325</v>
      </c>
      <c r="H99" s="721" t="s">
        <v>325</v>
      </c>
      <c r="I99" s="721" t="s">
        <v>325</v>
      </c>
      <c r="J99" s="721" t="s">
        <v>325</v>
      </c>
      <c r="K99" s="721" t="s">
        <v>325</v>
      </c>
      <c r="L99" s="721" t="s">
        <v>325</v>
      </c>
      <c r="M99" s="721" t="s">
        <v>325</v>
      </c>
      <c r="N99" s="740"/>
    </row>
    <row r="100" spans="2:14" x14ac:dyDescent="0.2">
      <c r="B100" s="754" t="s">
        <v>92</v>
      </c>
      <c r="C100" s="755">
        <f t="shared" ref="C100:C108" si="17">C83</f>
        <v>80.561999999999998</v>
      </c>
      <c r="D100" s="755">
        <f t="shared" ref="D100:D108" si="18">E83</f>
        <v>104.88500000000001</v>
      </c>
      <c r="E100" s="755">
        <f t="shared" ref="E100:E108" si="19">G83</f>
        <v>134.94200000000001</v>
      </c>
      <c r="F100" s="755">
        <f t="shared" ref="F100:F108" si="20">I83</f>
        <v>136.261</v>
      </c>
      <c r="G100" s="755">
        <f t="shared" ref="G100:G108" si="21">K83</f>
        <v>63.215000000000003</v>
      </c>
      <c r="H100" s="755">
        <f t="shared" ref="H100:H108" si="22">M83</f>
        <v>80.111000000000004</v>
      </c>
      <c r="I100" s="755">
        <f t="shared" ref="I100:I108" si="23">O83</f>
        <v>83.795000000000002</v>
      </c>
      <c r="J100" s="755">
        <f t="shared" ref="J100:J108" si="24">Q83</f>
        <v>53.311999999999998</v>
      </c>
      <c r="K100" s="755">
        <f t="shared" ref="K100:K108" si="25">S83</f>
        <v>45.841000000000001</v>
      </c>
      <c r="L100" s="755">
        <f t="shared" ref="L100:L108" si="26">U83</f>
        <v>78.244</v>
      </c>
      <c r="M100" s="756">
        <f t="shared" ref="M100:M108" si="27">W83</f>
        <v>54.173999999999999</v>
      </c>
      <c r="N100" s="723"/>
    </row>
    <row r="101" spans="2:14" x14ac:dyDescent="0.2">
      <c r="B101" s="744" t="s">
        <v>84</v>
      </c>
      <c r="C101" s="745">
        <f t="shared" si="17"/>
        <v>0</v>
      </c>
      <c r="D101" s="745">
        <f t="shared" si="18"/>
        <v>0</v>
      </c>
      <c r="E101" s="745">
        <f t="shared" si="19"/>
        <v>0</v>
      </c>
      <c r="F101" s="745">
        <f t="shared" si="20"/>
        <v>0</v>
      </c>
      <c r="G101" s="745">
        <f t="shared" si="21"/>
        <v>0.78500000000000003</v>
      </c>
      <c r="H101" s="745">
        <f t="shared" si="22"/>
        <v>1.1319999999999999</v>
      </c>
      <c r="I101" s="745">
        <f t="shared" si="23"/>
        <v>1.431</v>
      </c>
      <c r="J101" s="745">
        <f t="shared" si="24"/>
        <v>2.4769999999999999</v>
      </c>
      <c r="K101" s="745">
        <f t="shared" si="25"/>
        <v>3.24</v>
      </c>
      <c r="L101" s="745">
        <f t="shared" si="26"/>
        <v>3.5510000000000002</v>
      </c>
      <c r="M101" s="746">
        <f t="shared" si="27"/>
        <v>4.069</v>
      </c>
      <c r="N101" s="726"/>
    </row>
    <row r="102" spans="2:14" x14ac:dyDescent="0.2">
      <c r="B102" s="744" t="s">
        <v>85</v>
      </c>
      <c r="C102" s="745">
        <f t="shared" si="17"/>
        <v>46.762999999999998</v>
      </c>
      <c r="D102" s="745">
        <f t="shared" si="18"/>
        <v>35.777999999999999</v>
      </c>
      <c r="E102" s="745">
        <f t="shared" si="19"/>
        <v>88.225999999999999</v>
      </c>
      <c r="F102" s="745">
        <f t="shared" si="20"/>
        <v>81.543000000000006</v>
      </c>
      <c r="G102" s="745">
        <f t="shared" si="21"/>
        <v>34.07</v>
      </c>
      <c r="H102" s="745">
        <f t="shared" si="22"/>
        <v>62.128</v>
      </c>
      <c r="I102" s="745">
        <f t="shared" si="23"/>
        <v>62.686</v>
      </c>
      <c r="J102" s="745">
        <f t="shared" si="24"/>
        <v>24.742999999999999</v>
      </c>
      <c r="K102" s="745">
        <f t="shared" si="25"/>
        <v>21.414000000000001</v>
      </c>
      <c r="L102" s="745">
        <f t="shared" si="26"/>
        <v>20.832999999999998</v>
      </c>
      <c r="M102" s="746">
        <f t="shared" si="27"/>
        <v>31.132999999999999</v>
      </c>
      <c r="N102" s="726"/>
    </row>
    <row r="103" spans="2:14" x14ac:dyDescent="0.2">
      <c r="B103" s="744" t="s">
        <v>86</v>
      </c>
      <c r="C103" s="745">
        <f t="shared" si="17"/>
        <v>12.795999999999999</v>
      </c>
      <c r="D103" s="745">
        <f t="shared" si="18"/>
        <v>28.663</v>
      </c>
      <c r="E103" s="745">
        <f t="shared" si="19"/>
        <v>22.146999999999998</v>
      </c>
      <c r="F103" s="745">
        <f t="shared" si="20"/>
        <v>29.221</v>
      </c>
      <c r="G103" s="745">
        <f t="shared" si="21"/>
        <v>4.9240000000000004</v>
      </c>
      <c r="H103" s="745">
        <f t="shared" si="22"/>
        <v>4.7939999999999996</v>
      </c>
      <c r="I103" s="745">
        <f t="shared" si="23"/>
        <v>2.6459999999999999</v>
      </c>
      <c r="J103" s="745">
        <f t="shared" si="24"/>
        <v>2.7320000000000002</v>
      </c>
      <c r="K103" s="745">
        <f t="shared" si="25"/>
        <v>2.3610000000000002</v>
      </c>
      <c r="L103" s="745">
        <f t="shared" si="26"/>
        <v>33.338000000000001</v>
      </c>
      <c r="M103" s="746">
        <f t="shared" si="27"/>
        <v>0.30599999999999999</v>
      </c>
      <c r="N103" s="726"/>
    </row>
    <row r="104" spans="2:14" x14ac:dyDescent="0.2">
      <c r="B104" s="744" t="s">
        <v>87</v>
      </c>
      <c r="C104" s="745">
        <f t="shared" si="17"/>
        <v>1.8560000000000001</v>
      </c>
      <c r="D104" s="745">
        <f t="shared" si="18"/>
        <v>1.4850000000000001</v>
      </c>
      <c r="E104" s="745">
        <f t="shared" si="19"/>
        <v>1.454</v>
      </c>
      <c r="F104" s="745">
        <f t="shared" si="20"/>
        <v>4.8920000000000003</v>
      </c>
      <c r="G104" s="745">
        <f t="shared" si="21"/>
        <v>5.3650000000000002</v>
      </c>
      <c r="H104" s="745">
        <f t="shared" si="22"/>
        <v>1.097</v>
      </c>
      <c r="I104" s="745">
        <f t="shared" si="23"/>
        <v>1.163</v>
      </c>
      <c r="J104" s="745">
        <f t="shared" si="24"/>
        <v>8.1020000000000003</v>
      </c>
      <c r="K104" s="745">
        <f t="shared" si="25"/>
        <v>0.99</v>
      </c>
      <c r="L104" s="745">
        <f t="shared" si="26"/>
        <v>1.1990000000000001</v>
      </c>
      <c r="M104" s="746">
        <f t="shared" si="27"/>
        <v>2.5329999999999999</v>
      </c>
      <c r="N104" s="726"/>
    </row>
    <row r="105" spans="2:14" x14ac:dyDescent="0.2">
      <c r="B105" s="744" t="s">
        <v>88</v>
      </c>
      <c r="C105" s="745">
        <f t="shared" si="17"/>
        <v>14.765000000000001</v>
      </c>
      <c r="D105" s="745">
        <f t="shared" si="18"/>
        <v>20.581</v>
      </c>
      <c r="E105" s="745">
        <f t="shared" si="19"/>
        <v>12.728999999999999</v>
      </c>
      <c r="F105" s="745">
        <f t="shared" si="20"/>
        <v>11.928000000000001</v>
      </c>
      <c r="G105" s="745">
        <f t="shared" si="21"/>
        <v>16.841000000000001</v>
      </c>
      <c r="H105" s="745">
        <f t="shared" si="22"/>
        <v>8.9789999999999992</v>
      </c>
      <c r="I105" s="745">
        <f t="shared" si="23"/>
        <v>8.4659999999999993</v>
      </c>
      <c r="J105" s="745">
        <f t="shared" si="24"/>
        <v>7.9390000000000001</v>
      </c>
      <c r="K105" s="745">
        <f t="shared" si="25"/>
        <v>7.9359999999999999</v>
      </c>
      <c r="L105" s="745">
        <f t="shared" si="26"/>
        <v>7.9859999999999998</v>
      </c>
      <c r="M105" s="746">
        <f t="shared" si="27"/>
        <v>3.8090000000000002</v>
      </c>
      <c r="N105" s="726"/>
    </row>
    <row r="106" spans="2:14" x14ac:dyDescent="0.2">
      <c r="B106" s="744" t="s">
        <v>89</v>
      </c>
      <c r="C106" s="745">
        <f t="shared" si="17"/>
        <v>0</v>
      </c>
      <c r="D106" s="745">
        <f t="shared" si="18"/>
        <v>0.156</v>
      </c>
      <c r="E106" s="745">
        <f t="shared" si="19"/>
        <v>0.13300000000000001</v>
      </c>
      <c r="F106" s="745">
        <f t="shared" si="20"/>
        <v>2.2690000000000001</v>
      </c>
      <c r="G106" s="745">
        <f t="shared" si="21"/>
        <v>0.314</v>
      </c>
      <c r="H106" s="745">
        <f t="shared" si="22"/>
        <v>0.59099999999999997</v>
      </c>
      <c r="I106" s="745">
        <f t="shared" si="23"/>
        <v>1.877</v>
      </c>
      <c r="J106" s="745">
        <f t="shared" si="24"/>
        <v>2.4649999999999999</v>
      </c>
      <c r="K106" s="745">
        <f t="shared" si="25"/>
        <v>3.1869999999999998</v>
      </c>
      <c r="L106" s="745">
        <f t="shared" si="26"/>
        <v>3.7450000000000001</v>
      </c>
      <c r="M106" s="746">
        <f t="shared" si="27"/>
        <v>3.972</v>
      </c>
      <c r="N106" s="726"/>
    </row>
    <row r="107" spans="2:14" x14ac:dyDescent="0.2">
      <c r="B107" s="744" t="s">
        <v>90</v>
      </c>
      <c r="C107" s="745">
        <f t="shared" si="17"/>
        <v>0</v>
      </c>
      <c r="D107" s="745">
        <f t="shared" si="18"/>
        <v>0</v>
      </c>
      <c r="E107" s="745">
        <f t="shared" si="19"/>
        <v>0</v>
      </c>
      <c r="F107" s="745">
        <f t="shared" si="20"/>
        <v>0</v>
      </c>
      <c r="G107" s="745">
        <f t="shared" si="21"/>
        <v>0</v>
      </c>
      <c r="H107" s="745">
        <f t="shared" si="22"/>
        <v>7.0000000000000001E-3</v>
      </c>
      <c r="I107" s="745">
        <f t="shared" si="23"/>
        <v>7.0000000000000001E-3</v>
      </c>
      <c r="J107" s="745">
        <f t="shared" si="24"/>
        <v>7.0000000000000001E-3</v>
      </c>
      <c r="K107" s="745">
        <f t="shared" si="25"/>
        <v>7.0000000000000001E-3</v>
      </c>
      <c r="L107" s="745">
        <f t="shared" si="26"/>
        <v>7.0000000000000001E-3</v>
      </c>
      <c r="M107" s="746">
        <f t="shared" si="27"/>
        <v>7.0000000000000001E-3</v>
      </c>
      <c r="N107" s="726"/>
    </row>
    <row r="108" spans="2:14" x14ac:dyDescent="0.2">
      <c r="B108" s="744" t="s">
        <v>91</v>
      </c>
      <c r="C108" s="745">
        <f t="shared" si="17"/>
        <v>4.3819999999999997</v>
      </c>
      <c r="D108" s="745">
        <f t="shared" si="18"/>
        <v>18.222000000000001</v>
      </c>
      <c r="E108" s="745">
        <f t="shared" si="19"/>
        <v>10.253</v>
      </c>
      <c r="F108" s="745">
        <f t="shared" si="20"/>
        <v>6.407</v>
      </c>
      <c r="G108" s="745">
        <f t="shared" si="21"/>
        <v>0.91600000000000004</v>
      </c>
      <c r="H108" s="745">
        <f t="shared" si="22"/>
        <v>1.3839999999999999</v>
      </c>
      <c r="I108" s="745">
        <f t="shared" si="23"/>
        <v>5.5190000000000001</v>
      </c>
      <c r="J108" s="745">
        <f t="shared" si="24"/>
        <v>4.8470000000000004</v>
      </c>
      <c r="K108" s="745">
        <f t="shared" si="25"/>
        <v>6.7069999999999999</v>
      </c>
      <c r="L108" s="745">
        <f t="shared" si="26"/>
        <v>7.5860000000000003</v>
      </c>
      <c r="M108" s="746">
        <f t="shared" si="27"/>
        <v>8.3439999999999994</v>
      </c>
      <c r="N108" s="726"/>
    </row>
    <row r="109" spans="2:14" x14ac:dyDescent="0.2">
      <c r="B109" s="744"/>
      <c r="C109" s="745">
        <f t="shared" ref="C109:C111" si="28">C92</f>
        <v>0</v>
      </c>
      <c r="D109" s="745">
        <f t="shared" ref="D109:D111" si="29">E92</f>
        <v>0</v>
      </c>
      <c r="E109" s="745">
        <f t="shared" ref="E109:E111" si="30">G92</f>
        <v>0</v>
      </c>
      <c r="F109" s="745">
        <f t="shared" ref="F109:F111" si="31">I92</f>
        <v>0</v>
      </c>
      <c r="G109" s="745">
        <f t="shared" ref="G109:G111" si="32">K92</f>
        <v>0</v>
      </c>
      <c r="H109" s="745">
        <f t="shared" ref="H109:H111" si="33">M92</f>
        <v>0</v>
      </c>
      <c r="I109" s="745">
        <f t="shared" ref="I109:I111" si="34">O92</f>
        <v>0</v>
      </c>
      <c r="J109" s="745">
        <f t="shared" ref="J109:J111" si="35">Q92</f>
        <v>0</v>
      </c>
      <c r="K109" s="745">
        <f t="shared" ref="K109:K111" si="36">S92</f>
        <v>0</v>
      </c>
      <c r="L109" s="745">
        <f t="shared" ref="L109:L111" si="37">U92</f>
        <v>0</v>
      </c>
      <c r="M109" s="746">
        <f t="shared" ref="M109:M111" si="38">W92</f>
        <v>0</v>
      </c>
      <c r="N109" s="726"/>
    </row>
    <row r="110" spans="2:14" x14ac:dyDescent="0.2">
      <c r="B110" s="744"/>
      <c r="C110" s="745">
        <f t="shared" si="28"/>
        <v>0</v>
      </c>
      <c r="D110" s="745">
        <f t="shared" si="29"/>
        <v>0</v>
      </c>
      <c r="E110" s="745">
        <f t="shared" si="30"/>
        <v>0</v>
      </c>
      <c r="F110" s="745">
        <f t="shared" si="31"/>
        <v>0</v>
      </c>
      <c r="G110" s="745">
        <f t="shared" si="32"/>
        <v>0</v>
      </c>
      <c r="H110" s="745">
        <f t="shared" si="33"/>
        <v>0</v>
      </c>
      <c r="I110" s="745">
        <f t="shared" si="34"/>
        <v>0</v>
      </c>
      <c r="J110" s="745">
        <f t="shared" si="35"/>
        <v>0</v>
      </c>
      <c r="K110" s="745">
        <f t="shared" si="36"/>
        <v>0</v>
      </c>
      <c r="L110" s="745">
        <f t="shared" si="37"/>
        <v>0</v>
      </c>
      <c r="M110" s="746">
        <f t="shared" si="38"/>
        <v>0</v>
      </c>
      <c r="N110" s="726"/>
    </row>
    <row r="111" spans="2:14" ht="13.5" thickBot="1" x14ac:dyDescent="0.25">
      <c r="B111" s="747"/>
      <c r="C111" s="748">
        <f t="shared" si="28"/>
        <v>0</v>
      </c>
      <c r="D111" s="748">
        <f t="shared" si="29"/>
        <v>0</v>
      </c>
      <c r="E111" s="748">
        <f t="shared" si="30"/>
        <v>0</v>
      </c>
      <c r="F111" s="748">
        <f t="shared" si="31"/>
        <v>0</v>
      </c>
      <c r="G111" s="748">
        <f t="shared" si="32"/>
        <v>0</v>
      </c>
      <c r="H111" s="748">
        <f t="shared" si="33"/>
        <v>0</v>
      </c>
      <c r="I111" s="748">
        <f t="shared" si="34"/>
        <v>0</v>
      </c>
      <c r="J111" s="748">
        <f t="shared" si="35"/>
        <v>0</v>
      </c>
      <c r="K111" s="748">
        <f t="shared" si="36"/>
        <v>0</v>
      </c>
      <c r="L111" s="748">
        <f t="shared" si="37"/>
        <v>0</v>
      </c>
      <c r="M111" s="749">
        <f t="shared" si="38"/>
        <v>0</v>
      </c>
      <c r="N111" s="726"/>
    </row>
    <row r="114" spans="2:14" x14ac:dyDescent="0.2">
      <c r="B114" s="782" t="s">
        <v>745</v>
      </c>
      <c r="C114" s="719" t="s">
        <v>331</v>
      </c>
      <c r="D114" s="719" t="s">
        <v>222</v>
      </c>
      <c r="E114" s="719" t="s">
        <v>225</v>
      </c>
      <c r="F114" s="719" t="s">
        <v>226</v>
      </c>
      <c r="G114" s="719" t="s">
        <v>227</v>
      </c>
      <c r="H114" s="719" t="s">
        <v>228</v>
      </c>
      <c r="I114" s="719" t="s">
        <v>332</v>
      </c>
      <c r="J114" s="719" t="s">
        <v>333</v>
      </c>
      <c r="K114" s="719" t="s">
        <v>231</v>
      </c>
      <c r="L114" s="719" t="s">
        <v>232</v>
      </c>
      <c r="M114" s="719" t="s">
        <v>233</v>
      </c>
      <c r="N114" s="738"/>
    </row>
    <row r="115" spans="2:14" x14ac:dyDescent="0.2">
      <c r="B115" s="783"/>
      <c r="C115" s="718" t="s">
        <v>487</v>
      </c>
      <c r="D115" s="718" t="s">
        <v>487</v>
      </c>
      <c r="E115" s="718" t="s">
        <v>487</v>
      </c>
      <c r="F115" s="718" t="s">
        <v>487</v>
      </c>
      <c r="G115" s="718" t="s">
        <v>487</v>
      </c>
      <c r="H115" s="718" t="s">
        <v>487</v>
      </c>
      <c r="I115" s="718" t="s">
        <v>487</v>
      </c>
      <c r="J115" s="718" t="s">
        <v>487</v>
      </c>
      <c r="K115" s="718" t="s">
        <v>487</v>
      </c>
      <c r="L115" s="718" t="s">
        <v>487</v>
      </c>
      <c r="M115" s="720" t="s">
        <v>487</v>
      </c>
      <c r="N115" s="739"/>
    </row>
    <row r="116" spans="2:14" ht="41.25" thickBot="1" x14ac:dyDescent="0.25">
      <c r="B116" s="784"/>
      <c r="C116" s="721" t="s">
        <v>325</v>
      </c>
      <c r="D116" s="721" t="s">
        <v>325</v>
      </c>
      <c r="E116" s="721" t="s">
        <v>325</v>
      </c>
      <c r="F116" s="721" t="s">
        <v>325</v>
      </c>
      <c r="G116" s="721" t="s">
        <v>325</v>
      </c>
      <c r="H116" s="721" t="s">
        <v>325</v>
      </c>
      <c r="I116" s="721" t="s">
        <v>325</v>
      </c>
      <c r="J116" s="721" t="s">
        <v>325</v>
      </c>
      <c r="K116" s="721" t="s">
        <v>325</v>
      </c>
      <c r="L116" s="721" t="s">
        <v>325</v>
      </c>
      <c r="M116" s="721" t="s">
        <v>325</v>
      </c>
      <c r="N116" s="740"/>
    </row>
    <row r="117" spans="2:14" x14ac:dyDescent="0.2">
      <c r="B117" s="754" t="s">
        <v>92</v>
      </c>
      <c r="C117" s="755">
        <f t="shared" ref="C117:C128" si="39">SUM(C66,C83)</f>
        <v>127.979</v>
      </c>
      <c r="D117" s="755">
        <f t="shared" ref="D117:D128" si="40">SUM(D66,E83)</f>
        <v>155.899</v>
      </c>
      <c r="E117" s="755">
        <f t="shared" ref="E117:E128" si="41">SUM(E66,G83)</f>
        <v>180.25900000000001</v>
      </c>
      <c r="F117" s="755">
        <f t="shared" ref="F117:F128" si="42">SUM(F66,I83)</f>
        <v>175.09199999999998</v>
      </c>
      <c r="G117" s="755">
        <f t="shared" ref="G117:G128" si="43">SUM(G66,K83)</f>
        <v>110.271</v>
      </c>
      <c r="H117" s="755">
        <f t="shared" ref="H117:H128" si="44">SUM(H66,M83)</f>
        <v>113.279</v>
      </c>
      <c r="I117" s="755">
        <f t="shared" ref="I117:I128" si="45">SUM(I66,O83)</f>
        <v>118.09100000000001</v>
      </c>
      <c r="J117" s="755">
        <f t="shared" ref="J117:J128" si="46">SUM(J66,Q83)</f>
        <v>80.920999999999992</v>
      </c>
      <c r="K117" s="755">
        <f t="shared" ref="K117:K128" si="47">SUM(K66,S83)</f>
        <v>89.503999999999991</v>
      </c>
      <c r="L117" s="755">
        <f t="shared" ref="L117:L128" si="48">SUM(L66,U83)</f>
        <v>111.667</v>
      </c>
      <c r="M117" s="756">
        <f t="shared" ref="M117:M128" si="49">SUM(M66,W83)</f>
        <v>85.73</v>
      </c>
      <c r="N117" s="723"/>
    </row>
    <row r="118" spans="2:14" x14ac:dyDescent="0.2">
      <c r="B118" s="744" t="s">
        <v>84</v>
      </c>
      <c r="C118" s="745">
        <f t="shared" si="39"/>
        <v>1.165</v>
      </c>
      <c r="D118" s="745">
        <f t="shared" si="40"/>
        <v>1.171</v>
      </c>
      <c r="E118" s="745">
        <f t="shared" si="41"/>
        <v>0.68600000000000005</v>
      </c>
      <c r="F118" s="745">
        <f t="shared" si="42"/>
        <v>0.72699999999999998</v>
      </c>
      <c r="G118" s="745">
        <f t="shared" si="43"/>
        <v>2.16</v>
      </c>
      <c r="H118" s="745">
        <f t="shared" si="44"/>
        <v>4.0409999999999995</v>
      </c>
      <c r="I118" s="745">
        <f t="shared" si="45"/>
        <v>5.4470000000000001</v>
      </c>
      <c r="J118" s="745">
        <f t="shared" si="46"/>
        <v>4.9740000000000002</v>
      </c>
      <c r="K118" s="745">
        <f t="shared" si="47"/>
        <v>5.9359999999999999</v>
      </c>
      <c r="L118" s="745">
        <f t="shared" si="48"/>
        <v>6.343</v>
      </c>
      <c r="M118" s="746">
        <f t="shared" si="49"/>
        <v>6.67</v>
      </c>
      <c r="N118" s="726"/>
    </row>
    <row r="119" spans="2:14" x14ac:dyDescent="0.2">
      <c r="B119" s="744" t="s">
        <v>85</v>
      </c>
      <c r="C119" s="745">
        <f t="shared" si="39"/>
        <v>58.337999999999994</v>
      </c>
      <c r="D119" s="745">
        <f t="shared" si="40"/>
        <v>49.594999999999999</v>
      </c>
      <c r="E119" s="745">
        <f t="shared" si="41"/>
        <v>98.777999999999992</v>
      </c>
      <c r="F119" s="745">
        <f t="shared" si="42"/>
        <v>89.419000000000011</v>
      </c>
      <c r="G119" s="745">
        <f t="shared" si="43"/>
        <v>42.03</v>
      </c>
      <c r="H119" s="745">
        <f t="shared" si="44"/>
        <v>67.459999999999994</v>
      </c>
      <c r="I119" s="745">
        <f t="shared" si="45"/>
        <v>67.7</v>
      </c>
      <c r="J119" s="745">
        <f t="shared" si="46"/>
        <v>30.672999999999998</v>
      </c>
      <c r="K119" s="745">
        <f t="shared" si="47"/>
        <v>29.951000000000001</v>
      </c>
      <c r="L119" s="745">
        <f t="shared" si="48"/>
        <v>27.850999999999999</v>
      </c>
      <c r="M119" s="746">
        <f t="shared" si="49"/>
        <v>41.661999999999999</v>
      </c>
      <c r="N119" s="726"/>
    </row>
    <row r="120" spans="2:14" x14ac:dyDescent="0.2">
      <c r="B120" s="744" t="s">
        <v>86</v>
      </c>
      <c r="C120" s="745">
        <f t="shared" si="39"/>
        <v>42.97</v>
      </c>
      <c r="D120" s="745">
        <f t="shared" si="40"/>
        <v>59.939</v>
      </c>
      <c r="E120" s="745">
        <f t="shared" si="41"/>
        <v>52.658000000000001</v>
      </c>
      <c r="F120" s="745">
        <f t="shared" si="42"/>
        <v>55.573</v>
      </c>
      <c r="G120" s="745">
        <f t="shared" si="43"/>
        <v>39.658000000000001</v>
      </c>
      <c r="H120" s="745">
        <f t="shared" si="44"/>
        <v>26.265000000000001</v>
      </c>
      <c r="I120" s="745">
        <f t="shared" si="45"/>
        <v>23.539000000000001</v>
      </c>
      <c r="J120" s="745">
        <f t="shared" si="46"/>
        <v>17.416</v>
      </c>
      <c r="K120" s="745">
        <f t="shared" si="47"/>
        <v>27.887</v>
      </c>
      <c r="L120" s="745">
        <f t="shared" si="48"/>
        <v>49.846000000000004</v>
      </c>
      <c r="M120" s="746">
        <f t="shared" si="49"/>
        <v>10.822999999999999</v>
      </c>
      <c r="N120" s="726"/>
    </row>
    <row r="121" spans="2:14" x14ac:dyDescent="0.2">
      <c r="B121" s="744" t="s">
        <v>87</v>
      </c>
      <c r="C121" s="745">
        <f t="shared" si="39"/>
        <v>1.8980000000000001</v>
      </c>
      <c r="D121" s="745">
        <f t="shared" si="40"/>
        <v>1.528</v>
      </c>
      <c r="E121" s="745">
        <f t="shared" si="41"/>
        <v>1.627</v>
      </c>
      <c r="F121" s="745">
        <f t="shared" si="42"/>
        <v>5.1220000000000008</v>
      </c>
      <c r="G121" s="745">
        <f t="shared" si="43"/>
        <v>5.3980000000000006</v>
      </c>
      <c r="H121" s="745">
        <f t="shared" si="44"/>
        <v>1.3859999999999999</v>
      </c>
      <c r="I121" s="745">
        <f t="shared" si="45"/>
        <v>1.534</v>
      </c>
      <c r="J121" s="745">
        <f t="shared" si="46"/>
        <v>8.44</v>
      </c>
      <c r="K121" s="745">
        <f t="shared" si="47"/>
        <v>1.339</v>
      </c>
      <c r="L121" s="745">
        <f t="shared" si="48"/>
        <v>1.7160000000000002</v>
      </c>
      <c r="M121" s="746">
        <f t="shared" si="49"/>
        <v>2.9169999999999998</v>
      </c>
      <c r="N121" s="726"/>
    </row>
    <row r="122" spans="2:14" x14ac:dyDescent="0.2">
      <c r="B122" s="744" t="s">
        <v>88</v>
      </c>
      <c r="C122" s="745">
        <f t="shared" si="39"/>
        <v>16.007000000000001</v>
      </c>
      <c r="D122" s="745">
        <f t="shared" si="40"/>
        <v>21.853999999999999</v>
      </c>
      <c r="E122" s="745">
        <f t="shared" si="41"/>
        <v>13.936</v>
      </c>
      <c r="F122" s="745">
        <f t="shared" si="42"/>
        <v>13.611000000000001</v>
      </c>
      <c r="G122" s="745">
        <f t="shared" si="43"/>
        <v>18.220000000000002</v>
      </c>
      <c r="H122" s="745">
        <f t="shared" si="44"/>
        <v>10.149999999999999</v>
      </c>
      <c r="I122" s="745">
        <f t="shared" si="45"/>
        <v>10.135999999999999</v>
      </c>
      <c r="J122" s="745">
        <f t="shared" si="46"/>
        <v>8.9990000000000006</v>
      </c>
      <c r="K122" s="745">
        <f t="shared" si="47"/>
        <v>9.5779999999999994</v>
      </c>
      <c r="L122" s="745">
        <f t="shared" si="48"/>
        <v>9.5649999999999995</v>
      </c>
      <c r="M122" s="746">
        <f t="shared" si="49"/>
        <v>5.48</v>
      </c>
      <c r="N122" s="726"/>
    </row>
    <row r="123" spans="2:14" x14ac:dyDescent="0.2">
      <c r="B123" s="744" t="s">
        <v>89</v>
      </c>
      <c r="C123" s="745">
        <f t="shared" si="39"/>
        <v>0.01</v>
      </c>
      <c r="D123" s="745">
        <f t="shared" si="40"/>
        <v>0.17699999999999999</v>
      </c>
      <c r="E123" s="745">
        <f t="shared" si="41"/>
        <v>0.156</v>
      </c>
      <c r="F123" s="745">
        <f t="shared" si="42"/>
        <v>2.4220000000000002</v>
      </c>
      <c r="G123" s="745">
        <f t="shared" si="43"/>
        <v>0.65999999999999992</v>
      </c>
      <c r="H123" s="745">
        <f t="shared" si="44"/>
        <v>1.135</v>
      </c>
      <c r="I123" s="745">
        <f t="shared" si="45"/>
        <v>2.6539999999999999</v>
      </c>
      <c r="J123" s="745">
        <f t="shared" si="46"/>
        <v>3.4390000000000001</v>
      </c>
      <c r="K123" s="745">
        <f t="shared" si="47"/>
        <v>4.7779999999999996</v>
      </c>
      <c r="L123" s="745">
        <f t="shared" si="48"/>
        <v>5.0780000000000003</v>
      </c>
      <c r="M123" s="746">
        <f t="shared" si="49"/>
        <v>5.5049999999999999</v>
      </c>
      <c r="N123" s="726"/>
    </row>
    <row r="124" spans="2:14" x14ac:dyDescent="0.2">
      <c r="B124" s="744" t="s">
        <v>90</v>
      </c>
      <c r="C124" s="745">
        <f t="shared" si="39"/>
        <v>2.7370000000000001</v>
      </c>
      <c r="D124" s="745">
        <f t="shared" si="40"/>
        <v>3.113</v>
      </c>
      <c r="E124" s="745">
        <f t="shared" si="41"/>
        <v>1.9710000000000001</v>
      </c>
      <c r="F124" s="745">
        <f t="shared" si="42"/>
        <v>1.5469999999999999</v>
      </c>
      <c r="G124" s="745">
        <f t="shared" si="43"/>
        <v>0.99299999999999999</v>
      </c>
      <c r="H124" s="745">
        <f t="shared" si="44"/>
        <v>0.80400000000000005</v>
      </c>
      <c r="I124" s="745">
        <f t="shared" si="45"/>
        <v>0.48699999999999999</v>
      </c>
      <c r="J124" s="745">
        <f t="shared" si="46"/>
        <v>0.51100000000000001</v>
      </c>
      <c r="K124" s="745">
        <f t="shared" si="47"/>
        <v>0.68</v>
      </c>
      <c r="L124" s="745">
        <f t="shared" si="48"/>
        <v>0.75800000000000001</v>
      </c>
      <c r="M124" s="746">
        <f t="shared" si="49"/>
        <v>0.94599999999999995</v>
      </c>
      <c r="N124" s="726"/>
    </row>
    <row r="125" spans="2:14" x14ac:dyDescent="0.2">
      <c r="B125" s="744" t="s">
        <v>91</v>
      </c>
      <c r="C125" s="745">
        <f t="shared" si="39"/>
        <v>4.8549999999999995</v>
      </c>
      <c r="D125" s="745">
        <f t="shared" si="40"/>
        <v>18.523</v>
      </c>
      <c r="E125" s="745">
        <f t="shared" si="41"/>
        <v>10.448</v>
      </c>
      <c r="F125" s="745">
        <f t="shared" si="42"/>
        <v>6.67</v>
      </c>
      <c r="G125" s="745">
        <f t="shared" si="43"/>
        <v>1.1520000000000001</v>
      </c>
      <c r="H125" s="745">
        <f t="shared" si="44"/>
        <v>2.0389999999999997</v>
      </c>
      <c r="I125" s="745">
        <f t="shared" si="45"/>
        <v>6.5940000000000003</v>
      </c>
      <c r="J125" s="745">
        <f t="shared" si="46"/>
        <v>6.4700000000000006</v>
      </c>
      <c r="K125" s="745">
        <f t="shared" si="47"/>
        <v>9.3550000000000004</v>
      </c>
      <c r="L125" s="745">
        <f t="shared" si="48"/>
        <v>10.510999999999999</v>
      </c>
      <c r="M125" s="746">
        <f t="shared" si="49"/>
        <v>11.725</v>
      </c>
      <c r="N125" s="726"/>
    </row>
    <row r="126" spans="2:14" x14ac:dyDescent="0.2">
      <c r="B126" s="744"/>
      <c r="C126" s="745">
        <f t="shared" si="39"/>
        <v>0</v>
      </c>
      <c r="D126" s="745">
        <f t="shared" si="40"/>
        <v>0</v>
      </c>
      <c r="E126" s="745">
        <f t="shared" si="41"/>
        <v>0</v>
      </c>
      <c r="F126" s="745">
        <f t="shared" si="42"/>
        <v>0</v>
      </c>
      <c r="G126" s="745">
        <f t="shared" si="43"/>
        <v>0</v>
      </c>
      <c r="H126" s="745">
        <f t="shared" si="44"/>
        <v>0</v>
      </c>
      <c r="I126" s="745">
        <f t="shared" si="45"/>
        <v>0</v>
      </c>
      <c r="J126" s="745">
        <f t="shared" si="46"/>
        <v>0</v>
      </c>
      <c r="K126" s="745">
        <f t="shared" si="47"/>
        <v>0</v>
      </c>
      <c r="L126" s="745">
        <f t="shared" si="48"/>
        <v>0</v>
      </c>
      <c r="M126" s="746">
        <f t="shared" si="49"/>
        <v>0</v>
      </c>
      <c r="N126" s="726"/>
    </row>
    <row r="127" spans="2:14" x14ac:dyDescent="0.2">
      <c r="B127" s="744"/>
      <c r="C127" s="745">
        <f t="shared" si="39"/>
        <v>0</v>
      </c>
      <c r="D127" s="745">
        <f t="shared" si="40"/>
        <v>0</v>
      </c>
      <c r="E127" s="745">
        <f t="shared" si="41"/>
        <v>0</v>
      </c>
      <c r="F127" s="745">
        <f t="shared" si="42"/>
        <v>0</v>
      </c>
      <c r="G127" s="745">
        <f t="shared" si="43"/>
        <v>0</v>
      </c>
      <c r="H127" s="745">
        <f t="shared" si="44"/>
        <v>0</v>
      </c>
      <c r="I127" s="745">
        <f t="shared" si="45"/>
        <v>0</v>
      </c>
      <c r="J127" s="745">
        <f t="shared" si="46"/>
        <v>0</v>
      </c>
      <c r="K127" s="745">
        <f t="shared" si="47"/>
        <v>0</v>
      </c>
      <c r="L127" s="745">
        <f t="shared" si="48"/>
        <v>0</v>
      </c>
      <c r="M127" s="746">
        <f t="shared" si="49"/>
        <v>0</v>
      </c>
      <c r="N127" s="726"/>
    </row>
    <row r="128" spans="2:14" ht="13.5" thickBot="1" x14ac:dyDescent="0.25">
      <c r="B128" s="747"/>
      <c r="C128" s="748">
        <f t="shared" si="39"/>
        <v>0</v>
      </c>
      <c r="D128" s="748">
        <f t="shared" si="40"/>
        <v>0</v>
      </c>
      <c r="E128" s="748">
        <f t="shared" si="41"/>
        <v>0</v>
      </c>
      <c r="F128" s="748">
        <f t="shared" si="42"/>
        <v>0</v>
      </c>
      <c r="G128" s="748">
        <f t="shared" si="43"/>
        <v>0</v>
      </c>
      <c r="H128" s="748">
        <f t="shared" si="44"/>
        <v>0</v>
      </c>
      <c r="I128" s="748">
        <f t="shared" si="45"/>
        <v>0</v>
      </c>
      <c r="J128" s="748">
        <f t="shared" si="46"/>
        <v>0</v>
      </c>
      <c r="K128" s="748">
        <f t="shared" si="47"/>
        <v>0</v>
      </c>
      <c r="L128" s="748">
        <f t="shared" si="48"/>
        <v>0</v>
      </c>
      <c r="M128" s="749">
        <f t="shared" si="49"/>
        <v>0</v>
      </c>
      <c r="N128" s="726"/>
    </row>
    <row r="130" spans="1:13" x14ac:dyDescent="0.2">
      <c r="A130" s="272"/>
    </row>
    <row r="131" spans="1:13" x14ac:dyDescent="0.2">
      <c r="B131" s="782" t="s">
        <v>745</v>
      </c>
      <c r="C131" s="719" t="s">
        <v>331</v>
      </c>
      <c r="D131" s="719" t="s">
        <v>222</v>
      </c>
      <c r="E131" s="719" t="s">
        <v>225</v>
      </c>
      <c r="F131" s="719" t="s">
        <v>226</v>
      </c>
      <c r="G131" s="719" t="s">
        <v>227</v>
      </c>
      <c r="H131" s="719" t="s">
        <v>228</v>
      </c>
      <c r="I131" s="719" t="s">
        <v>332</v>
      </c>
      <c r="J131" s="719" t="s">
        <v>333</v>
      </c>
      <c r="K131" s="719" t="s">
        <v>231</v>
      </c>
      <c r="L131" s="719" t="s">
        <v>232</v>
      </c>
      <c r="M131" s="741" t="s">
        <v>233</v>
      </c>
    </row>
    <row r="132" spans="1:13" x14ac:dyDescent="0.2">
      <c r="B132" s="783"/>
      <c r="C132" s="718" t="s">
        <v>78</v>
      </c>
      <c r="D132" s="718" t="s">
        <v>78</v>
      </c>
      <c r="E132" s="718" t="s">
        <v>78</v>
      </c>
      <c r="F132" s="718" t="s">
        <v>78</v>
      </c>
      <c r="G132" s="718" t="s">
        <v>78</v>
      </c>
      <c r="H132" s="718" t="s">
        <v>78</v>
      </c>
      <c r="I132" s="718" t="s">
        <v>78</v>
      </c>
      <c r="J132" s="718" t="s">
        <v>78</v>
      </c>
      <c r="K132" s="718" t="s">
        <v>78</v>
      </c>
      <c r="L132" s="718" t="s">
        <v>78</v>
      </c>
      <c r="M132" s="742" t="s">
        <v>78</v>
      </c>
    </row>
    <row r="133" spans="1:13" ht="41.25" thickBot="1" x14ac:dyDescent="0.25">
      <c r="B133" s="784"/>
      <c r="C133" s="721" t="s">
        <v>325</v>
      </c>
      <c r="D133" s="721" t="s">
        <v>325</v>
      </c>
      <c r="E133" s="721" t="s">
        <v>325</v>
      </c>
      <c r="F133" s="721" t="s">
        <v>325</v>
      </c>
      <c r="G133" s="721" t="s">
        <v>325</v>
      </c>
      <c r="H133" s="721" t="s">
        <v>325</v>
      </c>
      <c r="I133" s="721" t="s">
        <v>325</v>
      </c>
      <c r="J133" s="721" t="s">
        <v>325</v>
      </c>
      <c r="K133" s="721" t="s">
        <v>325</v>
      </c>
      <c r="L133" s="721" t="s">
        <v>325</v>
      </c>
      <c r="M133" s="743" t="s">
        <v>325</v>
      </c>
    </row>
    <row r="134" spans="1:13" x14ac:dyDescent="0.2">
      <c r="B134" s="757" t="s">
        <v>214</v>
      </c>
      <c r="C134" s="726">
        <v>6.9850000000000003</v>
      </c>
      <c r="D134" s="726">
        <v>4.8559999999999999</v>
      </c>
      <c r="E134" s="726">
        <v>3.2440000000000002</v>
      </c>
      <c r="F134" s="726">
        <v>2.4369999999999998</v>
      </c>
      <c r="G134" s="726">
        <v>3.47</v>
      </c>
      <c r="H134" s="726">
        <v>4.0960000000000001</v>
      </c>
      <c r="I134" s="726">
        <v>4.7270000000000003</v>
      </c>
      <c r="J134" s="726">
        <v>5.5279999999999996</v>
      </c>
      <c r="K134" s="726">
        <v>6.3460000000000001</v>
      </c>
      <c r="L134" s="726">
        <v>6.141</v>
      </c>
      <c r="M134" s="727">
        <v>6.2140000000000004</v>
      </c>
    </row>
    <row r="135" spans="1:13" x14ac:dyDescent="0.2">
      <c r="B135" s="725" t="s">
        <v>215</v>
      </c>
      <c r="C135" s="726">
        <v>2.5329999999999999</v>
      </c>
      <c r="D135" s="726">
        <v>2.2069999999999999</v>
      </c>
      <c r="E135" s="726">
        <v>1.5580000000000001</v>
      </c>
      <c r="F135" s="726">
        <v>1.165</v>
      </c>
      <c r="G135" s="726">
        <v>1.464</v>
      </c>
      <c r="H135" s="726">
        <v>1.222</v>
      </c>
      <c r="I135" s="726">
        <v>1.3029999999999999</v>
      </c>
      <c r="J135" s="726">
        <v>1.419</v>
      </c>
      <c r="K135" s="726">
        <v>1.913</v>
      </c>
      <c r="L135" s="726">
        <v>1.9390000000000001</v>
      </c>
      <c r="M135" s="727">
        <v>1.9910000000000001</v>
      </c>
    </row>
    <row r="136" spans="1:13" x14ac:dyDescent="0.2">
      <c r="B136" s="725" t="s">
        <v>216</v>
      </c>
      <c r="C136" s="726">
        <v>2.7120000000000002</v>
      </c>
      <c r="D136" s="726">
        <v>2.5059999999999998</v>
      </c>
      <c r="E136" s="726">
        <v>1.9490000000000001</v>
      </c>
      <c r="F136" s="726">
        <v>1.514</v>
      </c>
      <c r="G136" s="726">
        <v>1.84</v>
      </c>
      <c r="H136" s="726">
        <v>1.357</v>
      </c>
      <c r="I136" s="726">
        <v>1.3069999999999999</v>
      </c>
      <c r="J136" s="726">
        <v>1.323</v>
      </c>
      <c r="K136" s="726">
        <v>1.8720000000000001</v>
      </c>
      <c r="L136" s="726">
        <v>1.8979999999999999</v>
      </c>
      <c r="M136" s="727">
        <v>1.9870000000000001</v>
      </c>
    </row>
    <row r="137" spans="1:13" x14ac:dyDescent="0.2">
      <c r="B137" s="725" t="s">
        <v>217</v>
      </c>
      <c r="C137" s="726">
        <v>8.984</v>
      </c>
      <c r="D137" s="726">
        <v>9.5310000000000006</v>
      </c>
      <c r="E137" s="726">
        <v>8.4990000000000006</v>
      </c>
      <c r="F137" s="726">
        <v>7.3650000000000002</v>
      </c>
      <c r="G137" s="726">
        <v>9.202</v>
      </c>
      <c r="H137" s="726">
        <v>5.9589999999999996</v>
      </c>
      <c r="I137" s="726">
        <v>4.9880000000000004</v>
      </c>
      <c r="J137" s="726">
        <v>4.2949999999999999</v>
      </c>
      <c r="K137" s="726">
        <v>6.476</v>
      </c>
      <c r="L137" s="726">
        <v>5.8630000000000004</v>
      </c>
      <c r="M137" s="727">
        <v>6.1840000000000002</v>
      </c>
    </row>
    <row r="138" spans="1:13" x14ac:dyDescent="0.2">
      <c r="B138" s="725" t="s">
        <v>218</v>
      </c>
      <c r="C138" s="726">
        <v>13.206</v>
      </c>
      <c r="D138" s="726">
        <v>14.749000000000001</v>
      </c>
      <c r="E138" s="726">
        <v>14.195</v>
      </c>
      <c r="F138" s="726">
        <v>13.019</v>
      </c>
      <c r="G138" s="726">
        <v>16.817</v>
      </c>
      <c r="H138" s="726">
        <v>11.13</v>
      </c>
      <c r="I138" s="726">
        <v>10.015000000000001</v>
      </c>
      <c r="J138" s="726">
        <v>7.367</v>
      </c>
      <c r="K138" s="726">
        <v>11.851000000000001</v>
      </c>
      <c r="L138" s="726">
        <v>7.7030000000000003</v>
      </c>
      <c r="M138" s="727">
        <v>6.8970000000000002</v>
      </c>
    </row>
    <row r="139" spans="1:13" x14ac:dyDescent="0.2">
      <c r="B139" s="725" t="s">
        <v>219</v>
      </c>
      <c r="C139" s="726">
        <v>7.1139999999999999</v>
      </c>
      <c r="D139" s="726">
        <v>8.5139999999999993</v>
      </c>
      <c r="E139" s="726">
        <v>7.7240000000000002</v>
      </c>
      <c r="F139" s="726">
        <v>6.61</v>
      </c>
      <c r="G139" s="726">
        <v>7.7750000000000004</v>
      </c>
      <c r="H139" s="726">
        <v>5.1870000000000003</v>
      </c>
      <c r="I139" s="726">
        <v>5.9349999999999996</v>
      </c>
      <c r="J139" s="726">
        <v>3.96</v>
      </c>
      <c r="K139" s="726">
        <v>7.3040000000000003</v>
      </c>
      <c r="L139" s="726">
        <v>4.3159999999999998</v>
      </c>
      <c r="M139" s="727">
        <v>3.3690000000000002</v>
      </c>
    </row>
    <row r="140" spans="1:13" x14ac:dyDescent="0.2">
      <c r="B140" s="725" t="s">
        <v>220</v>
      </c>
      <c r="C140" s="726">
        <v>3.669</v>
      </c>
      <c r="D140" s="726">
        <v>4.7130000000000001</v>
      </c>
      <c r="E140" s="726">
        <v>4.048</v>
      </c>
      <c r="F140" s="726">
        <v>3.2730000000000001</v>
      </c>
      <c r="G140" s="726">
        <v>3.3330000000000002</v>
      </c>
      <c r="H140" s="726">
        <v>2.1760000000000002</v>
      </c>
      <c r="I140" s="726">
        <v>3.004</v>
      </c>
      <c r="J140" s="726">
        <v>1.8720000000000001</v>
      </c>
      <c r="K140" s="726">
        <v>3.8940000000000001</v>
      </c>
      <c r="L140" s="726">
        <v>2.2869999999999999</v>
      </c>
      <c r="M140" s="727">
        <v>1.7609999999999999</v>
      </c>
    </row>
    <row r="141" spans="1:13" x14ac:dyDescent="0.2">
      <c r="B141" s="725" t="s">
        <v>221</v>
      </c>
      <c r="C141" s="726">
        <v>2.2120000000000002</v>
      </c>
      <c r="D141" s="726">
        <v>3.9390000000000001</v>
      </c>
      <c r="E141" s="726">
        <v>4.0999999999999996</v>
      </c>
      <c r="F141" s="726">
        <v>3.448</v>
      </c>
      <c r="G141" s="726">
        <v>3.1549999999999998</v>
      </c>
      <c r="H141" s="726">
        <v>2.0409999999999999</v>
      </c>
      <c r="I141" s="726">
        <v>3.0179999999999998</v>
      </c>
      <c r="J141" s="726">
        <v>1.845</v>
      </c>
      <c r="K141" s="726">
        <v>4.0049999999999999</v>
      </c>
      <c r="L141" s="726">
        <v>3.2759999999999998</v>
      </c>
      <c r="M141" s="727">
        <v>3.153</v>
      </c>
    </row>
    <row r="142" spans="1:13" ht="13.5" thickBot="1" x14ac:dyDescent="0.25">
      <c r="B142" s="763" t="s">
        <v>80</v>
      </c>
      <c r="C142" s="764">
        <v>47.417000000000002</v>
      </c>
      <c r="D142" s="764">
        <v>51.014000000000003</v>
      </c>
      <c r="E142" s="764">
        <v>45.317</v>
      </c>
      <c r="F142" s="764">
        <v>38.831000000000003</v>
      </c>
      <c r="G142" s="764">
        <v>47.055999999999997</v>
      </c>
      <c r="H142" s="764">
        <v>33.167999999999999</v>
      </c>
      <c r="I142" s="764">
        <v>34.295999999999999</v>
      </c>
      <c r="J142" s="764">
        <v>27.609000000000002</v>
      </c>
      <c r="K142" s="764">
        <v>43.662999999999997</v>
      </c>
      <c r="L142" s="764">
        <v>33.423000000000002</v>
      </c>
      <c r="M142" s="767">
        <v>31.556000000000001</v>
      </c>
    </row>
    <row r="145" spans="2:24" x14ac:dyDescent="0.2">
      <c r="B145" s="782" t="s">
        <v>745</v>
      </c>
      <c r="C145" s="785" t="s">
        <v>331</v>
      </c>
      <c r="D145" s="786"/>
      <c r="E145" s="785" t="s">
        <v>222</v>
      </c>
      <c r="F145" s="786"/>
      <c r="G145" s="785" t="s">
        <v>225</v>
      </c>
      <c r="H145" s="786"/>
      <c r="I145" s="785" t="s">
        <v>226</v>
      </c>
      <c r="J145" s="786"/>
      <c r="K145" s="785" t="s">
        <v>227</v>
      </c>
      <c r="L145" s="786"/>
      <c r="M145" s="785" t="s">
        <v>228</v>
      </c>
      <c r="N145" s="786"/>
      <c r="O145" s="785" t="s">
        <v>332</v>
      </c>
      <c r="P145" s="786"/>
      <c r="Q145" s="785" t="s">
        <v>333</v>
      </c>
      <c r="R145" s="786"/>
      <c r="S145" s="785" t="s">
        <v>231</v>
      </c>
      <c r="T145" s="786"/>
      <c r="U145" s="785" t="s">
        <v>232</v>
      </c>
      <c r="V145" s="786"/>
      <c r="W145" s="785" t="s">
        <v>233</v>
      </c>
      <c r="X145" s="787"/>
    </row>
    <row r="146" spans="2:24" x14ac:dyDescent="0.2">
      <c r="B146" s="783"/>
      <c r="C146" s="788" t="s">
        <v>79</v>
      </c>
      <c r="D146" s="789"/>
      <c r="E146" s="788" t="s">
        <v>79</v>
      </c>
      <c r="F146" s="789"/>
      <c r="G146" s="788" t="s">
        <v>79</v>
      </c>
      <c r="H146" s="789"/>
      <c r="I146" s="788" t="s">
        <v>79</v>
      </c>
      <c r="J146" s="789"/>
      <c r="K146" s="788" t="s">
        <v>79</v>
      </c>
      <c r="L146" s="789"/>
      <c r="M146" s="788" t="s">
        <v>79</v>
      </c>
      <c r="N146" s="789"/>
      <c r="O146" s="788"/>
      <c r="P146" s="789"/>
      <c r="Q146" s="788"/>
      <c r="R146" s="789"/>
      <c r="S146" s="788"/>
      <c r="T146" s="789"/>
      <c r="U146" s="788"/>
      <c r="V146" s="789"/>
      <c r="W146" s="788"/>
      <c r="X146" s="790"/>
    </row>
    <row r="147" spans="2:24" ht="41.25" thickBot="1" x14ac:dyDescent="0.25">
      <c r="B147" s="784"/>
      <c r="C147" s="721" t="s">
        <v>325</v>
      </c>
      <c r="D147" s="730" t="s">
        <v>82</v>
      </c>
      <c r="E147" s="721" t="s">
        <v>325</v>
      </c>
      <c r="F147" s="731" t="s">
        <v>82</v>
      </c>
      <c r="G147" s="721" t="s">
        <v>325</v>
      </c>
      <c r="H147" s="731" t="s">
        <v>82</v>
      </c>
      <c r="I147" s="721" t="s">
        <v>325</v>
      </c>
      <c r="J147" s="731" t="s">
        <v>82</v>
      </c>
      <c r="K147" s="721" t="s">
        <v>325</v>
      </c>
      <c r="L147" s="731" t="s">
        <v>82</v>
      </c>
      <c r="M147" s="721" t="s">
        <v>325</v>
      </c>
      <c r="N147" s="731" t="s">
        <v>82</v>
      </c>
      <c r="O147" s="721" t="s">
        <v>325</v>
      </c>
      <c r="P147" s="730" t="s">
        <v>82</v>
      </c>
      <c r="Q147" s="721" t="s">
        <v>325</v>
      </c>
      <c r="R147" s="730" t="s">
        <v>82</v>
      </c>
      <c r="S147" s="721" t="s">
        <v>325</v>
      </c>
      <c r="T147" s="730" t="s">
        <v>82</v>
      </c>
      <c r="U147" s="721" t="s">
        <v>325</v>
      </c>
      <c r="V147" s="730" t="s">
        <v>82</v>
      </c>
      <c r="W147" s="721" t="s">
        <v>325</v>
      </c>
      <c r="X147" s="730" t="s">
        <v>82</v>
      </c>
    </row>
    <row r="148" spans="2:24" x14ac:dyDescent="0.2">
      <c r="B148" s="757" t="s">
        <v>214</v>
      </c>
      <c r="C148" s="723">
        <v>6.0190000000000001</v>
      </c>
      <c r="D148" s="732">
        <v>16.03</v>
      </c>
      <c r="E148" s="723">
        <v>6.5750000000000002</v>
      </c>
      <c r="F148" s="732">
        <v>18.46</v>
      </c>
      <c r="G148" s="723">
        <v>7.0650000000000004</v>
      </c>
      <c r="H148" s="732">
        <v>22.18</v>
      </c>
      <c r="I148" s="723">
        <v>8.1050000000000004</v>
      </c>
      <c r="J148" s="732">
        <v>21.69</v>
      </c>
      <c r="K148" s="723">
        <v>4.556</v>
      </c>
      <c r="L148" s="732">
        <v>22.88</v>
      </c>
      <c r="M148" s="723">
        <v>7.3449999999999998</v>
      </c>
      <c r="N148" s="732">
        <v>23.47</v>
      </c>
      <c r="O148" s="723">
        <v>11.6</v>
      </c>
      <c r="P148" s="732">
        <v>21.27</v>
      </c>
      <c r="Q148" s="723">
        <v>16.407</v>
      </c>
      <c r="R148" s="732">
        <v>21.11</v>
      </c>
      <c r="S148" s="723">
        <v>19.434999999999999</v>
      </c>
      <c r="T148" s="732">
        <v>17.420000000000002</v>
      </c>
      <c r="U148" s="723">
        <v>20.353000000000002</v>
      </c>
      <c r="V148" s="732">
        <v>15.7</v>
      </c>
      <c r="W148" s="723">
        <v>16.334</v>
      </c>
      <c r="X148" s="733">
        <v>13.32</v>
      </c>
    </row>
    <row r="149" spans="2:24" x14ac:dyDescent="0.2">
      <c r="B149" s="725" t="s">
        <v>215</v>
      </c>
      <c r="C149" s="726">
        <v>3.1920000000000002</v>
      </c>
      <c r="D149" s="734">
        <v>16.14</v>
      </c>
      <c r="E149" s="726">
        <v>3.4009999999999998</v>
      </c>
      <c r="F149" s="734">
        <v>17.79</v>
      </c>
      <c r="G149" s="726">
        <v>3.4390000000000001</v>
      </c>
      <c r="H149" s="734">
        <v>18.3</v>
      </c>
      <c r="I149" s="726">
        <v>4.1769999999999996</v>
      </c>
      <c r="J149" s="734">
        <v>22.23</v>
      </c>
      <c r="K149" s="726">
        <v>2.153</v>
      </c>
      <c r="L149" s="734">
        <v>22.64</v>
      </c>
      <c r="M149" s="726">
        <v>2.387</v>
      </c>
      <c r="N149" s="734">
        <v>23.46</v>
      </c>
      <c r="O149" s="726">
        <v>3.0009999999999999</v>
      </c>
      <c r="P149" s="734">
        <v>28.1</v>
      </c>
      <c r="Q149" s="726">
        <v>2.282</v>
      </c>
      <c r="R149" s="734">
        <v>19.579999999999998</v>
      </c>
      <c r="S149" s="726">
        <v>3</v>
      </c>
      <c r="T149" s="734">
        <v>18.170000000000002</v>
      </c>
      <c r="U149" s="726">
        <v>4.34</v>
      </c>
      <c r="V149" s="734">
        <v>18.98</v>
      </c>
      <c r="W149" s="726">
        <v>4.2450000000000001</v>
      </c>
      <c r="X149" s="735">
        <v>14.83</v>
      </c>
    </row>
    <row r="150" spans="2:24" x14ac:dyDescent="0.2">
      <c r="B150" s="725" t="s">
        <v>216</v>
      </c>
      <c r="C150" s="726">
        <v>4.0229999999999997</v>
      </c>
      <c r="D150" s="734">
        <v>15.39</v>
      </c>
      <c r="E150" s="726">
        <v>4.1239999999999997</v>
      </c>
      <c r="F150" s="734">
        <v>18.04</v>
      </c>
      <c r="G150" s="726">
        <v>3.976</v>
      </c>
      <c r="H150" s="734">
        <v>16.23</v>
      </c>
      <c r="I150" s="726">
        <v>5.8949999999999996</v>
      </c>
      <c r="J150" s="734">
        <v>26.83</v>
      </c>
      <c r="K150" s="726">
        <v>2.3660000000000001</v>
      </c>
      <c r="L150" s="734">
        <v>23.17</v>
      </c>
      <c r="M150" s="726">
        <v>2.722</v>
      </c>
      <c r="N150" s="734">
        <v>25.85</v>
      </c>
      <c r="O150" s="726">
        <v>3.78</v>
      </c>
      <c r="P150" s="734">
        <v>35.06</v>
      </c>
      <c r="Q150" s="726">
        <v>2.024</v>
      </c>
      <c r="R150" s="734">
        <v>22.43</v>
      </c>
      <c r="S150" s="726">
        <v>2.4060000000000001</v>
      </c>
      <c r="T150" s="734">
        <v>19.91</v>
      </c>
      <c r="U150" s="726">
        <v>4.5629999999999997</v>
      </c>
      <c r="V150" s="734">
        <v>34.03</v>
      </c>
      <c r="W150" s="726">
        <v>3.8719999999999999</v>
      </c>
      <c r="X150" s="735">
        <v>15.34</v>
      </c>
    </row>
    <row r="151" spans="2:24" x14ac:dyDescent="0.2">
      <c r="B151" s="725" t="s">
        <v>217</v>
      </c>
      <c r="C151" s="726">
        <v>17.065000000000001</v>
      </c>
      <c r="D151" s="734">
        <v>15.02</v>
      </c>
      <c r="E151" s="726">
        <v>21.228999999999999</v>
      </c>
      <c r="F151" s="734">
        <v>22.66</v>
      </c>
      <c r="G151" s="726">
        <v>20.053999999999998</v>
      </c>
      <c r="H151" s="734">
        <v>22.5</v>
      </c>
      <c r="I151" s="726">
        <v>31.042999999999999</v>
      </c>
      <c r="J151" s="734">
        <v>26.88</v>
      </c>
      <c r="K151" s="726">
        <v>9.952</v>
      </c>
      <c r="L151" s="734">
        <v>21.1</v>
      </c>
      <c r="M151" s="726">
        <v>12.489000000000001</v>
      </c>
      <c r="N151" s="734">
        <v>30.42</v>
      </c>
      <c r="O151" s="726">
        <v>17.759</v>
      </c>
      <c r="P151" s="734">
        <v>42.93</v>
      </c>
      <c r="Q151" s="726">
        <v>6.3029999999999999</v>
      </c>
      <c r="R151" s="734">
        <v>26.46</v>
      </c>
      <c r="S151" s="726">
        <v>6.31</v>
      </c>
      <c r="T151" s="734">
        <v>21.63</v>
      </c>
      <c r="U151" s="726">
        <v>16.23</v>
      </c>
      <c r="V151" s="734">
        <v>49.7</v>
      </c>
      <c r="W151" s="726">
        <v>10.59</v>
      </c>
      <c r="X151" s="735">
        <v>18.82</v>
      </c>
    </row>
    <row r="152" spans="2:24" x14ac:dyDescent="0.2">
      <c r="B152" s="725" t="s">
        <v>218</v>
      </c>
      <c r="C152" s="726">
        <v>28.443999999999999</v>
      </c>
      <c r="D152" s="734">
        <v>20.309999999999999</v>
      </c>
      <c r="E152" s="726">
        <v>39.072000000000003</v>
      </c>
      <c r="F152" s="734">
        <v>24.78</v>
      </c>
      <c r="G152" s="726">
        <v>48.707999999999998</v>
      </c>
      <c r="H152" s="734">
        <v>31.54</v>
      </c>
      <c r="I152" s="726">
        <v>54.201000000000001</v>
      </c>
      <c r="J152" s="734">
        <v>26.05</v>
      </c>
      <c r="K152" s="726">
        <v>20.009</v>
      </c>
      <c r="L152" s="734">
        <v>23.13</v>
      </c>
      <c r="M152" s="726">
        <v>25.611000000000001</v>
      </c>
      <c r="N152" s="734">
        <v>42.59</v>
      </c>
      <c r="O152" s="726">
        <v>31.225999999999999</v>
      </c>
      <c r="P152" s="734">
        <v>44.15</v>
      </c>
      <c r="Q152" s="726">
        <v>10.102</v>
      </c>
      <c r="R152" s="734">
        <v>36.619999999999997</v>
      </c>
      <c r="S152" s="726">
        <v>7.1859999999999999</v>
      </c>
      <c r="T152" s="734">
        <v>24.07</v>
      </c>
      <c r="U152" s="726">
        <v>22.353999999999999</v>
      </c>
      <c r="V152" s="734">
        <v>66.040000000000006</v>
      </c>
      <c r="W152" s="726">
        <v>10.882</v>
      </c>
      <c r="X152" s="735">
        <v>33.85</v>
      </c>
    </row>
    <row r="153" spans="2:24" x14ac:dyDescent="0.2">
      <c r="B153" s="725" t="s">
        <v>219</v>
      </c>
      <c r="C153" s="726">
        <v>13.516999999999999</v>
      </c>
      <c r="D153" s="734">
        <v>27.07</v>
      </c>
      <c r="E153" s="726">
        <v>18.608000000000001</v>
      </c>
      <c r="F153" s="734">
        <v>26.73</v>
      </c>
      <c r="G153" s="726">
        <v>30.097999999999999</v>
      </c>
      <c r="H153" s="734">
        <v>37.03</v>
      </c>
      <c r="I153" s="726">
        <v>21.277000000000001</v>
      </c>
      <c r="J153" s="734">
        <v>24.87</v>
      </c>
      <c r="K153" s="726">
        <v>11.837</v>
      </c>
      <c r="L153" s="734">
        <v>25.15</v>
      </c>
      <c r="M153" s="726">
        <v>14.973000000000001</v>
      </c>
      <c r="N153" s="734">
        <v>55.91</v>
      </c>
      <c r="O153" s="726">
        <v>10.824999999999999</v>
      </c>
      <c r="P153" s="734">
        <v>38.49</v>
      </c>
      <c r="Q153" s="726">
        <v>6.79</v>
      </c>
      <c r="R153" s="734">
        <v>42.28</v>
      </c>
      <c r="S153" s="726">
        <v>3.53</v>
      </c>
      <c r="T153" s="734">
        <v>30.2</v>
      </c>
      <c r="U153" s="726">
        <v>6.37</v>
      </c>
      <c r="V153" s="734">
        <v>52.61</v>
      </c>
      <c r="W153" s="726">
        <v>4.5730000000000004</v>
      </c>
      <c r="X153" s="735">
        <v>50.04</v>
      </c>
    </row>
    <row r="154" spans="2:24" x14ac:dyDescent="0.2">
      <c r="B154" s="725" t="s">
        <v>220</v>
      </c>
      <c r="C154" s="726">
        <v>5.5960000000000001</v>
      </c>
      <c r="D154" s="734">
        <v>34.47</v>
      </c>
      <c r="E154" s="726">
        <v>8.2949999999999999</v>
      </c>
      <c r="F154" s="734">
        <v>30.62</v>
      </c>
      <c r="G154" s="726">
        <v>15.205</v>
      </c>
      <c r="H154" s="734">
        <v>41.94</v>
      </c>
      <c r="I154" s="726">
        <v>8.0739999999999998</v>
      </c>
      <c r="J154" s="734">
        <v>31.26</v>
      </c>
      <c r="K154" s="726">
        <v>6.2759999999999998</v>
      </c>
      <c r="L154" s="734">
        <v>29.46</v>
      </c>
      <c r="M154" s="726">
        <v>8.0530000000000008</v>
      </c>
      <c r="N154" s="734">
        <v>64.760000000000005</v>
      </c>
      <c r="O154" s="726">
        <v>3.3780000000000001</v>
      </c>
      <c r="P154" s="734">
        <v>42.78</v>
      </c>
      <c r="Q154" s="726">
        <v>3.8759999999999999</v>
      </c>
      <c r="R154" s="734">
        <v>42.94</v>
      </c>
      <c r="S154" s="726">
        <v>1.835</v>
      </c>
      <c r="T154" s="734">
        <v>33.979999999999997</v>
      </c>
      <c r="U154" s="726">
        <v>1.7989999999999999</v>
      </c>
      <c r="V154" s="734">
        <v>35.17</v>
      </c>
      <c r="W154" s="726">
        <v>2.1059999999999999</v>
      </c>
      <c r="X154" s="735">
        <v>60.23</v>
      </c>
    </row>
    <row r="155" spans="2:24" x14ac:dyDescent="0.2">
      <c r="B155" s="725" t="s">
        <v>221</v>
      </c>
      <c r="C155" s="726">
        <v>2.706</v>
      </c>
      <c r="D155" s="734">
        <v>48.84</v>
      </c>
      <c r="E155" s="726">
        <v>3.5169999999999999</v>
      </c>
      <c r="F155" s="734">
        <v>42.5</v>
      </c>
      <c r="G155" s="726">
        <v>6.3979999999999997</v>
      </c>
      <c r="H155" s="734">
        <v>37.78</v>
      </c>
      <c r="I155" s="726">
        <v>3.488</v>
      </c>
      <c r="J155" s="734">
        <v>41.2</v>
      </c>
      <c r="K155" s="726">
        <v>6.0659999999999998</v>
      </c>
      <c r="L155" s="734">
        <v>40.21</v>
      </c>
      <c r="M155" s="726">
        <v>6.5309999999999997</v>
      </c>
      <c r="N155" s="734">
        <v>57.49</v>
      </c>
      <c r="O155" s="726">
        <v>2.226</v>
      </c>
      <c r="P155" s="734">
        <v>38.950000000000003</v>
      </c>
      <c r="Q155" s="726">
        <v>5.5279999999999996</v>
      </c>
      <c r="R155" s="734">
        <v>45.67</v>
      </c>
      <c r="S155" s="726">
        <v>2.1389999999999998</v>
      </c>
      <c r="T155" s="734">
        <v>42.09</v>
      </c>
      <c r="U155" s="726">
        <v>2.2349999999999999</v>
      </c>
      <c r="V155" s="734">
        <v>41.44</v>
      </c>
      <c r="W155" s="726">
        <v>1.5720000000000001</v>
      </c>
      <c r="X155" s="735">
        <v>64.760000000000005</v>
      </c>
    </row>
    <row r="156" spans="2:24" ht="13.5" thickBot="1" x14ac:dyDescent="0.25">
      <c r="B156" s="763" t="s">
        <v>80</v>
      </c>
      <c r="C156" s="764">
        <v>80.561999999999998</v>
      </c>
      <c r="D156" s="765">
        <v>17.87</v>
      </c>
      <c r="E156" s="764">
        <v>104.88500000000001</v>
      </c>
      <c r="F156" s="765">
        <v>22.05</v>
      </c>
      <c r="G156" s="764">
        <v>134.94200000000001</v>
      </c>
      <c r="H156" s="765">
        <v>29.77</v>
      </c>
      <c r="I156" s="764">
        <v>136.261</v>
      </c>
      <c r="J156" s="765">
        <v>22.44</v>
      </c>
      <c r="K156" s="764">
        <v>63.215000000000003</v>
      </c>
      <c r="L156" s="765">
        <v>20.62</v>
      </c>
      <c r="M156" s="764">
        <v>80.111000000000004</v>
      </c>
      <c r="N156" s="765">
        <v>39.979999999999997</v>
      </c>
      <c r="O156" s="764">
        <v>83.795000000000002</v>
      </c>
      <c r="P156" s="765">
        <v>34.08</v>
      </c>
      <c r="Q156" s="764">
        <v>53.311999999999998</v>
      </c>
      <c r="R156" s="765">
        <v>24.38</v>
      </c>
      <c r="S156" s="764">
        <v>45.841000000000001</v>
      </c>
      <c r="T156" s="765">
        <v>14.85</v>
      </c>
      <c r="U156" s="764">
        <v>78.244</v>
      </c>
      <c r="V156" s="765">
        <v>38.4</v>
      </c>
      <c r="W156" s="764">
        <v>54.173999999999999</v>
      </c>
      <c r="X156" s="766">
        <v>19.100000000000001</v>
      </c>
    </row>
    <row r="159" spans="2:24" x14ac:dyDescent="0.2">
      <c r="B159" s="782" t="s">
        <v>745</v>
      </c>
      <c r="C159" s="719" t="s">
        <v>331</v>
      </c>
      <c r="D159" s="719" t="s">
        <v>222</v>
      </c>
      <c r="E159" s="719" t="s">
        <v>225</v>
      </c>
      <c r="F159" s="719" t="s">
        <v>226</v>
      </c>
      <c r="G159" s="719" t="s">
        <v>227</v>
      </c>
      <c r="H159" s="719" t="s">
        <v>228</v>
      </c>
      <c r="I159" s="719" t="s">
        <v>332</v>
      </c>
      <c r="J159" s="719" t="s">
        <v>333</v>
      </c>
      <c r="K159" s="719" t="s">
        <v>231</v>
      </c>
      <c r="L159" s="719" t="s">
        <v>232</v>
      </c>
      <c r="M159" s="719" t="s">
        <v>233</v>
      </c>
      <c r="N159" s="738"/>
    </row>
    <row r="160" spans="2:24" x14ac:dyDescent="0.2">
      <c r="B160" s="783"/>
      <c r="C160" s="718" t="s">
        <v>308</v>
      </c>
      <c r="D160" s="718" t="s">
        <v>308</v>
      </c>
      <c r="E160" s="718" t="s">
        <v>308</v>
      </c>
      <c r="F160" s="718" t="s">
        <v>308</v>
      </c>
      <c r="G160" s="718" t="s">
        <v>308</v>
      </c>
      <c r="H160" s="718" t="s">
        <v>308</v>
      </c>
      <c r="I160" s="718" t="s">
        <v>308</v>
      </c>
      <c r="J160" s="718" t="s">
        <v>308</v>
      </c>
      <c r="K160" s="718" t="s">
        <v>308</v>
      </c>
      <c r="L160" s="718" t="s">
        <v>308</v>
      </c>
      <c r="M160" s="720" t="s">
        <v>308</v>
      </c>
      <c r="N160" s="739"/>
    </row>
    <row r="161" spans="2:14" ht="41.25" thickBot="1" x14ac:dyDescent="0.25">
      <c r="B161" s="784"/>
      <c r="C161" s="721" t="s">
        <v>325</v>
      </c>
      <c r="D161" s="721" t="s">
        <v>325</v>
      </c>
      <c r="E161" s="721" t="s">
        <v>325</v>
      </c>
      <c r="F161" s="721" t="s">
        <v>325</v>
      </c>
      <c r="G161" s="721" t="s">
        <v>325</v>
      </c>
      <c r="H161" s="721" t="s">
        <v>325</v>
      </c>
      <c r="I161" s="721" t="s">
        <v>325</v>
      </c>
      <c r="J161" s="721" t="s">
        <v>325</v>
      </c>
      <c r="K161" s="721" t="s">
        <v>325</v>
      </c>
      <c r="L161" s="721" t="s">
        <v>325</v>
      </c>
      <c r="M161" s="721" t="s">
        <v>325</v>
      </c>
      <c r="N161" s="740"/>
    </row>
    <row r="162" spans="2:14" x14ac:dyDescent="0.2">
      <c r="B162" s="759" t="s">
        <v>214</v>
      </c>
      <c r="C162" s="745">
        <f t="shared" ref="C162:C169" si="50">C148</f>
        <v>6.0190000000000001</v>
      </c>
      <c r="D162" s="745">
        <f t="shared" ref="D162:D169" si="51">E148</f>
        <v>6.5750000000000002</v>
      </c>
      <c r="E162" s="745">
        <f t="shared" ref="E162:E169" si="52">G148</f>
        <v>7.0650000000000004</v>
      </c>
      <c r="F162" s="745">
        <f t="shared" ref="F162:F169" si="53">I148</f>
        <v>8.1050000000000004</v>
      </c>
      <c r="G162" s="745">
        <f t="shared" ref="G162:G169" si="54">K148</f>
        <v>4.556</v>
      </c>
      <c r="H162" s="745">
        <f t="shared" ref="H162:H170" si="55">M148</f>
        <v>7.3449999999999998</v>
      </c>
      <c r="I162" s="745">
        <f t="shared" ref="I162:I169" si="56">O148</f>
        <v>11.6</v>
      </c>
      <c r="J162" s="745">
        <f t="shared" ref="J162:J169" si="57">Q148</f>
        <v>16.407</v>
      </c>
      <c r="K162" s="745">
        <f t="shared" ref="K162:K169" si="58">S148</f>
        <v>19.434999999999999</v>
      </c>
      <c r="L162" s="745">
        <f t="shared" ref="L162:L169" si="59">U148</f>
        <v>20.353000000000002</v>
      </c>
      <c r="M162" s="746">
        <f t="shared" ref="M162:M169" si="60">W148</f>
        <v>16.334</v>
      </c>
      <c r="N162" s="723"/>
    </row>
    <row r="163" spans="2:14" x14ac:dyDescent="0.2">
      <c r="B163" s="744" t="s">
        <v>215</v>
      </c>
      <c r="C163" s="745">
        <f t="shared" si="50"/>
        <v>3.1920000000000002</v>
      </c>
      <c r="D163" s="745">
        <f t="shared" si="51"/>
        <v>3.4009999999999998</v>
      </c>
      <c r="E163" s="745">
        <f t="shared" si="52"/>
        <v>3.4390000000000001</v>
      </c>
      <c r="F163" s="745">
        <f t="shared" si="53"/>
        <v>4.1769999999999996</v>
      </c>
      <c r="G163" s="745">
        <f t="shared" si="54"/>
        <v>2.153</v>
      </c>
      <c r="H163" s="745">
        <f t="shared" si="55"/>
        <v>2.387</v>
      </c>
      <c r="I163" s="745">
        <f t="shared" si="56"/>
        <v>3.0009999999999999</v>
      </c>
      <c r="J163" s="745">
        <f t="shared" si="57"/>
        <v>2.282</v>
      </c>
      <c r="K163" s="745">
        <f t="shared" si="58"/>
        <v>3</v>
      </c>
      <c r="L163" s="745">
        <f t="shared" si="59"/>
        <v>4.34</v>
      </c>
      <c r="M163" s="746">
        <f t="shared" si="60"/>
        <v>4.2450000000000001</v>
      </c>
      <c r="N163" s="726"/>
    </row>
    <row r="164" spans="2:14" x14ac:dyDescent="0.2">
      <c r="B164" s="744" t="s">
        <v>216</v>
      </c>
      <c r="C164" s="745">
        <f t="shared" si="50"/>
        <v>4.0229999999999997</v>
      </c>
      <c r="D164" s="745">
        <f t="shared" si="51"/>
        <v>4.1239999999999997</v>
      </c>
      <c r="E164" s="745">
        <f t="shared" si="52"/>
        <v>3.976</v>
      </c>
      <c r="F164" s="745">
        <f t="shared" si="53"/>
        <v>5.8949999999999996</v>
      </c>
      <c r="G164" s="745">
        <f t="shared" si="54"/>
        <v>2.3660000000000001</v>
      </c>
      <c r="H164" s="745">
        <f t="shared" si="55"/>
        <v>2.722</v>
      </c>
      <c r="I164" s="745">
        <f t="shared" si="56"/>
        <v>3.78</v>
      </c>
      <c r="J164" s="745">
        <f t="shared" si="57"/>
        <v>2.024</v>
      </c>
      <c r="K164" s="745">
        <f t="shared" si="58"/>
        <v>2.4060000000000001</v>
      </c>
      <c r="L164" s="745">
        <f t="shared" si="59"/>
        <v>4.5629999999999997</v>
      </c>
      <c r="M164" s="746">
        <f t="shared" si="60"/>
        <v>3.8719999999999999</v>
      </c>
      <c r="N164" s="726"/>
    </row>
    <row r="165" spans="2:14" x14ac:dyDescent="0.2">
      <c r="B165" s="744" t="s">
        <v>217</v>
      </c>
      <c r="C165" s="745">
        <f t="shared" si="50"/>
        <v>17.065000000000001</v>
      </c>
      <c r="D165" s="745">
        <f t="shared" si="51"/>
        <v>21.228999999999999</v>
      </c>
      <c r="E165" s="745">
        <f t="shared" si="52"/>
        <v>20.053999999999998</v>
      </c>
      <c r="F165" s="745">
        <f t="shared" si="53"/>
        <v>31.042999999999999</v>
      </c>
      <c r="G165" s="745">
        <f t="shared" si="54"/>
        <v>9.952</v>
      </c>
      <c r="H165" s="745">
        <f t="shared" si="55"/>
        <v>12.489000000000001</v>
      </c>
      <c r="I165" s="745">
        <f t="shared" si="56"/>
        <v>17.759</v>
      </c>
      <c r="J165" s="745">
        <f t="shared" si="57"/>
        <v>6.3029999999999999</v>
      </c>
      <c r="K165" s="745">
        <f t="shared" si="58"/>
        <v>6.31</v>
      </c>
      <c r="L165" s="745">
        <f t="shared" si="59"/>
        <v>16.23</v>
      </c>
      <c r="M165" s="746">
        <f t="shared" si="60"/>
        <v>10.59</v>
      </c>
      <c r="N165" s="726"/>
    </row>
    <row r="166" spans="2:14" x14ac:dyDescent="0.2">
      <c r="B166" s="744" t="s">
        <v>218</v>
      </c>
      <c r="C166" s="745">
        <f t="shared" si="50"/>
        <v>28.443999999999999</v>
      </c>
      <c r="D166" s="745">
        <f t="shared" si="51"/>
        <v>39.072000000000003</v>
      </c>
      <c r="E166" s="745">
        <f t="shared" si="52"/>
        <v>48.707999999999998</v>
      </c>
      <c r="F166" s="745">
        <f t="shared" si="53"/>
        <v>54.201000000000001</v>
      </c>
      <c r="G166" s="745">
        <f t="shared" si="54"/>
        <v>20.009</v>
      </c>
      <c r="H166" s="745">
        <f t="shared" si="55"/>
        <v>25.611000000000001</v>
      </c>
      <c r="I166" s="745">
        <f t="shared" si="56"/>
        <v>31.225999999999999</v>
      </c>
      <c r="J166" s="745">
        <f t="shared" si="57"/>
        <v>10.102</v>
      </c>
      <c r="K166" s="745">
        <f t="shared" si="58"/>
        <v>7.1859999999999999</v>
      </c>
      <c r="L166" s="745">
        <f t="shared" si="59"/>
        <v>22.353999999999999</v>
      </c>
      <c r="M166" s="746">
        <f t="shared" si="60"/>
        <v>10.882</v>
      </c>
      <c r="N166" s="726"/>
    </row>
    <row r="167" spans="2:14" x14ac:dyDescent="0.2">
      <c r="B167" s="744" t="s">
        <v>219</v>
      </c>
      <c r="C167" s="745">
        <f t="shared" si="50"/>
        <v>13.516999999999999</v>
      </c>
      <c r="D167" s="745">
        <f t="shared" si="51"/>
        <v>18.608000000000001</v>
      </c>
      <c r="E167" s="745">
        <f t="shared" si="52"/>
        <v>30.097999999999999</v>
      </c>
      <c r="F167" s="745">
        <f t="shared" si="53"/>
        <v>21.277000000000001</v>
      </c>
      <c r="G167" s="745">
        <f t="shared" si="54"/>
        <v>11.837</v>
      </c>
      <c r="H167" s="745">
        <f t="shared" si="55"/>
        <v>14.973000000000001</v>
      </c>
      <c r="I167" s="745">
        <f t="shared" si="56"/>
        <v>10.824999999999999</v>
      </c>
      <c r="J167" s="745">
        <f t="shared" si="57"/>
        <v>6.79</v>
      </c>
      <c r="K167" s="745">
        <f t="shared" si="58"/>
        <v>3.53</v>
      </c>
      <c r="L167" s="745">
        <f t="shared" si="59"/>
        <v>6.37</v>
      </c>
      <c r="M167" s="746">
        <f t="shared" si="60"/>
        <v>4.5730000000000004</v>
      </c>
      <c r="N167" s="726"/>
    </row>
    <row r="168" spans="2:14" x14ac:dyDescent="0.2">
      <c r="B168" s="744" t="s">
        <v>220</v>
      </c>
      <c r="C168" s="745">
        <f t="shared" si="50"/>
        <v>5.5960000000000001</v>
      </c>
      <c r="D168" s="745">
        <f t="shared" si="51"/>
        <v>8.2949999999999999</v>
      </c>
      <c r="E168" s="745">
        <f t="shared" si="52"/>
        <v>15.205</v>
      </c>
      <c r="F168" s="745">
        <f t="shared" si="53"/>
        <v>8.0739999999999998</v>
      </c>
      <c r="G168" s="745">
        <f t="shared" si="54"/>
        <v>6.2759999999999998</v>
      </c>
      <c r="H168" s="745">
        <f t="shared" si="55"/>
        <v>8.0530000000000008</v>
      </c>
      <c r="I168" s="745">
        <f t="shared" si="56"/>
        <v>3.3780000000000001</v>
      </c>
      <c r="J168" s="745">
        <f t="shared" si="57"/>
        <v>3.8759999999999999</v>
      </c>
      <c r="K168" s="745">
        <f t="shared" si="58"/>
        <v>1.835</v>
      </c>
      <c r="L168" s="745">
        <f t="shared" si="59"/>
        <v>1.7989999999999999</v>
      </c>
      <c r="M168" s="746">
        <f t="shared" si="60"/>
        <v>2.1059999999999999</v>
      </c>
      <c r="N168" s="726"/>
    </row>
    <row r="169" spans="2:14" x14ac:dyDescent="0.2">
      <c r="B169" s="744" t="s">
        <v>221</v>
      </c>
      <c r="C169" s="745">
        <f t="shared" si="50"/>
        <v>2.706</v>
      </c>
      <c r="D169" s="745">
        <f t="shared" si="51"/>
        <v>3.5169999999999999</v>
      </c>
      <c r="E169" s="745">
        <f t="shared" si="52"/>
        <v>6.3979999999999997</v>
      </c>
      <c r="F169" s="745">
        <f t="shared" si="53"/>
        <v>3.488</v>
      </c>
      <c r="G169" s="745">
        <f t="shared" si="54"/>
        <v>6.0659999999999998</v>
      </c>
      <c r="H169" s="745">
        <f t="shared" si="55"/>
        <v>6.5309999999999997</v>
      </c>
      <c r="I169" s="745">
        <f t="shared" si="56"/>
        <v>2.226</v>
      </c>
      <c r="J169" s="745">
        <f t="shared" si="57"/>
        <v>5.5279999999999996</v>
      </c>
      <c r="K169" s="745">
        <f t="shared" si="58"/>
        <v>2.1389999999999998</v>
      </c>
      <c r="L169" s="745">
        <f t="shared" si="59"/>
        <v>2.2349999999999999</v>
      </c>
      <c r="M169" s="746">
        <f t="shared" si="60"/>
        <v>1.5720000000000001</v>
      </c>
      <c r="N169" s="726"/>
    </row>
    <row r="170" spans="2:14" ht="13.5" thickBot="1" x14ac:dyDescent="0.25">
      <c r="B170" s="760" t="s">
        <v>80</v>
      </c>
      <c r="C170" s="761">
        <f t="shared" ref="C170" si="61">C156</f>
        <v>80.561999999999998</v>
      </c>
      <c r="D170" s="761">
        <f t="shared" ref="D170" si="62">E156</f>
        <v>104.88500000000001</v>
      </c>
      <c r="E170" s="761">
        <f t="shared" ref="E170" si="63">G156</f>
        <v>134.94200000000001</v>
      </c>
      <c r="F170" s="761">
        <f t="shared" ref="F170" si="64">I156</f>
        <v>136.261</v>
      </c>
      <c r="G170" s="761">
        <f t="shared" ref="G170" si="65">K156</f>
        <v>63.215000000000003</v>
      </c>
      <c r="H170" s="761">
        <f t="shared" si="55"/>
        <v>80.111000000000004</v>
      </c>
      <c r="I170" s="761">
        <f t="shared" ref="I170" si="66">O156</f>
        <v>83.795000000000002</v>
      </c>
      <c r="J170" s="761">
        <f t="shared" ref="J170" si="67">Q156</f>
        <v>53.311999999999998</v>
      </c>
      <c r="K170" s="761">
        <f t="shared" ref="K170" si="68">S156</f>
        <v>45.841000000000001</v>
      </c>
      <c r="L170" s="761">
        <f t="shared" ref="L170" si="69">U156</f>
        <v>78.244</v>
      </c>
      <c r="M170" s="762">
        <f t="shared" ref="M170" si="70">W156</f>
        <v>54.173999999999999</v>
      </c>
      <c r="N170" s="726"/>
    </row>
    <row r="173" spans="2:14" x14ac:dyDescent="0.2">
      <c r="B173" s="782" t="s">
        <v>745</v>
      </c>
      <c r="C173" s="719" t="s">
        <v>331</v>
      </c>
      <c r="D173" s="719" t="s">
        <v>222</v>
      </c>
      <c r="E173" s="719" t="s">
        <v>225</v>
      </c>
      <c r="F173" s="719" t="s">
        <v>226</v>
      </c>
      <c r="G173" s="719" t="s">
        <v>227</v>
      </c>
      <c r="H173" s="719" t="s">
        <v>228</v>
      </c>
      <c r="I173" s="719" t="s">
        <v>332</v>
      </c>
      <c r="J173" s="719" t="s">
        <v>333</v>
      </c>
      <c r="K173" s="719" t="s">
        <v>231</v>
      </c>
      <c r="L173" s="719" t="s">
        <v>232</v>
      </c>
      <c r="M173" s="719" t="s">
        <v>233</v>
      </c>
      <c r="N173" s="738"/>
    </row>
    <row r="174" spans="2:14" x14ac:dyDescent="0.2">
      <c r="B174" s="783"/>
      <c r="C174" s="718" t="s">
        <v>487</v>
      </c>
      <c r="D174" s="718" t="s">
        <v>487</v>
      </c>
      <c r="E174" s="718" t="s">
        <v>487</v>
      </c>
      <c r="F174" s="718" t="s">
        <v>487</v>
      </c>
      <c r="G174" s="718" t="s">
        <v>487</v>
      </c>
      <c r="H174" s="718" t="s">
        <v>487</v>
      </c>
      <c r="I174" s="718" t="s">
        <v>487</v>
      </c>
      <c r="J174" s="718" t="s">
        <v>487</v>
      </c>
      <c r="K174" s="718" t="s">
        <v>487</v>
      </c>
      <c r="L174" s="718" t="s">
        <v>487</v>
      </c>
      <c r="M174" s="720" t="s">
        <v>487</v>
      </c>
      <c r="N174" s="739"/>
    </row>
    <row r="175" spans="2:14" ht="41.25" thickBot="1" x14ac:dyDescent="0.25">
      <c r="B175" s="784"/>
      <c r="C175" s="721" t="s">
        <v>325</v>
      </c>
      <c r="D175" s="721" t="s">
        <v>325</v>
      </c>
      <c r="E175" s="721" t="s">
        <v>325</v>
      </c>
      <c r="F175" s="721" t="s">
        <v>325</v>
      </c>
      <c r="G175" s="721" t="s">
        <v>325</v>
      </c>
      <c r="H175" s="721" t="s">
        <v>325</v>
      </c>
      <c r="I175" s="721" t="s">
        <v>325</v>
      </c>
      <c r="J175" s="721" t="s">
        <v>325</v>
      </c>
      <c r="K175" s="721" t="s">
        <v>325</v>
      </c>
      <c r="L175" s="721" t="s">
        <v>325</v>
      </c>
      <c r="M175" s="721" t="s">
        <v>325</v>
      </c>
      <c r="N175" s="740"/>
    </row>
    <row r="176" spans="2:14" x14ac:dyDescent="0.2">
      <c r="B176" s="759" t="s">
        <v>214</v>
      </c>
      <c r="C176" s="745">
        <f t="shared" ref="C176:C184" si="71">SUM(C134,C148)</f>
        <v>13.004000000000001</v>
      </c>
      <c r="D176" s="745">
        <f t="shared" ref="D176:D184" si="72">SUM(D134,E148)</f>
        <v>11.431000000000001</v>
      </c>
      <c r="E176" s="745">
        <f t="shared" ref="E176:E184" si="73">SUM(E134,G148)</f>
        <v>10.309000000000001</v>
      </c>
      <c r="F176" s="745">
        <f t="shared" ref="F176:F184" si="74">SUM(F134,I148)</f>
        <v>10.542</v>
      </c>
      <c r="G176" s="745">
        <f t="shared" ref="G176:G184" si="75">SUM(G134,K148)</f>
        <v>8.0259999999999998</v>
      </c>
      <c r="H176" s="745">
        <f t="shared" ref="H176:H184" si="76">SUM(H134,M148)</f>
        <v>11.440999999999999</v>
      </c>
      <c r="I176" s="745">
        <f t="shared" ref="I176:I184" si="77">SUM(I134,O148)</f>
        <v>16.326999999999998</v>
      </c>
      <c r="J176" s="745">
        <f t="shared" ref="J176:J184" si="78">SUM(J134,Q148)</f>
        <v>21.934999999999999</v>
      </c>
      <c r="K176" s="745">
        <f t="shared" ref="K176:K184" si="79">SUM(K134,S148)</f>
        <v>25.780999999999999</v>
      </c>
      <c r="L176" s="745">
        <f t="shared" ref="L176:L184" si="80">SUM(L134,U148)</f>
        <v>26.494</v>
      </c>
      <c r="M176" s="746">
        <f t="shared" ref="M176:M184" si="81">SUM(M134,W148)</f>
        <v>22.548000000000002</v>
      </c>
      <c r="N176" s="723"/>
    </row>
    <row r="177" spans="2:14" x14ac:dyDescent="0.2">
      <c r="B177" s="744" t="s">
        <v>215</v>
      </c>
      <c r="C177" s="745">
        <f t="shared" si="71"/>
        <v>5.7249999999999996</v>
      </c>
      <c r="D177" s="745">
        <f t="shared" si="72"/>
        <v>5.6079999999999997</v>
      </c>
      <c r="E177" s="745">
        <f t="shared" si="73"/>
        <v>4.9969999999999999</v>
      </c>
      <c r="F177" s="745">
        <f t="shared" si="74"/>
        <v>5.3419999999999996</v>
      </c>
      <c r="G177" s="745">
        <f t="shared" si="75"/>
        <v>3.617</v>
      </c>
      <c r="H177" s="745">
        <f t="shared" si="76"/>
        <v>3.609</v>
      </c>
      <c r="I177" s="745">
        <f t="shared" si="77"/>
        <v>4.3040000000000003</v>
      </c>
      <c r="J177" s="745">
        <f t="shared" si="78"/>
        <v>3.7010000000000001</v>
      </c>
      <c r="K177" s="745">
        <f t="shared" si="79"/>
        <v>4.9130000000000003</v>
      </c>
      <c r="L177" s="745">
        <f t="shared" si="80"/>
        <v>6.2789999999999999</v>
      </c>
      <c r="M177" s="746">
        <f t="shared" si="81"/>
        <v>6.2360000000000007</v>
      </c>
      <c r="N177" s="726"/>
    </row>
    <row r="178" spans="2:14" x14ac:dyDescent="0.2">
      <c r="B178" s="744" t="s">
        <v>216</v>
      </c>
      <c r="C178" s="745">
        <f t="shared" si="71"/>
        <v>6.7349999999999994</v>
      </c>
      <c r="D178" s="745">
        <f t="shared" si="72"/>
        <v>6.629999999999999</v>
      </c>
      <c r="E178" s="745">
        <f t="shared" si="73"/>
        <v>5.9249999999999998</v>
      </c>
      <c r="F178" s="745">
        <f t="shared" si="74"/>
        <v>7.4089999999999998</v>
      </c>
      <c r="G178" s="745">
        <f t="shared" si="75"/>
        <v>4.2060000000000004</v>
      </c>
      <c r="H178" s="745">
        <f t="shared" si="76"/>
        <v>4.0789999999999997</v>
      </c>
      <c r="I178" s="745">
        <f t="shared" si="77"/>
        <v>5.0869999999999997</v>
      </c>
      <c r="J178" s="745">
        <f t="shared" si="78"/>
        <v>3.347</v>
      </c>
      <c r="K178" s="745">
        <f t="shared" si="79"/>
        <v>4.2780000000000005</v>
      </c>
      <c r="L178" s="745">
        <f t="shared" si="80"/>
        <v>6.4609999999999994</v>
      </c>
      <c r="M178" s="746">
        <f t="shared" si="81"/>
        <v>5.859</v>
      </c>
      <c r="N178" s="726"/>
    </row>
    <row r="179" spans="2:14" x14ac:dyDescent="0.2">
      <c r="B179" s="744" t="s">
        <v>217</v>
      </c>
      <c r="C179" s="745">
        <f t="shared" si="71"/>
        <v>26.048999999999999</v>
      </c>
      <c r="D179" s="745">
        <f t="shared" si="72"/>
        <v>30.759999999999998</v>
      </c>
      <c r="E179" s="745">
        <f t="shared" si="73"/>
        <v>28.552999999999997</v>
      </c>
      <c r="F179" s="745">
        <f t="shared" si="74"/>
        <v>38.408000000000001</v>
      </c>
      <c r="G179" s="745">
        <f t="shared" si="75"/>
        <v>19.154</v>
      </c>
      <c r="H179" s="745">
        <f t="shared" si="76"/>
        <v>18.448</v>
      </c>
      <c r="I179" s="745">
        <f t="shared" si="77"/>
        <v>22.747</v>
      </c>
      <c r="J179" s="745">
        <f t="shared" si="78"/>
        <v>10.597999999999999</v>
      </c>
      <c r="K179" s="745">
        <f t="shared" si="79"/>
        <v>12.786</v>
      </c>
      <c r="L179" s="745">
        <f t="shared" si="80"/>
        <v>22.093</v>
      </c>
      <c r="M179" s="746">
        <f t="shared" si="81"/>
        <v>16.774000000000001</v>
      </c>
      <c r="N179" s="726"/>
    </row>
    <row r="180" spans="2:14" x14ac:dyDescent="0.2">
      <c r="B180" s="744" t="s">
        <v>218</v>
      </c>
      <c r="C180" s="745">
        <f t="shared" si="71"/>
        <v>41.65</v>
      </c>
      <c r="D180" s="745">
        <f t="shared" si="72"/>
        <v>53.821000000000005</v>
      </c>
      <c r="E180" s="745">
        <f t="shared" si="73"/>
        <v>62.902999999999999</v>
      </c>
      <c r="F180" s="745">
        <f t="shared" si="74"/>
        <v>67.22</v>
      </c>
      <c r="G180" s="745">
        <f t="shared" si="75"/>
        <v>36.826000000000001</v>
      </c>
      <c r="H180" s="745">
        <f t="shared" si="76"/>
        <v>36.741</v>
      </c>
      <c r="I180" s="745">
        <f t="shared" si="77"/>
        <v>41.241</v>
      </c>
      <c r="J180" s="745">
        <f t="shared" si="78"/>
        <v>17.469000000000001</v>
      </c>
      <c r="K180" s="745">
        <f t="shared" si="79"/>
        <v>19.036999999999999</v>
      </c>
      <c r="L180" s="745">
        <f t="shared" si="80"/>
        <v>30.056999999999999</v>
      </c>
      <c r="M180" s="746">
        <f t="shared" si="81"/>
        <v>17.779</v>
      </c>
      <c r="N180" s="726"/>
    </row>
    <row r="181" spans="2:14" x14ac:dyDescent="0.2">
      <c r="B181" s="744" t="s">
        <v>219</v>
      </c>
      <c r="C181" s="745">
        <f t="shared" si="71"/>
        <v>20.631</v>
      </c>
      <c r="D181" s="745">
        <f t="shared" si="72"/>
        <v>27.122</v>
      </c>
      <c r="E181" s="745">
        <f t="shared" si="73"/>
        <v>37.822000000000003</v>
      </c>
      <c r="F181" s="745">
        <f t="shared" si="74"/>
        <v>27.887</v>
      </c>
      <c r="G181" s="745">
        <f t="shared" si="75"/>
        <v>19.612000000000002</v>
      </c>
      <c r="H181" s="745">
        <f t="shared" si="76"/>
        <v>20.16</v>
      </c>
      <c r="I181" s="745">
        <f t="shared" si="77"/>
        <v>16.759999999999998</v>
      </c>
      <c r="J181" s="745">
        <f t="shared" si="78"/>
        <v>10.75</v>
      </c>
      <c r="K181" s="745">
        <f t="shared" si="79"/>
        <v>10.834</v>
      </c>
      <c r="L181" s="745">
        <f t="shared" si="80"/>
        <v>10.686</v>
      </c>
      <c r="M181" s="746">
        <f t="shared" si="81"/>
        <v>7.9420000000000002</v>
      </c>
      <c r="N181" s="726"/>
    </row>
    <row r="182" spans="2:14" x14ac:dyDescent="0.2">
      <c r="B182" s="744" t="s">
        <v>220</v>
      </c>
      <c r="C182" s="745">
        <f t="shared" si="71"/>
        <v>9.2650000000000006</v>
      </c>
      <c r="D182" s="745">
        <f t="shared" si="72"/>
        <v>13.007999999999999</v>
      </c>
      <c r="E182" s="745">
        <f t="shared" si="73"/>
        <v>19.253</v>
      </c>
      <c r="F182" s="745">
        <f t="shared" si="74"/>
        <v>11.347</v>
      </c>
      <c r="G182" s="745">
        <f t="shared" si="75"/>
        <v>9.609</v>
      </c>
      <c r="H182" s="745">
        <f t="shared" si="76"/>
        <v>10.229000000000001</v>
      </c>
      <c r="I182" s="745">
        <f t="shared" si="77"/>
        <v>6.3819999999999997</v>
      </c>
      <c r="J182" s="745">
        <f t="shared" si="78"/>
        <v>5.7480000000000002</v>
      </c>
      <c r="K182" s="745">
        <f t="shared" si="79"/>
        <v>5.7290000000000001</v>
      </c>
      <c r="L182" s="745">
        <f t="shared" si="80"/>
        <v>4.0860000000000003</v>
      </c>
      <c r="M182" s="746">
        <f t="shared" si="81"/>
        <v>3.867</v>
      </c>
      <c r="N182" s="726"/>
    </row>
    <row r="183" spans="2:14" x14ac:dyDescent="0.2">
      <c r="B183" s="744" t="s">
        <v>221</v>
      </c>
      <c r="C183" s="745">
        <f t="shared" si="71"/>
        <v>4.9180000000000001</v>
      </c>
      <c r="D183" s="745">
        <f t="shared" si="72"/>
        <v>7.4559999999999995</v>
      </c>
      <c r="E183" s="745">
        <f t="shared" si="73"/>
        <v>10.497999999999999</v>
      </c>
      <c r="F183" s="745">
        <f t="shared" si="74"/>
        <v>6.9359999999999999</v>
      </c>
      <c r="G183" s="745">
        <f t="shared" si="75"/>
        <v>9.2210000000000001</v>
      </c>
      <c r="H183" s="745">
        <f t="shared" si="76"/>
        <v>8.5719999999999992</v>
      </c>
      <c r="I183" s="745">
        <f t="shared" si="77"/>
        <v>5.2439999999999998</v>
      </c>
      <c r="J183" s="745">
        <f t="shared" si="78"/>
        <v>7.3729999999999993</v>
      </c>
      <c r="K183" s="745">
        <f t="shared" si="79"/>
        <v>6.1440000000000001</v>
      </c>
      <c r="L183" s="745">
        <f t="shared" si="80"/>
        <v>5.5109999999999992</v>
      </c>
      <c r="M183" s="746">
        <f t="shared" si="81"/>
        <v>4.7249999999999996</v>
      </c>
      <c r="N183" s="726"/>
    </row>
    <row r="184" spans="2:14" ht="13.5" thickBot="1" x14ac:dyDescent="0.25">
      <c r="B184" s="760" t="s">
        <v>80</v>
      </c>
      <c r="C184" s="761">
        <f t="shared" si="71"/>
        <v>127.979</v>
      </c>
      <c r="D184" s="761">
        <f t="shared" si="72"/>
        <v>155.899</v>
      </c>
      <c r="E184" s="761">
        <f t="shared" si="73"/>
        <v>180.25900000000001</v>
      </c>
      <c r="F184" s="761">
        <f t="shared" si="74"/>
        <v>175.09199999999998</v>
      </c>
      <c r="G184" s="761">
        <f t="shared" si="75"/>
        <v>110.271</v>
      </c>
      <c r="H184" s="761">
        <f t="shared" si="76"/>
        <v>113.279</v>
      </c>
      <c r="I184" s="761">
        <f t="shared" si="77"/>
        <v>118.09100000000001</v>
      </c>
      <c r="J184" s="761">
        <f t="shared" si="78"/>
        <v>80.920999999999992</v>
      </c>
      <c r="K184" s="761">
        <f t="shared" si="79"/>
        <v>89.503999999999991</v>
      </c>
      <c r="L184" s="761">
        <f t="shared" si="80"/>
        <v>111.667</v>
      </c>
      <c r="M184" s="762">
        <f t="shared" si="81"/>
        <v>85.73</v>
      </c>
      <c r="N184" s="726"/>
    </row>
  </sheetData>
  <mergeCells count="64">
    <mergeCell ref="B159:B161"/>
    <mergeCell ref="B173:B17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East Midlands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2">
        <f>'Section 12 data'!$C$24</f>
        <v>2.2539999999999998E-2</v>
      </c>
      <c r="D8" s="643">
        <f>'Section 12 data'!$D$24</f>
        <v>0.57169000000000003</v>
      </c>
      <c r="E8" s="199">
        <f>'Section 12 data'!$E$24</f>
        <v>33.53</v>
      </c>
      <c r="F8" s="644">
        <f>SUM(C8,D8)</f>
        <v>0.59423000000000004</v>
      </c>
    </row>
    <row r="9" spans="2:6" ht="15" customHeight="1" x14ac:dyDescent="0.2">
      <c r="B9" s="95" t="s">
        <v>341</v>
      </c>
      <c r="C9" s="642">
        <f>'Section 12 data'!$C$25</f>
        <v>1.06E-2</v>
      </c>
      <c r="D9" s="643">
        <f>'Section 12 data'!$D$25</f>
        <v>0.93838999999999995</v>
      </c>
      <c r="E9" s="199">
        <f>'Section 12 data'!$E$25</f>
        <v>30.47</v>
      </c>
      <c r="F9" s="644">
        <f t="shared" ref="F9:F17" si="0">SUM(C9,D9)</f>
        <v>0.94899</v>
      </c>
    </row>
    <row r="10" spans="2:6" ht="15" customHeight="1" x14ac:dyDescent="0.2">
      <c r="B10" s="96" t="s">
        <v>342</v>
      </c>
      <c r="C10" s="642">
        <f>'Section 12 data'!$C$26</f>
        <v>1.6299999999999999E-3</v>
      </c>
      <c r="D10" s="643">
        <f>'Section 12 data'!$D$26</f>
        <v>0.83792</v>
      </c>
      <c r="E10" s="199">
        <f>'Section 12 data'!$E$26</f>
        <v>43.43</v>
      </c>
      <c r="F10" s="644">
        <f t="shared" si="0"/>
        <v>0.83955000000000002</v>
      </c>
    </row>
    <row r="11" spans="2:6" ht="15" customHeight="1" x14ac:dyDescent="0.2">
      <c r="B11" s="94" t="s">
        <v>343</v>
      </c>
      <c r="C11" s="642">
        <f>'Section 12 data'!$C$27</f>
        <v>2.7499999999999998E-3</v>
      </c>
      <c r="D11" s="643">
        <f>'Section 12 data'!$D$27</f>
        <v>0.36475000000000002</v>
      </c>
      <c r="E11" s="199">
        <f>'Section 12 data'!$E$27</f>
        <v>41.13</v>
      </c>
      <c r="F11" s="644">
        <f t="shared" si="0"/>
        <v>0.36749999999999999</v>
      </c>
    </row>
    <row r="12" spans="2:6" ht="15" customHeight="1" x14ac:dyDescent="0.2">
      <c r="B12" s="94" t="s">
        <v>344</v>
      </c>
      <c r="C12" s="642">
        <f>'Section 12 data'!$C$28</f>
        <v>3.3399999999999999E-2</v>
      </c>
      <c r="D12" s="643">
        <f>'Section 12 data'!$D$28</f>
        <v>0.61697999999999997</v>
      </c>
      <c r="E12" s="199">
        <f>'Section 12 data'!$E$28</f>
        <v>40.46</v>
      </c>
      <c r="F12" s="644">
        <f t="shared" si="0"/>
        <v>0.65037999999999996</v>
      </c>
    </row>
    <row r="13" spans="2:6" ht="15" customHeight="1" x14ac:dyDescent="0.2">
      <c r="B13" s="94" t="s">
        <v>345</v>
      </c>
      <c r="C13" s="642">
        <f>'Section 12 data'!$C$29</f>
        <v>2.0829999999999998E-2</v>
      </c>
      <c r="D13" s="643">
        <f>'Section 12 data'!$D$29</f>
        <v>0.26791000000000004</v>
      </c>
      <c r="E13" s="199">
        <f>'Section 12 data'!$E$29</f>
        <v>57.93</v>
      </c>
      <c r="F13" s="644">
        <f t="shared" si="0"/>
        <v>0.28874000000000005</v>
      </c>
    </row>
    <row r="14" spans="2:6" ht="15" customHeight="1" x14ac:dyDescent="0.2">
      <c r="B14" s="94" t="s">
        <v>346</v>
      </c>
      <c r="C14" s="642">
        <f>'Section 12 data'!$C$30</f>
        <v>2.2460000000000001E-2</v>
      </c>
      <c r="D14" s="643">
        <f>'Section 12 data'!$D$30</f>
        <v>1.09219</v>
      </c>
      <c r="E14" s="199">
        <f>'Section 12 data'!$E$30</f>
        <v>39.270000000000003</v>
      </c>
      <c r="F14" s="644">
        <f t="shared" si="0"/>
        <v>1.1146499999999999</v>
      </c>
    </row>
    <row r="15" spans="2:6" ht="15" customHeight="1" x14ac:dyDescent="0.2">
      <c r="B15" s="94" t="s">
        <v>347</v>
      </c>
      <c r="C15" s="642">
        <f>'Section 12 data'!$C$31</f>
        <v>1.061E-2</v>
      </c>
      <c r="D15" s="643">
        <f>'Section 12 data'!$D$31</f>
        <v>0</v>
      </c>
      <c r="E15" s="199">
        <f>'Section 12 data'!$E$31</f>
        <v>0</v>
      </c>
      <c r="F15" s="644">
        <f t="shared" si="0"/>
        <v>1.061E-2</v>
      </c>
    </row>
    <row r="16" spans="2:6" ht="15" customHeight="1" x14ac:dyDescent="0.2">
      <c r="B16" s="94" t="s">
        <v>270</v>
      </c>
      <c r="C16" s="642">
        <f>'Section 12 data'!$C$32</f>
        <v>2.5000000000000001E-3</v>
      </c>
      <c r="D16" s="643">
        <f>'Section 12 data'!$D$32</f>
        <v>0.24686000000000002</v>
      </c>
      <c r="E16" s="199">
        <f>'Section 12 data'!$E$32</f>
        <v>68.81</v>
      </c>
      <c r="F16" s="644">
        <f t="shared" si="0"/>
        <v>0.24936000000000003</v>
      </c>
    </row>
    <row r="17" spans="2:6" ht="15" customHeight="1" x14ac:dyDescent="0.2">
      <c r="B17" s="97" t="s">
        <v>80</v>
      </c>
      <c r="C17" s="645">
        <f>'Section 12 data'!$C$8</f>
        <v>0.12731999999999999</v>
      </c>
      <c r="D17" s="645">
        <f>'Section 12 data'!$D$8</f>
        <v>4.93668</v>
      </c>
      <c r="E17" s="315">
        <f>'Section 12 data'!$E$8</f>
        <v>14.16</v>
      </c>
      <c r="F17" s="645">
        <f t="shared" si="0"/>
        <v>5.0640000000000001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East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5.0000000000000001E-3</v>
      </c>
      <c r="D8" s="635">
        <f>'Section 12 data'!$K$13</f>
        <v>0.219</v>
      </c>
      <c r="E8" s="199">
        <f>'Section 12 data'!$L$13</f>
        <v>76.63</v>
      </c>
      <c r="F8" s="630">
        <f>SUM(C8,D8)</f>
        <v>0.224</v>
      </c>
    </row>
    <row r="9" spans="2:6" ht="15" customHeight="1" x14ac:dyDescent="0.2">
      <c r="B9" s="82" t="s">
        <v>335</v>
      </c>
      <c r="C9" s="67">
        <f>'Section 12 data'!$J$14</f>
        <v>0.13700000000000001</v>
      </c>
      <c r="D9" s="635">
        <f>'Section 12 data'!$K$14</f>
        <v>22.073</v>
      </c>
      <c r="E9" s="199">
        <f>'Section 12 data'!$L$14</f>
        <v>52.56</v>
      </c>
      <c r="F9" s="630">
        <f t="shared" ref="F9:F15" si="0">SUM(C9,D9)</f>
        <v>22.21</v>
      </c>
    </row>
    <row r="10" spans="2:6" ht="15" customHeight="1" x14ac:dyDescent="0.2">
      <c r="B10" s="81" t="s">
        <v>336</v>
      </c>
      <c r="C10" s="67">
        <f>'Section 12 data'!$J$15</f>
        <v>0.252</v>
      </c>
      <c r="D10" s="635">
        <f>'Section 12 data'!$K$15</f>
        <v>56.603999999999999</v>
      </c>
      <c r="E10" s="199">
        <f>'Section 12 data'!$L$15</f>
        <v>59.3882465657437</v>
      </c>
      <c r="F10" s="630">
        <f t="shared" si="0"/>
        <v>56.856000000000002</v>
      </c>
    </row>
    <row r="11" spans="2:6" ht="15" customHeight="1" x14ac:dyDescent="0.2">
      <c r="B11" s="81" t="s">
        <v>337</v>
      </c>
      <c r="C11" s="67">
        <f>'Section 12 data'!$J$16</f>
        <v>2.577</v>
      </c>
      <c r="D11" s="635">
        <f>'Section 12 data'!$K$16</f>
        <v>290.79500000000002</v>
      </c>
      <c r="E11" s="199">
        <f>'Section 12 data'!$L$16</f>
        <v>28.66264023184754</v>
      </c>
      <c r="F11" s="630">
        <f t="shared" si="0"/>
        <v>293.37200000000001</v>
      </c>
    </row>
    <row r="12" spans="2:6" ht="15" customHeight="1" x14ac:dyDescent="0.2">
      <c r="B12" s="81" t="s">
        <v>338</v>
      </c>
      <c r="C12" s="67">
        <f>'Section 12 data'!$J$17</f>
        <v>9.1649999999999991</v>
      </c>
      <c r="D12" s="635">
        <f>'Section 12 data'!$K$17</f>
        <v>420.43599999999998</v>
      </c>
      <c r="E12" s="199">
        <f>'Section 12 data'!$L$17</f>
        <v>35.99</v>
      </c>
      <c r="F12" s="630">
        <f t="shared" si="0"/>
        <v>429.601</v>
      </c>
    </row>
    <row r="13" spans="2:6" ht="15" customHeight="1" x14ac:dyDescent="0.2">
      <c r="B13" s="81" t="s">
        <v>339</v>
      </c>
      <c r="C13" s="67">
        <f>'Section 12 data'!$J$18</f>
        <v>0.82</v>
      </c>
      <c r="D13" s="635">
        <f>'Section 12 data'!$K$18</f>
        <v>420.94600000000003</v>
      </c>
      <c r="E13" s="199">
        <f>'Section 12 data'!$L$18</f>
        <v>56.65</v>
      </c>
      <c r="F13" s="630">
        <f t="shared" si="0"/>
        <v>421.76600000000002</v>
      </c>
    </row>
    <row r="14" spans="2:6" ht="15" customHeight="1" x14ac:dyDescent="0.2">
      <c r="B14" s="81" t="s">
        <v>268</v>
      </c>
      <c r="C14" s="67">
        <f>'Section 12 data'!$J$19</f>
        <v>0</v>
      </c>
      <c r="D14" s="635">
        <f>'Section 12 data'!$K$19</f>
        <v>102.634</v>
      </c>
      <c r="E14" s="199">
        <f>'Section 12 data'!$L$19</f>
        <v>98.18</v>
      </c>
      <c r="F14" s="630">
        <f t="shared" si="0"/>
        <v>102.634</v>
      </c>
    </row>
    <row r="15" spans="2:6" ht="15" customHeight="1" x14ac:dyDescent="0.2">
      <c r="B15" s="83" t="s">
        <v>80</v>
      </c>
      <c r="C15" s="636">
        <f>'Section 12 data'!$J$8</f>
        <v>12.956</v>
      </c>
      <c r="D15" s="636">
        <f>'Section 12 data'!$K$8</f>
        <v>1313.7059999999999</v>
      </c>
      <c r="E15" s="315">
        <f>'Section 12 data'!$L$8</f>
        <v>23.07</v>
      </c>
      <c r="F15" s="637">
        <f t="shared" si="0"/>
        <v>1326.6619999999998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East Midlands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5.0000000000000001E-3</v>
      </c>
      <c r="D8" s="85">
        <f>'Section 12 data'!$K$24</f>
        <v>1.073</v>
      </c>
      <c r="E8" s="199">
        <f>'Section 12 data'!$L$24</f>
        <v>54.85</v>
      </c>
      <c r="F8" s="630">
        <f>SUM(C8,D8)</f>
        <v>1.0779999999999998</v>
      </c>
    </row>
    <row r="9" spans="2:6" ht="15" customHeight="1" x14ac:dyDescent="0.2">
      <c r="B9" s="79" t="s">
        <v>341</v>
      </c>
      <c r="C9" s="67">
        <f>'Section 12 data'!$J$25</f>
        <v>0.13700000000000001</v>
      </c>
      <c r="D9" s="85">
        <f>'Section 12 data'!$K$25</f>
        <v>17.853000000000002</v>
      </c>
      <c r="E9" s="199">
        <f>'Section 12 data'!$L$25</f>
        <v>61.37</v>
      </c>
      <c r="F9" s="630">
        <f t="shared" ref="F9:F17" si="0">SUM(C9,D9)</f>
        <v>17.990000000000002</v>
      </c>
    </row>
    <row r="10" spans="2:6" ht="15" customHeight="1" x14ac:dyDescent="0.2">
      <c r="B10" s="80" t="s">
        <v>342</v>
      </c>
      <c r="C10" s="67">
        <f>'Section 12 data'!$J$26</f>
        <v>0.16500000000000001</v>
      </c>
      <c r="D10" s="85">
        <f>'Section 12 data'!$K$26</f>
        <v>84.733000000000004</v>
      </c>
      <c r="E10" s="199">
        <f>'Section 12 data'!$L$26</f>
        <v>47.7</v>
      </c>
      <c r="F10" s="630">
        <f t="shared" si="0"/>
        <v>84.89800000000001</v>
      </c>
    </row>
    <row r="11" spans="2:6" ht="15" customHeight="1" x14ac:dyDescent="0.2">
      <c r="B11" s="78" t="s">
        <v>343</v>
      </c>
      <c r="C11" s="67">
        <f>'Section 12 data'!$J$27</f>
        <v>0.20100000000000001</v>
      </c>
      <c r="D11" s="85">
        <f>'Section 12 data'!$K$27</f>
        <v>90.563000000000002</v>
      </c>
      <c r="E11" s="199">
        <f>'Section 12 data'!$L$27</f>
        <v>43.06</v>
      </c>
      <c r="F11" s="630">
        <f t="shared" si="0"/>
        <v>90.763999999999996</v>
      </c>
    </row>
    <row r="12" spans="2:6" ht="15" customHeight="1" x14ac:dyDescent="0.2">
      <c r="B12" s="78" t="s">
        <v>344</v>
      </c>
      <c r="C12" s="67">
        <f>'Section 12 data'!$J$28</f>
        <v>3.72</v>
      </c>
      <c r="D12" s="85">
        <f>'Section 12 data'!$K$28</f>
        <v>166.65299999999999</v>
      </c>
      <c r="E12" s="199">
        <f>'Section 12 data'!$L$28</f>
        <v>40.64</v>
      </c>
      <c r="F12" s="630">
        <f t="shared" si="0"/>
        <v>170.37299999999999</v>
      </c>
    </row>
    <row r="13" spans="2:6" ht="15" customHeight="1" x14ac:dyDescent="0.2">
      <c r="B13" s="78" t="s">
        <v>345</v>
      </c>
      <c r="C13" s="67">
        <f>'Section 12 data'!$J$29</f>
        <v>2.7869999999999999</v>
      </c>
      <c r="D13" s="85">
        <f>'Section 12 data'!$K$29</f>
        <v>93.703000000000003</v>
      </c>
      <c r="E13" s="199">
        <f>'Section 12 data'!$L$29</f>
        <v>48.33</v>
      </c>
      <c r="F13" s="630">
        <f t="shared" si="0"/>
        <v>96.490000000000009</v>
      </c>
    </row>
    <row r="14" spans="2:6" ht="15" customHeight="1" x14ac:dyDescent="0.2">
      <c r="B14" s="78" t="s">
        <v>346</v>
      </c>
      <c r="C14" s="67">
        <f>'Section 12 data'!$J$30</f>
        <v>3.59</v>
      </c>
      <c r="D14" s="85">
        <f>'Section 12 data'!$K$30</f>
        <v>565.21799999999996</v>
      </c>
      <c r="E14" s="199">
        <f>'Section 12 data'!$L$30</f>
        <v>38.159999999999997</v>
      </c>
      <c r="F14" s="630">
        <f t="shared" si="0"/>
        <v>568.80799999999999</v>
      </c>
    </row>
    <row r="15" spans="2:6" ht="15" customHeight="1" x14ac:dyDescent="0.2">
      <c r="B15" s="78" t="s">
        <v>347</v>
      </c>
      <c r="C15" s="67">
        <f>'Section 12 data'!$J$31</f>
        <v>1.9910000000000001</v>
      </c>
      <c r="D15" s="85">
        <f>'Section 12 data'!$K$31</f>
        <v>0</v>
      </c>
      <c r="E15" s="199">
        <f>'Section 12 data'!$L$31</f>
        <v>0</v>
      </c>
      <c r="F15" s="630">
        <f t="shared" si="0"/>
        <v>1.9910000000000001</v>
      </c>
    </row>
    <row r="16" spans="2:6" ht="15" customHeight="1" x14ac:dyDescent="0.2">
      <c r="B16" s="78" t="s">
        <v>270</v>
      </c>
      <c r="C16" s="67">
        <f>'Section 12 data'!$J$32</f>
        <v>0.36</v>
      </c>
      <c r="D16" s="85">
        <f>'Section 12 data'!$K$32</f>
        <v>293.90899999999999</v>
      </c>
      <c r="E16" s="199">
        <f>'Section 12 data'!$L$32</f>
        <v>71.8</v>
      </c>
      <c r="F16" s="630">
        <f t="shared" si="0"/>
        <v>294.26900000000001</v>
      </c>
    </row>
    <row r="17" spans="2:6" ht="15" customHeight="1" x14ac:dyDescent="0.2">
      <c r="B17" s="86" t="s">
        <v>80</v>
      </c>
      <c r="C17" s="87">
        <f>'Section 12 data'!$J$8</f>
        <v>12.956</v>
      </c>
      <c r="D17" s="87">
        <f>'Section 12 data'!$K$8</f>
        <v>1313.7059999999999</v>
      </c>
      <c r="E17" s="315">
        <f>'Section 12 data'!$L$8</f>
        <v>23.07</v>
      </c>
      <c r="F17" s="87">
        <f t="shared" si="0"/>
        <v>1326.6619999999998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East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12.568</v>
      </c>
      <c r="D8" s="635">
        <f>'Section 12 data'!$R$13</f>
        <v>223.40299999999999</v>
      </c>
      <c r="E8" s="199">
        <f>'Section 12 data'!$S$13</f>
        <v>82.44</v>
      </c>
      <c r="F8" s="630">
        <f>SUM(C8,D8)</f>
        <v>235.971</v>
      </c>
    </row>
    <row r="9" spans="2:6" ht="15" customHeight="1" x14ac:dyDescent="0.2">
      <c r="B9" s="82" t="s">
        <v>335</v>
      </c>
      <c r="C9" s="67">
        <f>'Section 12 data'!$Q$14</f>
        <v>18.8</v>
      </c>
      <c r="D9" s="635">
        <f>'Section 12 data'!$R$14</f>
        <v>1932.6120000000001</v>
      </c>
      <c r="E9" s="199">
        <f>'Section 12 data'!$S$14</f>
        <v>32.56</v>
      </c>
      <c r="F9" s="630">
        <f t="shared" ref="F9:F15" si="0">SUM(C9,D9)</f>
        <v>1951.412</v>
      </c>
    </row>
    <row r="10" spans="2:6" ht="15" customHeight="1" x14ac:dyDescent="0.2">
      <c r="B10" s="81" t="s">
        <v>336</v>
      </c>
      <c r="C10" s="67">
        <f>'Section 12 data'!$Q$15</f>
        <v>1.3640000000000001</v>
      </c>
      <c r="D10" s="635">
        <f>'Section 12 data'!$R$15</f>
        <v>768.20399999999995</v>
      </c>
      <c r="E10" s="199">
        <f>'Section 12 data'!$S$15</f>
        <v>51.62981042306064</v>
      </c>
      <c r="F10" s="630">
        <f t="shared" si="0"/>
        <v>769.56799999999998</v>
      </c>
    </row>
    <row r="11" spans="2:6" ht="15" customHeight="1" x14ac:dyDescent="0.2">
      <c r="B11" s="81" t="s">
        <v>337</v>
      </c>
      <c r="C11" s="67">
        <f>'Section 12 data'!$Q$16</f>
        <v>6.4770000000000003</v>
      </c>
      <c r="D11" s="635">
        <f>'Section 12 data'!$R$16</f>
        <v>1390.682</v>
      </c>
      <c r="E11" s="199">
        <f>'Section 12 data'!$S$16</f>
        <v>33.99127179723412</v>
      </c>
      <c r="F11" s="630">
        <f t="shared" si="0"/>
        <v>1397.1590000000001</v>
      </c>
    </row>
    <row r="12" spans="2:6" ht="15" customHeight="1" x14ac:dyDescent="0.2">
      <c r="B12" s="81" t="s">
        <v>338</v>
      </c>
      <c r="C12" s="67">
        <f>'Section 12 data'!$Q$17</f>
        <v>13.191000000000001</v>
      </c>
      <c r="D12" s="635">
        <f>'Section 12 data'!$R$17</f>
        <v>294.80500000000001</v>
      </c>
      <c r="E12" s="199">
        <f>'Section 12 data'!$S$17</f>
        <v>29.98</v>
      </c>
      <c r="F12" s="630">
        <f t="shared" si="0"/>
        <v>307.99599999999998</v>
      </c>
    </row>
    <row r="13" spans="2:6" ht="15" customHeight="1" x14ac:dyDescent="0.2">
      <c r="B13" s="81" t="s">
        <v>339</v>
      </c>
      <c r="C13" s="67">
        <f>'Section 12 data'!$Q$18</f>
        <v>0.57899999999999996</v>
      </c>
      <c r="D13" s="635">
        <f>'Section 12 data'!$R$18</f>
        <v>127.258</v>
      </c>
      <c r="E13" s="199">
        <f>'Section 12 data'!$S$18</f>
        <v>62.35</v>
      </c>
      <c r="F13" s="630">
        <f t="shared" si="0"/>
        <v>127.83699999999999</v>
      </c>
    </row>
    <row r="14" spans="2:6" ht="15" customHeight="1" x14ac:dyDescent="0.2">
      <c r="B14" s="81" t="s">
        <v>268</v>
      </c>
      <c r="C14" s="67">
        <f>'Section 12 data'!$Q$19</f>
        <v>0</v>
      </c>
      <c r="D14" s="635">
        <f>'Section 12 data'!$R$19</f>
        <v>9.8140000000000001</v>
      </c>
      <c r="E14" s="199">
        <f>'Section 12 data'!$S$19</f>
        <v>98.18</v>
      </c>
      <c r="F14" s="630">
        <f t="shared" si="0"/>
        <v>9.8140000000000001</v>
      </c>
    </row>
    <row r="15" spans="2:6" ht="15" customHeight="1" x14ac:dyDescent="0.2">
      <c r="B15" s="83" t="s">
        <v>80</v>
      </c>
      <c r="C15" s="636">
        <f>'Section 12 data'!$Q$8</f>
        <v>52.978999999999999</v>
      </c>
      <c r="D15" s="636">
        <f>'Section 12 data'!$R$8</f>
        <v>4746.777</v>
      </c>
      <c r="E15" s="315">
        <f>'Section 12 data'!$S$8</f>
        <v>19.09</v>
      </c>
      <c r="F15" s="637">
        <f t="shared" si="0"/>
        <v>4799.7560000000003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East Midlands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1">
        <f>'Section 12 data'!$Q$24</f>
        <v>6.8819999999999997</v>
      </c>
      <c r="D8" s="632">
        <f>'Section 12 data'!$R$24</f>
        <v>303.48700000000002</v>
      </c>
      <c r="E8" s="199">
        <f>'Section 12 data'!$S$24</f>
        <v>54.02</v>
      </c>
      <c r="F8" s="633">
        <f>SUM(C8,D8)</f>
        <v>310.36900000000003</v>
      </c>
    </row>
    <row r="9" spans="2:6" ht="15" customHeight="1" x14ac:dyDescent="0.2">
      <c r="B9" s="79" t="s">
        <v>341</v>
      </c>
      <c r="C9" s="631">
        <f>'Section 12 data'!$Q$25</f>
        <v>24.486999999999998</v>
      </c>
      <c r="D9" s="632">
        <f>'Section 12 data'!$R$25</f>
        <v>1822.423</v>
      </c>
      <c r="E9" s="199">
        <f>'Section 12 data'!$S$25</f>
        <v>34.57</v>
      </c>
      <c r="F9" s="633">
        <f t="shared" ref="F9:F17" si="0">SUM(C9,D9)</f>
        <v>1846.91</v>
      </c>
    </row>
    <row r="10" spans="2:6" ht="15" customHeight="1" x14ac:dyDescent="0.2">
      <c r="B10" s="80" t="s">
        <v>342</v>
      </c>
      <c r="C10" s="631">
        <f>'Section 12 data'!$Q$26</f>
        <v>1.81</v>
      </c>
      <c r="D10" s="632">
        <f>'Section 12 data'!$R$26</f>
        <v>1279.0170000000001</v>
      </c>
      <c r="E10" s="199">
        <f>'Section 12 data'!$S$26</f>
        <v>43.43</v>
      </c>
      <c r="F10" s="633">
        <f t="shared" si="0"/>
        <v>1280.827</v>
      </c>
    </row>
    <row r="11" spans="2:6" ht="15" customHeight="1" x14ac:dyDescent="0.2">
      <c r="B11" s="78" t="s">
        <v>343</v>
      </c>
      <c r="C11" s="631">
        <f>'Section 12 data'!$Q$27</f>
        <v>1.1000000000000001</v>
      </c>
      <c r="D11" s="632">
        <f>'Section 12 data'!$R$27</f>
        <v>506.29</v>
      </c>
      <c r="E11" s="199">
        <f>'Section 12 data'!$S$27</f>
        <v>43.15</v>
      </c>
      <c r="F11" s="633">
        <f t="shared" si="0"/>
        <v>507.39000000000004</v>
      </c>
    </row>
    <row r="12" spans="2:6" ht="15" customHeight="1" x14ac:dyDescent="0.2">
      <c r="B12" s="78" t="s">
        <v>344</v>
      </c>
      <c r="C12" s="631">
        <f>'Section 12 data'!$Q$28</f>
        <v>11.532</v>
      </c>
      <c r="D12" s="632">
        <f>'Section 12 data'!$R$28</f>
        <v>412.38299999999998</v>
      </c>
      <c r="E12" s="199">
        <f>'Section 12 data'!$S$28</f>
        <v>43.14</v>
      </c>
      <c r="F12" s="633">
        <f t="shared" si="0"/>
        <v>423.91499999999996</v>
      </c>
    </row>
    <row r="13" spans="2:6" ht="15" customHeight="1" x14ac:dyDescent="0.2">
      <c r="B13" s="78" t="s">
        <v>345</v>
      </c>
      <c r="C13" s="631">
        <f>'Section 12 data'!$Q$29</f>
        <v>4.0780000000000003</v>
      </c>
      <c r="D13" s="632">
        <f>'Section 12 data'!$R$29</f>
        <v>119.749</v>
      </c>
      <c r="E13" s="199">
        <f>'Section 12 data'!$S$29</f>
        <v>52.59</v>
      </c>
      <c r="F13" s="633">
        <f t="shared" si="0"/>
        <v>123.827</v>
      </c>
    </row>
    <row r="14" spans="2:6" ht="15" customHeight="1" x14ac:dyDescent="0.2">
      <c r="B14" s="78" t="s">
        <v>346</v>
      </c>
      <c r="C14" s="631">
        <f>'Section 12 data'!$Q$30</f>
        <v>2.33</v>
      </c>
      <c r="D14" s="632">
        <f>'Section 12 data'!$R$30</f>
        <v>281.54899999999998</v>
      </c>
      <c r="E14" s="199">
        <f>'Section 12 data'!$S$30</f>
        <v>37.71</v>
      </c>
      <c r="F14" s="633">
        <f t="shared" si="0"/>
        <v>283.87899999999996</v>
      </c>
    </row>
    <row r="15" spans="2:6" ht="15" customHeight="1" x14ac:dyDescent="0.2">
      <c r="B15" s="78" t="s">
        <v>347</v>
      </c>
      <c r="C15" s="631">
        <f>'Section 12 data'!$Q$31</f>
        <v>0.68200000000000005</v>
      </c>
      <c r="D15" s="632">
        <f>'Section 12 data'!$R$31</f>
        <v>0</v>
      </c>
      <c r="E15" s="199">
        <f>'Section 12 data'!$S$31</f>
        <v>0</v>
      </c>
      <c r="F15" s="633">
        <f t="shared" si="0"/>
        <v>0.68200000000000005</v>
      </c>
    </row>
    <row r="16" spans="2:6" ht="15" customHeight="1" x14ac:dyDescent="0.2">
      <c r="B16" s="78" t="s">
        <v>270</v>
      </c>
      <c r="C16" s="631">
        <f>'Section 12 data'!$Q$32</f>
        <v>7.8E-2</v>
      </c>
      <c r="D16" s="632">
        <f>'Section 12 data'!$R$32</f>
        <v>21.876999999999999</v>
      </c>
      <c r="E16" s="199">
        <f>'Section 12 data'!$S$32</f>
        <v>69.13</v>
      </c>
      <c r="F16" s="633">
        <f t="shared" si="0"/>
        <v>21.954999999999998</v>
      </c>
    </row>
    <row r="17" spans="2:6" ht="15" customHeight="1" x14ac:dyDescent="0.2">
      <c r="B17" s="72" t="s">
        <v>80</v>
      </c>
      <c r="C17" s="87">
        <f>'Section 12 data'!$Q$8</f>
        <v>52.978999999999999</v>
      </c>
      <c r="D17" s="87">
        <f>'Section 12 data'!$R$8</f>
        <v>4746.777</v>
      </c>
      <c r="E17" s="315">
        <f>'Section 12 data'!$S$8</f>
        <v>19.09</v>
      </c>
      <c r="F17" s="87">
        <f t="shared" si="0"/>
        <v>4799.7560000000003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38" t="s">
        <v>376</v>
      </c>
      <c r="C5" s="903" t="s">
        <v>273</v>
      </c>
      <c r="D5" s="903"/>
      <c r="E5" s="903"/>
      <c r="F5" s="895"/>
      <c r="H5" s="838" t="s">
        <v>376</v>
      </c>
      <c r="I5" s="786" t="s">
        <v>274</v>
      </c>
      <c r="J5" s="858"/>
      <c r="K5" s="858"/>
      <c r="L5" s="785"/>
    </row>
    <row r="6" spans="2:12" ht="45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300" t="s">
        <v>81</v>
      </c>
      <c r="J7" s="36" t="s">
        <v>81</v>
      </c>
      <c r="K7" s="301" t="s">
        <v>280</v>
      </c>
      <c r="L7" s="27" t="s">
        <v>280</v>
      </c>
    </row>
    <row r="8" spans="2:12" ht="15" customHeight="1" x14ac:dyDescent="0.2">
      <c r="B8" s="187"/>
      <c r="C8" s="50"/>
      <c r="D8" s="50"/>
      <c r="E8" s="51"/>
      <c r="F8" s="52"/>
      <c r="G8" s="25"/>
      <c r="H8" s="187"/>
      <c r="I8" s="53"/>
      <c r="J8" s="54"/>
      <c r="K8" s="55"/>
      <c r="L8" s="56"/>
    </row>
    <row r="9" spans="2:12" ht="15" customHeight="1" x14ac:dyDescent="0.2">
      <c r="B9" s="28" t="str">
        <f>Index!$B$4</f>
        <v>East Midlands</v>
      </c>
      <c r="C9" s="57">
        <f>'Section 12 data'!$C$8</f>
        <v>0.12731999999999999</v>
      </c>
      <c r="D9" s="57">
        <f>'Section 12 data'!$D$8</f>
        <v>4.93668</v>
      </c>
      <c r="E9" s="58">
        <f>'Section 12 data'!$E$8</f>
        <v>14.16</v>
      </c>
      <c r="F9" s="76">
        <f>SUM(C9,D9)</f>
        <v>5.0640000000000001</v>
      </c>
      <c r="G9" s="25"/>
      <c r="H9" s="28" t="str">
        <f>Index!$B$4</f>
        <v>East Midlands</v>
      </c>
      <c r="I9" s="59">
        <f>'Section 12 data'!$G$7</f>
        <v>39.05968</v>
      </c>
      <c r="J9" s="60">
        <f>'Section 12 data'!$G$5</f>
        <v>51.166460000000001</v>
      </c>
      <c r="K9" s="43">
        <f>IF(I9=0,0,100*F9/I9)</f>
        <v>12.964775953105606</v>
      </c>
      <c r="L9" s="61">
        <f>IF(J9=0,0,100*F9/J9)</f>
        <v>9.8971083791999668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38" t="s">
        <v>376</v>
      </c>
      <c r="C5" s="903" t="s">
        <v>281</v>
      </c>
      <c r="D5" s="903"/>
      <c r="E5" s="903"/>
      <c r="F5" s="895"/>
      <c r="G5" s="25"/>
      <c r="H5" s="838" t="s">
        <v>376</v>
      </c>
      <c r="I5" s="786" t="s">
        <v>282</v>
      </c>
      <c r="J5" s="858"/>
      <c r="K5" s="858"/>
      <c r="L5" s="785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300" t="s">
        <v>325</v>
      </c>
      <c r="J7" s="36" t="s">
        <v>325</v>
      </c>
      <c r="K7" s="301" t="s">
        <v>280</v>
      </c>
      <c r="L7" s="27" t="s">
        <v>280</v>
      </c>
    </row>
    <row r="8" spans="2:12" ht="15" customHeight="1" x14ac:dyDescent="0.2">
      <c r="B8" s="187"/>
      <c r="C8" s="63"/>
      <c r="D8" s="63"/>
      <c r="E8" s="51"/>
      <c r="F8" s="64"/>
      <c r="G8" s="25"/>
      <c r="H8" s="187"/>
      <c r="I8" s="65"/>
      <c r="J8" s="66"/>
      <c r="K8" s="55"/>
      <c r="L8" s="56"/>
    </row>
    <row r="9" spans="2:12" ht="15" customHeight="1" x14ac:dyDescent="0.2">
      <c r="B9" s="28" t="str">
        <f>Index!$B$4</f>
        <v>East Midlands</v>
      </c>
      <c r="C9" s="67">
        <f>'Section 12 data'!$J$8</f>
        <v>12.956</v>
      </c>
      <c r="D9" s="67">
        <f>'Section 12 data'!$K$8</f>
        <v>1313.7059999999999</v>
      </c>
      <c r="E9" s="58">
        <f>'Section 12 data'!$L$8</f>
        <v>23.07</v>
      </c>
      <c r="F9" s="77">
        <f>SUM(C9,D9)</f>
        <v>1326.6619999999998</v>
      </c>
      <c r="G9" s="25"/>
      <c r="H9" s="28" t="str">
        <f>Index!$B$4</f>
        <v>East Midlands</v>
      </c>
      <c r="I9" s="68">
        <f>'Section 12 data'!$N$7</f>
        <v>6148.63</v>
      </c>
      <c r="J9" s="43">
        <f>'Section 12 data'!$N$5</f>
        <v>9648.25</v>
      </c>
      <c r="K9" s="43">
        <f>IF(I9=0,0,100*F9/I9)</f>
        <v>21.576546320074549</v>
      </c>
      <c r="L9" s="61">
        <f>IF(J9=0,0,100*F9/J9)</f>
        <v>13.750286321353611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38" t="s">
        <v>380</v>
      </c>
      <c r="C5" s="903" t="s">
        <v>283</v>
      </c>
      <c r="D5" s="903"/>
      <c r="E5" s="903"/>
      <c r="F5" s="895"/>
      <c r="G5" s="25"/>
      <c r="H5" s="838" t="s">
        <v>380</v>
      </c>
      <c r="I5" s="786" t="s">
        <v>284</v>
      </c>
      <c r="J5" s="858"/>
      <c r="K5" s="858"/>
      <c r="L5" s="785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300" t="s">
        <v>271</v>
      </c>
      <c r="J7" s="36" t="s">
        <v>271</v>
      </c>
      <c r="K7" s="301" t="s">
        <v>280</v>
      </c>
      <c r="L7" s="27" t="s">
        <v>280</v>
      </c>
    </row>
    <row r="8" spans="2:12" ht="15" customHeight="1" x14ac:dyDescent="0.2">
      <c r="B8" s="187"/>
      <c r="C8" s="50"/>
      <c r="D8" s="50"/>
      <c r="E8" s="51"/>
      <c r="F8" s="52"/>
      <c r="G8" s="25"/>
      <c r="H8" s="187"/>
      <c r="I8" s="53"/>
      <c r="J8" s="54"/>
      <c r="K8" s="55"/>
      <c r="L8" s="56"/>
    </row>
    <row r="9" spans="2:12" ht="15" customHeight="1" x14ac:dyDescent="0.2">
      <c r="B9" s="28" t="str">
        <f>Index!$B$4</f>
        <v>East Midlands</v>
      </c>
      <c r="C9" s="67">
        <f>'Section 12 data'!$Q$8</f>
        <v>52.978999999999999</v>
      </c>
      <c r="D9" s="67">
        <f>'Section 12 data'!$R$8</f>
        <v>4746.777</v>
      </c>
      <c r="E9" s="58">
        <f>'Section 12 data'!$S$8</f>
        <v>19.09</v>
      </c>
      <c r="F9" s="77">
        <f>SUM(C9,D9)</f>
        <v>4799.7560000000003</v>
      </c>
      <c r="G9" s="25"/>
      <c r="H9" s="28" t="str">
        <f>Index!$B$4</f>
        <v>East Midlands</v>
      </c>
      <c r="I9" s="68">
        <f>'Section 12 data'!$U$7</f>
        <v>41422.396000000001</v>
      </c>
      <c r="J9" s="43">
        <f>'Section 12 data'!$U$5</f>
        <v>50700.447</v>
      </c>
      <c r="K9" s="43">
        <f>IF(I9=0,0,100*F9/I9)</f>
        <v>11.587345164678547</v>
      </c>
      <c r="L9" s="61">
        <f>IF(J9=0,0,100*F9/J9)</f>
        <v>9.4668908934865996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East Midlands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6">
        <f>'Section 13 data'!$C$13</f>
        <v>3.245E-2</v>
      </c>
      <c r="D8" s="647">
        <f>'Section 13 data'!$D$13</f>
        <v>0.79419000000000006</v>
      </c>
      <c r="E8" s="199">
        <f>'Section 13 data'!$E$13</f>
        <v>34.58</v>
      </c>
      <c r="F8" s="648">
        <f>SUM(C8,D8)</f>
        <v>0.82664000000000004</v>
      </c>
    </row>
    <row r="9" spans="2:6" ht="15" customHeight="1" x14ac:dyDescent="0.2">
      <c r="B9" s="100" t="s">
        <v>335</v>
      </c>
      <c r="C9" s="646">
        <f>'Section 13 data'!$C$14</f>
        <v>1.8020000000000001E-2</v>
      </c>
      <c r="D9" s="647">
        <f>'Section 13 data'!$D$14</f>
        <v>0.80370000000000008</v>
      </c>
      <c r="E9" s="199">
        <f>'Section 13 data'!$E$14</f>
        <v>27.01</v>
      </c>
      <c r="F9" s="648">
        <f t="shared" ref="F9:F15" si="0">SUM(C9,D9)</f>
        <v>0.82172000000000012</v>
      </c>
    </row>
    <row r="10" spans="2:6" ht="15" customHeight="1" x14ac:dyDescent="0.2">
      <c r="B10" s="99" t="s">
        <v>336</v>
      </c>
      <c r="C10" s="646">
        <f>'Section 13 data'!$C$15</f>
        <v>1.6670000000000001E-2</v>
      </c>
      <c r="D10" s="647">
        <f>'Section 13 data'!$D$15</f>
        <v>1.0205799999999998</v>
      </c>
      <c r="E10" s="199">
        <f>'Section 13 data'!$E$15</f>
        <v>19.220916473205278</v>
      </c>
      <c r="F10" s="648">
        <f t="shared" si="0"/>
        <v>1.0372499999999998</v>
      </c>
    </row>
    <row r="11" spans="2:6" ht="15" customHeight="1" x14ac:dyDescent="0.2">
      <c r="B11" s="99" t="s">
        <v>337</v>
      </c>
      <c r="C11" s="646">
        <f>'Section 13 data'!$C$16</f>
        <v>2.6249999999999999E-2</v>
      </c>
      <c r="D11" s="647">
        <f>'Section 13 data'!$D$16</f>
        <v>1.2503899999999999</v>
      </c>
      <c r="E11" s="199">
        <f>'Section 13 data'!$E$16</f>
        <v>32.354733294425863</v>
      </c>
      <c r="F11" s="648">
        <f t="shared" si="0"/>
        <v>1.27664</v>
      </c>
    </row>
    <row r="12" spans="2:6" ht="15" customHeight="1" x14ac:dyDescent="0.2">
      <c r="B12" s="99" t="s">
        <v>338</v>
      </c>
      <c r="C12" s="646">
        <f>'Section 13 data'!$C$17</f>
        <v>3.2460000000000003E-2</v>
      </c>
      <c r="D12" s="647">
        <f>'Section 13 data'!$D$17</f>
        <v>1.9430399999999999</v>
      </c>
      <c r="E12" s="199">
        <f>'Section 13 data'!$E$17</f>
        <v>31.43</v>
      </c>
      <c r="F12" s="648">
        <f t="shared" si="0"/>
        <v>1.9754999999999998</v>
      </c>
    </row>
    <row r="13" spans="2:6" ht="15" customHeight="1" x14ac:dyDescent="0.2">
      <c r="B13" s="99" t="s">
        <v>339</v>
      </c>
      <c r="C13" s="646">
        <f>'Section 13 data'!$C$18</f>
        <v>1.0359999999999999E-2</v>
      </c>
      <c r="D13" s="647">
        <f>'Section 13 data'!$D$18</f>
        <v>0.97396000000000005</v>
      </c>
      <c r="E13" s="199">
        <f>'Section 13 data'!$E$18</f>
        <v>48.35</v>
      </c>
      <c r="F13" s="648">
        <f t="shared" si="0"/>
        <v>0.98432000000000008</v>
      </c>
    </row>
    <row r="14" spans="2:6" ht="15" customHeight="1" x14ac:dyDescent="0.2">
      <c r="B14" s="99" t="s">
        <v>268</v>
      </c>
      <c r="C14" s="646">
        <f>'Section 13 data'!$C$19</f>
        <v>3.8270000000000005E-2</v>
      </c>
      <c r="D14" s="647">
        <f>'Section 13 data'!$D$19</f>
        <v>0.68082000000000009</v>
      </c>
      <c r="E14" s="199">
        <f>'Section 13 data'!$E$19</f>
        <v>54.866905851309234</v>
      </c>
      <c r="F14" s="648">
        <f t="shared" si="0"/>
        <v>0.71909000000000012</v>
      </c>
    </row>
    <row r="15" spans="2:6" ht="15" customHeight="1" x14ac:dyDescent="0.2">
      <c r="B15" s="101" t="s">
        <v>80</v>
      </c>
      <c r="C15" s="102">
        <f>'Section 13 data'!$C$8</f>
        <v>0.17448</v>
      </c>
      <c r="D15" s="102">
        <f>'Section 13 data'!$D$8</f>
        <v>7.4666600000000001</v>
      </c>
      <c r="E15" s="315">
        <f>'Section 13 data'!$E$8</f>
        <v>13.32</v>
      </c>
      <c r="F15" s="102">
        <f t="shared" si="0"/>
        <v>7.64114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2"/>
      <c r="B3" s="791" t="s">
        <v>679</v>
      </c>
      <c r="C3" s="794"/>
      <c r="D3" s="794"/>
      <c r="E3" s="794"/>
      <c r="F3" s="795"/>
      <c r="H3" s="791" t="s">
        <v>679</v>
      </c>
      <c r="I3" s="792"/>
      <c r="J3" s="792"/>
      <c r="K3" s="792"/>
      <c r="L3" s="792"/>
      <c r="M3" s="792"/>
      <c r="N3" s="793"/>
      <c r="P3" s="791" t="s">
        <v>679</v>
      </c>
      <c r="Q3" s="794"/>
      <c r="R3" s="794"/>
      <c r="S3" s="794"/>
      <c r="T3" s="795"/>
    </row>
    <row r="4" spans="1:20" ht="13.5" thickBot="1" x14ac:dyDescent="0.25">
      <c r="A4" s="272"/>
      <c r="B4" s="280" t="s">
        <v>78</v>
      </c>
      <c r="C4" s="281" t="s">
        <v>379</v>
      </c>
      <c r="D4" s="281" t="s">
        <v>482</v>
      </c>
      <c r="E4" s="284" t="s">
        <v>480</v>
      </c>
      <c r="F4" s="282" t="s">
        <v>378</v>
      </c>
      <c r="H4" s="283" t="s">
        <v>308</v>
      </c>
      <c r="I4" s="284" t="s">
        <v>379</v>
      </c>
      <c r="J4" s="281" t="s">
        <v>482</v>
      </c>
      <c r="K4" s="284" t="s">
        <v>82</v>
      </c>
      <c r="L4" s="284" t="s">
        <v>309</v>
      </c>
      <c r="M4" s="284" t="s">
        <v>480</v>
      </c>
      <c r="N4" s="285" t="s">
        <v>378</v>
      </c>
      <c r="P4" s="280" t="s">
        <v>487</v>
      </c>
      <c r="Q4" s="281" t="s">
        <v>379</v>
      </c>
      <c r="R4" s="281" t="s">
        <v>482</v>
      </c>
      <c r="S4" s="284" t="s">
        <v>480</v>
      </c>
      <c r="T4" s="282" t="s">
        <v>378</v>
      </c>
    </row>
    <row r="5" spans="1:20" x14ac:dyDescent="0.2">
      <c r="A5" s="272"/>
      <c r="B5" s="298" t="s">
        <v>105</v>
      </c>
      <c r="C5" s="299">
        <v>2013</v>
      </c>
      <c r="D5" s="288">
        <v>220.55799999999999</v>
      </c>
      <c r="E5" s="328"/>
      <c r="F5" s="336"/>
      <c r="G5" s="320"/>
      <c r="H5" s="298" t="s">
        <v>105</v>
      </c>
      <c r="I5" s="299">
        <v>2013</v>
      </c>
      <c r="J5" s="275">
        <v>5889.0820000000003</v>
      </c>
      <c r="K5" s="275">
        <v>9.52</v>
      </c>
      <c r="L5" s="328">
        <f t="shared" ref="L5:L15" si="0">(K5*J5)/100</f>
        <v>560.64060640000002</v>
      </c>
      <c r="M5" s="328"/>
      <c r="N5" s="336"/>
      <c r="O5" s="320"/>
      <c r="P5" s="298" t="s">
        <v>105</v>
      </c>
      <c r="Q5" s="299">
        <v>2013</v>
      </c>
      <c r="R5" s="328">
        <f>D5+J5</f>
        <v>6109.64</v>
      </c>
      <c r="S5" s="328"/>
      <c r="T5" s="336"/>
    </row>
    <row r="6" spans="1:20" x14ac:dyDescent="0.2">
      <c r="A6" s="272"/>
      <c r="B6" s="286"/>
      <c r="C6" s="287">
        <v>2017</v>
      </c>
      <c r="D6" s="278">
        <v>246.40199999999999</v>
      </c>
      <c r="E6" s="329"/>
      <c r="F6" s="337"/>
      <c r="G6" s="320"/>
      <c r="H6" s="332"/>
      <c r="I6" s="287">
        <v>2017</v>
      </c>
      <c r="J6" s="276">
        <v>5973.65</v>
      </c>
      <c r="K6" s="276">
        <v>9.1</v>
      </c>
      <c r="L6" s="329">
        <f t="shared" si="0"/>
        <v>543.60214999999994</v>
      </c>
      <c r="M6" s="329"/>
      <c r="N6" s="337"/>
      <c r="O6" s="320"/>
      <c r="P6" s="332"/>
      <c r="Q6" s="287">
        <v>2017</v>
      </c>
      <c r="R6" s="329">
        <f t="shared" ref="R6:R15" si="1">D6+J6</f>
        <v>6220.0519999999997</v>
      </c>
      <c r="S6" s="329"/>
      <c r="T6" s="337"/>
    </row>
    <row r="7" spans="1:20" x14ac:dyDescent="0.2">
      <c r="A7" s="272"/>
      <c r="B7" s="286"/>
      <c r="C7" s="287">
        <v>2022</v>
      </c>
      <c r="D7" s="278">
        <v>268.79000000000002</v>
      </c>
      <c r="E7" s="329"/>
      <c r="F7" s="337"/>
      <c r="G7" s="320"/>
      <c r="H7" s="332"/>
      <c r="I7" s="287">
        <v>2022</v>
      </c>
      <c r="J7" s="276">
        <v>6345.8649999999998</v>
      </c>
      <c r="K7" s="276">
        <v>8.9</v>
      </c>
      <c r="L7" s="329">
        <f t="shared" si="0"/>
        <v>564.78198499999996</v>
      </c>
      <c r="M7" s="329"/>
      <c r="N7" s="337"/>
      <c r="O7" s="320"/>
      <c r="P7" s="332"/>
      <c r="Q7" s="287">
        <v>2022</v>
      </c>
      <c r="R7" s="329">
        <f t="shared" si="1"/>
        <v>6614.6549999999997</v>
      </c>
      <c r="S7" s="329"/>
      <c r="T7" s="337"/>
    </row>
    <row r="8" spans="1:20" x14ac:dyDescent="0.2">
      <c r="A8" s="272"/>
      <c r="B8" s="286"/>
      <c r="C8" s="287">
        <v>2027</v>
      </c>
      <c r="D8" s="278">
        <v>297.49799999999999</v>
      </c>
      <c r="E8" s="329"/>
      <c r="F8" s="337"/>
      <c r="G8" s="320"/>
      <c r="H8" s="332"/>
      <c r="I8" s="287">
        <v>2027</v>
      </c>
      <c r="J8" s="276">
        <v>6923.0389999999998</v>
      </c>
      <c r="K8" s="276">
        <v>8.57</v>
      </c>
      <c r="L8" s="329">
        <f t="shared" si="0"/>
        <v>593.30444230000001</v>
      </c>
      <c r="M8" s="329"/>
      <c r="N8" s="337"/>
      <c r="O8" s="320"/>
      <c r="P8" s="332"/>
      <c r="Q8" s="287">
        <v>2027</v>
      </c>
      <c r="R8" s="329">
        <f t="shared" si="1"/>
        <v>7220.5369999999994</v>
      </c>
      <c r="S8" s="329"/>
      <c r="T8" s="337"/>
    </row>
    <row r="9" spans="1:20" x14ac:dyDescent="0.2">
      <c r="A9" s="272"/>
      <c r="B9" s="286"/>
      <c r="C9" s="287">
        <v>2032</v>
      </c>
      <c r="D9" s="278">
        <v>314.09800000000001</v>
      </c>
      <c r="E9" s="329"/>
      <c r="F9" s="337"/>
      <c r="G9" s="320"/>
      <c r="H9" s="332"/>
      <c r="I9" s="287">
        <v>2032</v>
      </c>
      <c r="J9" s="276">
        <v>7485.3419999999996</v>
      </c>
      <c r="K9" s="276">
        <v>8.39</v>
      </c>
      <c r="L9" s="329">
        <f t="shared" si="0"/>
        <v>628.02019380000002</v>
      </c>
      <c r="M9" s="329"/>
      <c r="N9" s="337"/>
      <c r="O9" s="320"/>
      <c r="P9" s="332"/>
      <c r="Q9" s="287">
        <v>2032</v>
      </c>
      <c r="R9" s="329">
        <f t="shared" si="1"/>
        <v>7799.44</v>
      </c>
      <c r="S9" s="329"/>
      <c r="T9" s="337"/>
    </row>
    <row r="10" spans="1:20" x14ac:dyDescent="0.2">
      <c r="A10" s="272"/>
      <c r="B10" s="286"/>
      <c r="C10" s="287">
        <v>2037</v>
      </c>
      <c r="D10" s="278">
        <v>325.68099999999998</v>
      </c>
      <c r="E10" s="329"/>
      <c r="F10" s="337"/>
      <c r="G10" s="320"/>
      <c r="H10" s="332"/>
      <c r="I10" s="287">
        <v>2037</v>
      </c>
      <c r="J10" s="276">
        <v>8124.4989999999998</v>
      </c>
      <c r="K10" s="276">
        <v>8.09</v>
      </c>
      <c r="L10" s="329">
        <f t="shared" si="0"/>
        <v>657.27196909999998</v>
      </c>
      <c r="M10" s="329"/>
      <c r="N10" s="337"/>
      <c r="O10" s="320"/>
      <c r="P10" s="332"/>
      <c r="Q10" s="287">
        <v>2037</v>
      </c>
      <c r="R10" s="329">
        <f t="shared" si="1"/>
        <v>8450.18</v>
      </c>
      <c r="S10" s="329"/>
      <c r="T10" s="337"/>
    </row>
    <row r="11" spans="1:20" x14ac:dyDescent="0.2">
      <c r="A11" s="272"/>
      <c r="B11" s="286"/>
      <c r="C11" s="287">
        <v>2042</v>
      </c>
      <c r="D11" s="278">
        <v>344.83499999999998</v>
      </c>
      <c r="E11" s="329"/>
      <c r="F11" s="337"/>
      <c r="G11" s="320"/>
      <c r="H11" s="332"/>
      <c r="I11" s="287">
        <v>2042</v>
      </c>
      <c r="J11" s="276">
        <v>8891</v>
      </c>
      <c r="K11" s="276">
        <v>7.62</v>
      </c>
      <c r="L11" s="329">
        <f t="shared" si="0"/>
        <v>677.49419999999998</v>
      </c>
      <c r="M11" s="329"/>
      <c r="N11" s="337"/>
      <c r="O11" s="320"/>
      <c r="P11" s="332"/>
      <c r="Q11" s="287">
        <v>2042</v>
      </c>
      <c r="R11" s="329">
        <f t="shared" si="1"/>
        <v>9235.8349999999991</v>
      </c>
      <c r="S11" s="329"/>
      <c r="T11" s="337"/>
    </row>
    <row r="12" spans="1:20" x14ac:dyDescent="0.2">
      <c r="A12" s="272"/>
      <c r="B12" s="286"/>
      <c r="C12" s="287">
        <v>2047</v>
      </c>
      <c r="D12" s="278">
        <v>342.73599999999999</v>
      </c>
      <c r="E12" s="329"/>
      <c r="F12" s="337"/>
      <c r="G12" s="320"/>
      <c r="H12" s="332"/>
      <c r="I12" s="287">
        <v>2047</v>
      </c>
      <c r="J12" s="276">
        <v>9515.3240000000005</v>
      </c>
      <c r="K12" s="276">
        <v>7.33</v>
      </c>
      <c r="L12" s="329">
        <f t="shared" si="0"/>
        <v>697.47324919999994</v>
      </c>
      <c r="M12" s="329"/>
      <c r="N12" s="337"/>
      <c r="O12" s="320"/>
      <c r="P12" s="332"/>
      <c r="Q12" s="287">
        <v>2047</v>
      </c>
      <c r="R12" s="329">
        <f t="shared" si="1"/>
        <v>9858.0600000000013</v>
      </c>
      <c r="S12" s="329"/>
      <c r="T12" s="337"/>
    </row>
    <row r="13" spans="1:20" x14ac:dyDescent="0.2">
      <c r="A13" s="272"/>
      <c r="B13" s="286"/>
      <c r="C13" s="287">
        <v>2052</v>
      </c>
      <c r="D13" s="278">
        <v>360.71</v>
      </c>
      <c r="E13" s="329"/>
      <c r="F13" s="337"/>
      <c r="G13" s="320"/>
      <c r="H13" s="332"/>
      <c r="I13" s="287">
        <v>2052</v>
      </c>
      <c r="J13" s="276">
        <v>10025.625</v>
      </c>
      <c r="K13" s="276">
        <v>7.11</v>
      </c>
      <c r="L13" s="329">
        <f t="shared" si="0"/>
        <v>712.8219375000001</v>
      </c>
      <c r="M13" s="329"/>
      <c r="N13" s="337"/>
      <c r="O13" s="320"/>
      <c r="P13" s="332"/>
      <c r="Q13" s="287">
        <v>2052</v>
      </c>
      <c r="R13" s="329">
        <f t="shared" si="1"/>
        <v>10386.334999999999</v>
      </c>
      <c r="S13" s="329"/>
      <c r="T13" s="337"/>
    </row>
    <row r="14" spans="1:20" x14ac:dyDescent="0.2">
      <c r="A14" s="272"/>
      <c r="B14" s="286"/>
      <c r="C14" s="287">
        <v>2057</v>
      </c>
      <c r="D14" s="278">
        <v>357.34699999999998</v>
      </c>
      <c r="E14" s="329"/>
      <c r="F14" s="337"/>
      <c r="G14" s="320"/>
      <c r="H14" s="332"/>
      <c r="I14" s="287">
        <v>2057</v>
      </c>
      <c r="J14" s="276">
        <v>10578.575000000001</v>
      </c>
      <c r="K14" s="276">
        <v>6.92</v>
      </c>
      <c r="L14" s="329">
        <f t="shared" si="0"/>
        <v>732.03738999999996</v>
      </c>
      <c r="M14" s="329"/>
      <c r="N14" s="337"/>
      <c r="O14" s="320"/>
      <c r="P14" s="332"/>
      <c r="Q14" s="287">
        <v>2057</v>
      </c>
      <c r="R14" s="329">
        <f t="shared" si="1"/>
        <v>10935.922</v>
      </c>
      <c r="S14" s="329"/>
      <c r="T14" s="337"/>
    </row>
    <row r="15" spans="1:20" ht="13.5" thickBot="1" x14ac:dyDescent="0.25">
      <c r="A15" s="272"/>
      <c r="B15" s="291"/>
      <c r="C15" s="292">
        <v>2062</v>
      </c>
      <c r="D15" s="293">
        <v>370.96300000000002</v>
      </c>
      <c r="E15" s="330"/>
      <c r="F15" s="338"/>
      <c r="G15" s="320"/>
      <c r="H15" s="333"/>
      <c r="I15" s="292">
        <v>2062</v>
      </c>
      <c r="J15" s="334">
        <v>11015.295</v>
      </c>
      <c r="K15" s="334">
        <v>6.81</v>
      </c>
      <c r="L15" s="330">
        <f t="shared" si="0"/>
        <v>750.14158950000001</v>
      </c>
      <c r="M15" s="330"/>
      <c r="N15" s="338"/>
      <c r="O15" s="320"/>
      <c r="P15" s="333"/>
      <c r="Q15" s="292">
        <v>2062</v>
      </c>
      <c r="R15" s="330">
        <f t="shared" si="1"/>
        <v>11386.258</v>
      </c>
      <c r="S15" s="330"/>
      <c r="T15" s="338"/>
    </row>
    <row r="16" spans="1:20" x14ac:dyDescent="0.2">
      <c r="A16" s="272"/>
      <c r="B16" s="296"/>
      <c r="C16" s="297"/>
      <c r="D16" s="278"/>
      <c r="E16" s="278"/>
      <c r="F16" s="273"/>
      <c r="G16" s="320"/>
      <c r="H16" s="335"/>
      <c r="I16" s="297"/>
      <c r="J16" s="278"/>
      <c r="K16" s="278"/>
      <c r="L16" s="278"/>
      <c r="M16" s="278"/>
      <c r="N16" s="273"/>
      <c r="O16" s="320"/>
      <c r="P16" s="335"/>
      <c r="Q16" s="297"/>
      <c r="R16" s="278"/>
      <c r="S16" s="278"/>
      <c r="T16" s="273"/>
    </row>
    <row r="17" spans="1:20" ht="13.5" thickBot="1" x14ac:dyDescent="0.25"/>
    <row r="18" spans="1:20" ht="15" x14ac:dyDescent="0.2">
      <c r="A18" s="272"/>
      <c r="B18" s="791" t="s">
        <v>680</v>
      </c>
      <c r="C18" s="796"/>
      <c r="D18" s="796"/>
      <c r="E18" s="796"/>
      <c r="F18" s="797"/>
      <c r="H18" s="791" t="s">
        <v>680</v>
      </c>
      <c r="I18" s="792"/>
      <c r="J18" s="792"/>
      <c r="K18" s="792"/>
      <c r="L18" s="792"/>
      <c r="M18" s="792"/>
      <c r="N18" s="793"/>
      <c r="P18" s="791" t="s">
        <v>680</v>
      </c>
      <c r="Q18" s="796"/>
      <c r="R18" s="796"/>
      <c r="S18" s="796"/>
      <c r="T18" s="797"/>
    </row>
    <row r="19" spans="1:20" ht="13.5" thickBot="1" x14ac:dyDescent="0.25">
      <c r="A19" s="272"/>
      <c r="B19" s="280" t="s">
        <v>78</v>
      </c>
      <c r="C19" s="281" t="s">
        <v>481</v>
      </c>
      <c r="D19" s="281" t="s">
        <v>377</v>
      </c>
      <c r="E19" s="284" t="s">
        <v>480</v>
      </c>
      <c r="F19" s="282" t="s">
        <v>378</v>
      </c>
      <c r="H19" s="283" t="s">
        <v>308</v>
      </c>
      <c r="I19" s="281" t="s">
        <v>481</v>
      </c>
      <c r="J19" s="281" t="s">
        <v>377</v>
      </c>
      <c r="K19" s="284" t="s">
        <v>82</v>
      </c>
      <c r="L19" s="284" t="s">
        <v>309</v>
      </c>
      <c r="M19" s="284" t="s">
        <v>480</v>
      </c>
      <c r="N19" s="285" t="s">
        <v>378</v>
      </c>
      <c r="P19" s="280" t="s">
        <v>487</v>
      </c>
      <c r="Q19" s="281" t="s">
        <v>481</v>
      </c>
      <c r="R19" s="281" t="s">
        <v>377</v>
      </c>
      <c r="S19" s="284" t="s">
        <v>480</v>
      </c>
      <c r="T19" s="282" t="s">
        <v>378</v>
      </c>
    </row>
    <row r="20" spans="1:20" x14ac:dyDescent="0.2">
      <c r="A20" s="272"/>
      <c r="B20" s="298" t="s">
        <v>105</v>
      </c>
      <c r="C20" s="299" t="s">
        <v>331</v>
      </c>
      <c r="D20" s="288">
        <v>236.536</v>
      </c>
      <c r="E20" s="328">
        <v>4</v>
      </c>
      <c r="F20" s="336">
        <f>D20*E20</f>
        <v>946.14400000000001</v>
      </c>
      <c r="H20" s="298" t="s">
        <v>105</v>
      </c>
      <c r="I20" s="299" t="s">
        <v>331</v>
      </c>
      <c r="J20" s="289">
        <v>5870.0680000000002</v>
      </c>
      <c r="K20" s="289">
        <v>9.25</v>
      </c>
      <c r="L20" s="328">
        <f t="shared" ref="L20:L30" si="2">(K20*J20)/100</f>
        <v>542.98129000000006</v>
      </c>
      <c r="M20" s="328">
        <v>4</v>
      </c>
      <c r="N20" s="336">
        <f>J20*M20</f>
        <v>23480.272000000001</v>
      </c>
      <c r="P20" s="298" t="s">
        <v>105</v>
      </c>
      <c r="Q20" s="299" t="s">
        <v>331</v>
      </c>
      <c r="R20" s="328">
        <f>D20+J20</f>
        <v>6106.6040000000003</v>
      </c>
      <c r="S20" s="328">
        <v>4</v>
      </c>
      <c r="T20" s="336">
        <f>R20*S20</f>
        <v>24426.416000000001</v>
      </c>
    </row>
    <row r="21" spans="1:20" x14ac:dyDescent="0.2">
      <c r="A21" s="272"/>
      <c r="B21" s="286"/>
      <c r="C21" s="287" t="s">
        <v>222</v>
      </c>
      <c r="D21" s="278">
        <v>263.45</v>
      </c>
      <c r="E21" s="329">
        <v>5</v>
      </c>
      <c r="F21" s="337">
        <f t="shared" ref="F21:F30" si="3">D21*E21</f>
        <v>1317.25</v>
      </c>
      <c r="H21" s="286"/>
      <c r="I21" s="287" t="s">
        <v>222</v>
      </c>
      <c r="J21" s="274">
        <v>6183.8230000000003</v>
      </c>
      <c r="K21" s="274">
        <v>8.9499999999999993</v>
      </c>
      <c r="L21" s="329">
        <f t="shared" si="2"/>
        <v>553.4521585</v>
      </c>
      <c r="M21" s="329">
        <v>5</v>
      </c>
      <c r="N21" s="337">
        <f t="shared" ref="N21:N30" si="4">J21*M21</f>
        <v>30919.115000000002</v>
      </c>
      <c r="P21" s="286"/>
      <c r="Q21" s="287" t="s">
        <v>222</v>
      </c>
      <c r="R21" s="329">
        <f t="shared" ref="R21:R30" si="5">D21+J21</f>
        <v>6447.2730000000001</v>
      </c>
      <c r="S21" s="329">
        <v>5</v>
      </c>
      <c r="T21" s="337">
        <f t="shared" ref="T21:T30" si="6">R21*S21</f>
        <v>32236.365000000002</v>
      </c>
    </row>
    <row r="22" spans="1:20" x14ac:dyDescent="0.2">
      <c r="A22" s="272"/>
      <c r="B22" s="286"/>
      <c r="C22" s="287" t="s">
        <v>225</v>
      </c>
      <c r="D22" s="278">
        <v>285.98500000000001</v>
      </c>
      <c r="E22" s="329">
        <v>5</v>
      </c>
      <c r="F22" s="337">
        <f t="shared" si="3"/>
        <v>1429.9250000000002</v>
      </c>
      <c r="H22" s="286"/>
      <c r="I22" s="287" t="s">
        <v>225</v>
      </c>
      <c r="J22" s="274">
        <v>6686.9620000000004</v>
      </c>
      <c r="K22" s="274">
        <v>8.68</v>
      </c>
      <c r="L22" s="329">
        <f t="shared" si="2"/>
        <v>580.42830160000005</v>
      </c>
      <c r="M22" s="329">
        <v>5</v>
      </c>
      <c r="N22" s="337">
        <f t="shared" si="4"/>
        <v>33434.810000000005</v>
      </c>
      <c r="P22" s="286"/>
      <c r="Q22" s="287" t="s">
        <v>225</v>
      </c>
      <c r="R22" s="329">
        <f t="shared" si="5"/>
        <v>6972.9470000000001</v>
      </c>
      <c r="S22" s="329">
        <v>5</v>
      </c>
      <c r="T22" s="337">
        <f t="shared" si="6"/>
        <v>34864.735000000001</v>
      </c>
    </row>
    <row r="23" spans="1:20" x14ac:dyDescent="0.2">
      <c r="A23" s="272"/>
      <c r="B23" s="286"/>
      <c r="C23" s="287" t="s">
        <v>226</v>
      </c>
      <c r="D23" s="278">
        <v>311.49099999999999</v>
      </c>
      <c r="E23" s="329">
        <v>5</v>
      </c>
      <c r="F23" s="337">
        <f t="shared" si="3"/>
        <v>1557.4549999999999</v>
      </c>
      <c r="H23" s="286"/>
      <c r="I23" s="287" t="s">
        <v>226</v>
      </c>
      <c r="J23" s="274">
        <v>7213.817</v>
      </c>
      <c r="K23" s="274">
        <v>8.52</v>
      </c>
      <c r="L23" s="329">
        <f t="shared" si="2"/>
        <v>614.61720839999998</v>
      </c>
      <c r="M23" s="329">
        <v>5</v>
      </c>
      <c r="N23" s="337">
        <f t="shared" si="4"/>
        <v>36069.084999999999</v>
      </c>
      <c r="P23" s="286"/>
      <c r="Q23" s="287" t="s">
        <v>226</v>
      </c>
      <c r="R23" s="329">
        <f t="shared" si="5"/>
        <v>7525.308</v>
      </c>
      <c r="S23" s="329">
        <v>5</v>
      </c>
      <c r="T23" s="337">
        <f t="shared" si="6"/>
        <v>37626.54</v>
      </c>
    </row>
    <row r="24" spans="1:20" x14ac:dyDescent="0.2">
      <c r="A24" s="272"/>
      <c r="B24" s="286"/>
      <c r="C24" s="287" t="s">
        <v>227</v>
      </c>
      <c r="D24" s="278">
        <v>322.48599999999999</v>
      </c>
      <c r="E24" s="329">
        <v>5</v>
      </c>
      <c r="F24" s="337">
        <f t="shared" si="3"/>
        <v>1612.4299999999998</v>
      </c>
      <c r="H24" s="286"/>
      <c r="I24" s="287" t="s">
        <v>227</v>
      </c>
      <c r="J24" s="274">
        <v>7859.2920000000004</v>
      </c>
      <c r="K24" s="274">
        <v>8.2200000000000006</v>
      </c>
      <c r="L24" s="329">
        <f t="shared" si="2"/>
        <v>646.03380240000001</v>
      </c>
      <c r="M24" s="329">
        <v>5</v>
      </c>
      <c r="N24" s="337">
        <f t="shared" si="4"/>
        <v>39296.46</v>
      </c>
      <c r="P24" s="286"/>
      <c r="Q24" s="287" t="s">
        <v>227</v>
      </c>
      <c r="R24" s="329">
        <f t="shared" si="5"/>
        <v>8181.7780000000002</v>
      </c>
      <c r="S24" s="329">
        <v>5</v>
      </c>
      <c r="T24" s="337">
        <f t="shared" si="6"/>
        <v>40908.89</v>
      </c>
    </row>
    <row r="25" spans="1:20" x14ac:dyDescent="0.2">
      <c r="A25" s="272"/>
      <c r="B25" s="286"/>
      <c r="C25" s="287" t="s">
        <v>228</v>
      </c>
      <c r="D25" s="278">
        <v>342.41399999999999</v>
      </c>
      <c r="E25" s="329">
        <v>5</v>
      </c>
      <c r="F25" s="337">
        <f t="shared" si="3"/>
        <v>1712.07</v>
      </c>
      <c r="H25" s="286"/>
      <c r="I25" s="287" t="s">
        <v>228</v>
      </c>
      <c r="J25" s="274">
        <v>8592.3960000000006</v>
      </c>
      <c r="K25" s="274">
        <v>7.79</v>
      </c>
      <c r="L25" s="329">
        <f t="shared" si="2"/>
        <v>669.34764840000003</v>
      </c>
      <c r="M25" s="329">
        <v>5</v>
      </c>
      <c r="N25" s="337">
        <f t="shared" si="4"/>
        <v>42961.98</v>
      </c>
      <c r="P25" s="286"/>
      <c r="Q25" s="287" t="s">
        <v>228</v>
      </c>
      <c r="R25" s="329">
        <f t="shared" si="5"/>
        <v>8934.8100000000013</v>
      </c>
      <c r="S25" s="329">
        <v>5</v>
      </c>
      <c r="T25" s="337">
        <f t="shared" si="6"/>
        <v>44674.05</v>
      </c>
    </row>
    <row r="26" spans="1:20" x14ac:dyDescent="0.2">
      <c r="A26" s="272"/>
      <c r="B26" s="286"/>
      <c r="C26" s="287" t="s">
        <v>332</v>
      </c>
      <c r="D26" s="278">
        <v>349.279</v>
      </c>
      <c r="E26" s="329">
        <v>5</v>
      </c>
      <c r="F26" s="337">
        <f t="shared" si="3"/>
        <v>1746.395</v>
      </c>
      <c r="H26" s="286"/>
      <c r="I26" s="287" t="s">
        <v>332</v>
      </c>
      <c r="J26" s="274">
        <v>9270.6550000000007</v>
      </c>
      <c r="K26" s="274">
        <v>7.43</v>
      </c>
      <c r="L26" s="329">
        <f t="shared" si="2"/>
        <v>688.80966650000005</v>
      </c>
      <c r="M26" s="329">
        <v>5</v>
      </c>
      <c r="N26" s="337">
        <f t="shared" si="4"/>
        <v>46353.275000000001</v>
      </c>
      <c r="P26" s="286"/>
      <c r="Q26" s="287" t="s">
        <v>332</v>
      </c>
      <c r="R26" s="329">
        <f t="shared" si="5"/>
        <v>9619.9340000000011</v>
      </c>
      <c r="S26" s="329">
        <v>5</v>
      </c>
      <c r="T26" s="337">
        <f t="shared" si="6"/>
        <v>48099.670000000006</v>
      </c>
    </row>
    <row r="27" spans="1:20" x14ac:dyDescent="0.2">
      <c r="A27" s="272"/>
      <c r="B27" s="286"/>
      <c r="C27" s="287" t="s">
        <v>333</v>
      </c>
      <c r="D27" s="278">
        <v>357.49799999999999</v>
      </c>
      <c r="E27" s="329">
        <v>5</v>
      </c>
      <c r="F27" s="337">
        <f t="shared" si="3"/>
        <v>1787.49</v>
      </c>
      <c r="H27" s="286"/>
      <c r="I27" s="287" t="s">
        <v>333</v>
      </c>
      <c r="J27" s="274">
        <v>9796.5730000000003</v>
      </c>
      <c r="K27" s="274">
        <v>7.22</v>
      </c>
      <c r="L27" s="329">
        <f t="shared" si="2"/>
        <v>707.31257060000007</v>
      </c>
      <c r="M27" s="329">
        <v>5</v>
      </c>
      <c r="N27" s="337">
        <f t="shared" si="4"/>
        <v>48982.865000000005</v>
      </c>
      <c r="P27" s="286"/>
      <c r="Q27" s="287" t="s">
        <v>333</v>
      </c>
      <c r="R27" s="329">
        <f t="shared" si="5"/>
        <v>10154.071</v>
      </c>
      <c r="S27" s="329">
        <v>5</v>
      </c>
      <c r="T27" s="337">
        <f t="shared" si="6"/>
        <v>50770.354999999996</v>
      </c>
    </row>
    <row r="28" spans="1:20" x14ac:dyDescent="0.2">
      <c r="A28" s="272"/>
      <c r="B28" s="286"/>
      <c r="C28" s="287" t="s">
        <v>231</v>
      </c>
      <c r="D28" s="278">
        <v>363.41899999999998</v>
      </c>
      <c r="E28" s="329">
        <v>5</v>
      </c>
      <c r="F28" s="337">
        <f t="shared" si="3"/>
        <v>1817.0949999999998</v>
      </c>
      <c r="H28" s="286"/>
      <c r="I28" s="287" t="s">
        <v>231</v>
      </c>
      <c r="J28" s="274">
        <v>10380.77</v>
      </c>
      <c r="K28" s="274">
        <v>6.95</v>
      </c>
      <c r="L28" s="329">
        <f t="shared" si="2"/>
        <v>721.46351500000003</v>
      </c>
      <c r="M28" s="329">
        <v>5</v>
      </c>
      <c r="N28" s="337">
        <f t="shared" si="4"/>
        <v>51903.850000000006</v>
      </c>
      <c r="P28" s="286"/>
      <c r="Q28" s="287" t="s">
        <v>231</v>
      </c>
      <c r="R28" s="329">
        <f t="shared" si="5"/>
        <v>10744.189</v>
      </c>
      <c r="S28" s="329">
        <v>5</v>
      </c>
      <c r="T28" s="337">
        <f t="shared" si="6"/>
        <v>53720.945</v>
      </c>
    </row>
    <row r="29" spans="1:20" x14ac:dyDescent="0.2">
      <c r="A29" s="272"/>
      <c r="B29" s="286"/>
      <c r="C29" s="287" t="s">
        <v>232</v>
      </c>
      <c r="D29" s="278">
        <v>369.71499999999997</v>
      </c>
      <c r="E29" s="329">
        <v>5</v>
      </c>
      <c r="F29" s="337">
        <f t="shared" si="3"/>
        <v>1848.5749999999998</v>
      </c>
      <c r="H29" s="286"/>
      <c r="I29" s="287" t="s">
        <v>232</v>
      </c>
      <c r="J29" s="274">
        <v>10860.36</v>
      </c>
      <c r="K29" s="274">
        <v>6.83</v>
      </c>
      <c r="L29" s="329">
        <f t="shared" si="2"/>
        <v>741.76258800000005</v>
      </c>
      <c r="M29" s="329">
        <v>5</v>
      </c>
      <c r="N29" s="337">
        <f t="shared" si="4"/>
        <v>54301.8</v>
      </c>
      <c r="P29" s="286"/>
      <c r="Q29" s="287" t="s">
        <v>232</v>
      </c>
      <c r="R29" s="329">
        <f t="shared" si="5"/>
        <v>11230.075000000001</v>
      </c>
      <c r="S29" s="329">
        <v>5</v>
      </c>
      <c r="T29" s="337">
        <f t="shared" si="6"/>
        <v>56150.375</v>
      </c>
    </row>
    <row r="30" spans="1:20" ht="13.5" thickBot="1" x14ac:dyDescent="0.25">
      <c r="A30" s="272"/>
      <c r="B30" s="291"/>
      <c r="C30" s="292" t="s">
        <v>233</v>
      </c>
      <c r="D30" s="293">
        <v>381.24</v>
      </c>
      <c r="E30" s="330">
        <v>5</v>
      </c>
      <c r="F30" s="338">
        <f t="shared" si="3"/>
        <v>1906.2</v>
      </c>
      <c r="H30" s="291"/>
      <c r="I30" s="292" t="s">
        <v>233</v>
      </c>
      <c r="J30" s="294">
        <v>11237.377</v>
      </c>
      <c r="K30" s="294">
        <v>6.8</v>
      </c>
      <c r="L30" s="330">
        <f t="shared" si="2"/>
        <v>764.14163599999995</v>
      </c>
      <c r="M30" s="330">
        <v>5</v>
      </c>
      <c r="N30" s="338">
        <f t="shared" si="4"/>
        <v>56186.885000000002</v>
      </c>
      <c r="P30" s="291"/>
      <c r="Q30" s="292" t="s">
        <v>233</v>
      </c>
      <c r="R30" s="330">
        <f t="shared" si="5"/>
        <v>11618.617</v>
      </c>
      <c r="S30" s="330">
        <v>5</v>
      </c>
      <c r="T30" s="338">
        <f t="shared" si="6"/>
        <v>58093.084999999999</v>
      </c>
    </row>
    <row r="31" spans="1:20" x14ac:dyDescent="0.2">
      <c r="A31" s="272"/>
      <c r="B31" s="296"/>
      <c r="C31" s="297"/>
      <c r="D31" s="278"/>
      <c r="E31" s="279"/>
      <c r="F31" s="273"/>
      <c r="H31" s="296"/>
      <c r="I31" s="297"/>
      <c r="J31" s="279"/>
      <c r="K31" s="279"/>
      <c r="L31" s="279"/>
      <c r="M31" s="279"/>
      <c r="N31" s="273"/>
      <c r="P31" s="296"/>
      <c r="Q31" s="297"/>
      <c r="R31" s="278"/>
      <c r="S31" s="279"/>
      <c r="T31" s="273"/>
    </row>
    <row r="32" spans="1:20" ht="13.5" thickBot="1" x14ac:dyDescent="0.25"/>
    <row r="33" spans="1:20" ht="15" x14ac:dyDescent="0.2">
      <c r="A33" s="272"/>
      <c r="B33" s="791" t="s">
        <v>681</v>
      </c>
      <c r="C33" s="794"/>
      <c r="D33" s="794"/>
      <c r="E33" s="794"/>
      <c r="F33" s="795"/>
      <c r="H33" s="791" t="s">
        <v>681</v>
      </c>
      <c r="I33" s="792"/>
      <c r="J33" s="792"/>
      <c r="K33" s="792"/>
      <c r="L33" s="792"/>
      <c r="M33" s="792"/>
      <c r="N33" s="793"/>
      <c r="P33" s="791" t="s">
        <v>681</v>
      </c>
      <c r="Q33" s="794"/>
      <c r="R33" s="794"/>
      <c r="S33" s="794"/>
      <c r="T33" s="795"/>
    </row>
    <row r="34" spans="1:20" ht="13.5" thickBot="1" x14ac:dyDescent="0.25">
      <c r="A34" s="272"/>
      <c r="B34" s="280" t="s">
        <v>78</v>
      </c>
      <c r="C34" s="281" t="s">
        <v>481</v>
      </c>
      <c r="D34" s="281" t="s">
        <v>377</v>
      </c>
      <c r="E34" s="284" t="s">
        <v>480</v>
      </c>
      <c r="F34" s="282" t="s">
        <v>378</v>
      </c>
      <c r="H34" s="283" t="s">
        <v>308</v>
      </c>
      <c r="I34" s="281" t="s">
        <v>481</v>
      </c>
      <c r="J34" s="281" t="s">
        <v>377</v>
      </c>
      <c r="K34" s="284" t="s">
        <v>82</v>
      </c>
      <c r="L34" s="284" t="s">
        <v>309</v>
      </c>
      <c r="M34" s="284" t="s">
        <v>480</v>
      </c>
      <c r="N34" s="285" t="s">
        <v>378</v>
      </c>
      <c r="P34" s="280" t="s">
        <v>487</v>
      </c>
      <c r="Q34" s="281" t="s">
        <v>481</v>
      </c>
      <c r="R34" s="281" t="s">
        <v>377</v>
      </c>
      <c r="S34" s="284" t="s">
        <v>480</v>
      </c>
      <c r="T34" s="282" t="s">
        <v>378</v>
      </c>
    </row>
    <row r="35" spans="1:20" x14ac:dyDescent="0.2">
      <c r="A35" s="272"/>
      <c r="B35" s="298" t="s">
        <v>105</v>
      </c>
      <c r="C35" s="299" t="s">
        <v>331</v>
      </c>
      <c r="D35" s="288">
        <v>7.3860000000000001</v>
      </c>
      <c r="E35" s="328">
        <v>4</v>
      </c>
      <c r="F35" s="336">
        <f>D35*E35</f>
        <v>29.544</v>
      </c>
      <c r="H35" s="298" t="s">
        <v>105</v>
      </c>
      <c r="I35" s="299" t="s">
        <v>331</v>
      </c>
      <c r="J35" s="289">
        <v>169.005</v>
      </c>
      <c r="K35" s="289">
        <v>6.18</v>
      </c>
      <c r="L35" s="328">
        <f t="shared" ref="L35:L45" si="7">(K35*J35)/100</f>
        <v>10.444508999999998</v>
      </c>
      <c r="M35" s="328">
        <v>4</v>
      </c>
      <c r="N35" s="336">
        <f>J35*M35</f>
        <v>676.02</v>
      </c>
      <c r="P35" s="298" t="s">
        <v>105</v>
      </c>
      <c r="Q35" s="299" t="s">
        <v>331</v>
      </c>
      <c r="R35" s="328">
        <f>D35+J35</f>
        <v>176.39099999999999</v>
      </c>
      <c r="S35" s="328">
        <v>4</v>
      </c>
      <c r="T35" s="336">
        <f>R35*S35</f>
        <v>705.56399999999996</v>
      </c>
    </row>
    <row r="36" spans="1:20" x14ac:dyDescent="0.2">
      <c r="A36" s="272"/>
      <c r="B36" s="286"/>
      <c r="C36" s="287" t="s">
        <v>222</v>
      </c>
      <c r="D36" s="278">
        <v>7.2960000000000003</v>
      </c>
      <c r="E36" s="329">
        <v>5</v>
      </c>
      <c r="F36" s="337">
        <f t="shared" ref="F36:F45" si="8">D36*E36</f>
        <v>36.480000000000004</v>
      </c>
      <c r="H36" s="286"/>
      <c r="I36" s="287" t="s">
        <v>222</v>
      </c>
      <c r="J36" s="274">
        <v>183.56100000000001</v>
      </c>
      <c r="K36" s="274">
        <v>5.44</v>
      </c>
      <c r="L36" s="329">
        <f t="shared" si="7"/>
        <v>9.9857184000000014</v>
      </c>
      <c r="M36" s="329">
        <v>5</v>
      </c>
      <c r="N36" s="337">
        <f t="shared" ref="N36:N45" si="9">J36*M36</f>
        <v>917.80500000000006</v>
      </c>
      <c r="P36" s="286"/>
      <c r="Q36" s="287" t="s">
        <v>222</v>
      </c>
      <c r="R36" s="329">
        <f t="shared" ref="R36:R45" si="10">D36+J36</f>
        <v>190.857</v>
      </c>
      <c r="S36" s="329">
        <v>5</v>
      </c>
      <c r="T36" s="337">
        <f t="shared" ref="T36:T45" si="11">R36*S36</f>
        <v>954.28499999999997</v>
      </c>
    </row>
    <row r="37" spans="1:20" x14ac:dyDescent="0.2">
      <c r="A37" s="272"/>
      <c r="B37" s="286"/>
      <c r="C37" s="287" t="s">
        <v>225</v>
      </c>
      <c r="D37" s="278">
        <v>7.6020000000000003</v>
      </c>
      <c r="E37" s="329">
        <v>5</v>
      </c>
      <c r="F37" s="337">
        <f t="shared" si="8"/>
        <v>38.010000000000005</v>
      </c>
      <c r="H37" s="286"/>
      <c r="I37" s="287" t="s">
        <v>225</v>
      </c>
      <c r="J37" s="274">
        <v>191.875</v>
      </c>
      <c r="K37" s="274">
        <v>5.26</v>
      </c>
      <c r="L37" s="329">
        <f t="shared" si="7"/>
        <v>10.092625</v>
      </c>
      <c r="M37" s="329">
        <v>5</v>
      </c>
      <c r="N37" s="337">
        <f t="shared" si="9"/>
        <v>959.375</v>
      </c>
      <c r="P37" s="286"/>
      <c r="Q37" s="287" t="s">
        <v>225</v>
      </c>
      <c r="R37" s="329">
        <f t="shared" si="10"/>
        <v>199.477</v>
      </c>
      <c r="S37" s="329">
        <v>5</v>
      </c>
      <c r="T37" s="337">
        <f t="shared" si="11"/>
        <v>997.38499999999999</v>
      </c>
    </row>
    <row r="38" spans="1:20" x14ac:dyDescent="0.2">
      <c r="A38" s="272"/>
      <c r="B38" s="286"/>
      <c r="C38" s="287" t="s">
        <v>226</v>
      </c>
      <c r="D38" s="278">
        <v>8.02</v>
      </c>
      <c r="E38" s="329">
        <v>5</v>
      </c>
      <c r="F38" s="337">
        <f t="shared" si="8"/>
        <v>40.099999999999994</v>
      </c>
      <c r="H38" s="286"/>
      <c r="I38" s="287" t="s">
        <v>226</v>
      </c>
      <c r="J38" s="274">
        <v>189.40100000000001</v>
      </c>
      <c r="K38" s="274">
        <v>5.15</v>
      </c>
      <c r="L38" s="329">
        <f t="shared" si="7"/>
        <v>9.7541515000000008</v>
      </c>
      <c r="M38" s="329">
        <v>5</v>
      </c>
      <c r="N38" s="337">
        <f t="shared" si="9"/>
        <v>947.00500000000011</v>
      </c>
      <c r="P38" s="286"/>
      <c r="Q38" s="287" t="s">
        <v>226</v>
      </c>
      <c r="R38" s="329">
        <f t="shared" si="10"/>
        <v>197.42100000000002</v>
      </c>
      <c r="S38" s="329">
        <v>5</v>
      </c>
      <c r="T38" s="337">
        <f t="shared" si="11"/>
        <v>987.10500000000013</v>
      </c>
    </row>
    <row r="39" spans="1:20" x14ac:dyDescent="0.2">
      <c r="A39" s="272"/>
      <c r="B39" s="286"/>
      <c r="C39" s="287" t="s">
        <v>227</v>
      </c>
      <c r="D39" s="278">
        <v>8.1890000000000001</v>
      </c>
      <c r="E39" s="329">
        <v>5</v>
      </c>
      <c r="F39" s="337">
        <f t="shared" si="8"/>
        <v>40.945</v>
      </c>
      <c r="H39" s="286"/>
      <c r="I39" s="287" t="s">
        <v>227</v>
      </c>
      <c r="J39" s="274">
        <v>186.44</v>
      </c>
      <c r="K39" s="274">
        <v>4.9800000000000004</v>
      </c>
      <c r="L39" s="329">
        <f t="shared" si="7"/>
        <v>9.2847120000000007</v>
      </c>
      <c r="M39" s="329">
        <v>5</v>
      </c>
      <c r="N39" s="337">
        <f t="shared" si="9"/>
        <v>932.2</v>
      </c>
      <c r="P39" s="286"/>
      <c r="Q39" s="287" t="s">
        <v>227</v>
      </c>
      <c r="R39" s="329">
        <f t="shared" si="10"/>
        <v>194.62899999999999</v>
      </c>
      <c r="S39" s="329">
        <v>5</v>
      </c>
      <c r="T39" s="337">
        <f t="shared" si="11"/>
        <v>973.14499999999998</v>
      </c>
    </row>
    <row r="40" spans="1:20" x14ac:dyDescent="0.2">
      <c r="A40" s="272"/>
      <c r="B40" s="286"/>
      <c r="C40" s="287" t="s">
        <v>228</v>
      </c>
      <c r="D40" s="278">
        <v>8.3119999999999994</v>
      </c>
      <c r="E40" s="329">
        <v>5</v>
      </c>
      <c r="F40" s="337">
        <f t="shared" si="8"/>
        <v>41.559999999999995</v>
      </c>
      <c r="H40" s="286"/>
      <c r="I40" s="287" t="s">
        <v>228</v>
      </c>
      <c r="J40" s="274">
        <v>182.87899999999999</v>
      </c>
      <c r="K40" s="274">
        <v>4.8899999999999997</v>
      </c>
      <c r="L40" s="329">
        <f t="shared" si="7"/>
        <v>8.9427830999999998</v>
      </c>
      <c r="M40" s="329">
        <v>5</v>
      </c>
      <c r="N40" s="337">
        <f t="shared" si="9"/>
        <v>914.39499999999998</v>
      </c>
      <c r="P40" s="286"/>
      <c r="Q40" s="287" t="s">
        <v>228</v>
      </c>
      <c r="R40" s="329">
        <f t="shared" si="10"/>
        <v>191.191</v>
      </c>
      <c r="S40" s="329">
        <v>5</v>
      </c>
      <c r="T40" s="337">
        <f t="shared" si="11"/>
        <v>955.95500000000004</v>
      </c>
    </row>
    <row r="41" spans="1:20" x14ac:dyDescent="0.2">
      <c r="A41" s="272"/>
      <c r="B41" s="286"/>
      <c r="C41" s="287" t="s">
        <v>332</v>
      </c>
      <c r="D41" s="278">
        <v>8.3219999999999992</v>
      </c>
      <c r="E41" s="329">
        <v>5</v>
      </c>
      <c r="F41" s="337">
        <f t="shared" si="8"/>
        <v>41.61</v>
      </c>
      <c r="H41" s="286"/>
      <c r="I41" s="287" t="s">
        <v>332</v>
      </c>
      <c r="J41" s="274">
        <v>178.36199999999999</v>
      </c>
      <c r="K41" s="274">
        <v>4.8899999999999997</v>
      </c>
      <c r="L41" s="329">
        <f t="shared" si="7"/>
        <v>8.7219017999999995</v>
      </c>
      <c r="M41" s="329">
        <v>5</v>
      </c>
      <c r="N41" s="337">
        <f t="shared" si="9"/>
        <v>891.81</v>
      </c>
      <c r="P41" s="286"/>
      <c r="Q41" s="287" t="s">
        <v>332</v>
      </c>
      <c r="R41" s="329">
        <f t="shared" si="10"/>
        <v>186.684</v>
      </c>
      <c r="S41" s="329">
        <v>5</v>
      </c>
      <c r="T41" s="337">
        <f t="shared" si="11"/>
        <v>933.42</v>
      </c>
    </row>
    <row r="42" spans="1:20" x14ac:dyDescent="0.2">
      <c r="A42" s="272"/>
      <c r="B42" s="286"/>
      <c r="C42" s="287" t="s">
        <v>333</v>
      </c>
      <c r="D42" s="278">
        <v>8.4109999999999996</v>
      </c>
      <c r="E42" s="329">
        <v>5</v>
      </c>
      <c r="F42" s="337">
        <f t="shared" si="8"/>
        <v>42.055</v>
      </c>
      <c r="H42" s="286"/>
      <c r="I42" s="287" t="s">
        <v>333</v>
      </c>
      <c r="J42" s="274">
        <v>168.375</v>
      </c>
      <c r="K42" s="274">
        <v>4.99</v>
      </c>
      <c r="L42" s="329">
        <f t="shared" si="7"/>
        <v>8.4019125000000017</v>
      </c>
      <c r="M42" s="329">
        <v>5</v>
      </c>
      <c r="N42" s="337">
        <f t="shared" si="9"/>
        <v>841.875</v>
      </c>
      <c r="P42" s="286"/>
      <c r="Q42" s="287" t="s">
        <v>333</v>
      </c>
      <c r="R42" s="329">
        <f t="shared" si="10"/>
        <v>176.786</v>
      </c>
      <c r="S42" s="329">
        <v>5</v>
      </c>
      <c r="T42" s="337">
        <f t="shared" si="11"/>
        <v>883.93000000000006</v>
      </c>
    </row>
    <row r="43" spans="1:20" x14ac:dyDescent="0.2">
      <c r="A43" s="272"/>
      <c r="B43" s="286"/>
      <c r="C43" s="287" t="s">
        <v>231</v>
      </c>
      <c r="D43" s="278">
        <v>8.1319999999999997</v>
      </c>
      <c r="E43" s="329">
        <v>5</v>
      </c>
      <c r="F43" s="337">
        <f t="shared" si="8"/>
        <v>40.659999999999997</v>
      </c>
      <c r="H43" s="286"/>
      <c r="I43" s="287" t="s">
        <v>231</v>
      </c>
      <c r="J43" s="274">
        <v>157.05600000000001</v>
      </c>
      <c r="K43" s="274">
        <v>5.0199999999999996</v>
      </c>
      <c r="L43" s="329">
        <f t="shared" si="7"/>
        <v>7.8842111999999993</v>
      </c>
      <c r="M43" s="329">
        <v>5</v>
      </c>
      <c r="N43" s="337">
        <f t="shared" si="9"/>
        <v>785.28000000000009</v>
      </c>
      <c r="P43" s="286"/>
      <c r="Q43" s="287" t="s">
        <v>231</v>
      </c>
      <c r="R43" s="329">
        <f t="shared" si="10"/>
        <v>165.18800000000002</v>
      </c>
      <c r="S43" s="329">
        <v>5</v>
      </c>
      <c r="T43" s="337">
        <f t="shared" si="11"/>
        <v>825.94</v>
      </c>
    </row>
    <row r="44" spans="1:20" x14ac:dyDescent="0.2">
      <c r="A44" s="272"/>
      <c r="B44" s="286"/>
      <c r="C44" s="287" t="s">
        <v>232</v>
      </c>
      <c r="D44" s="278">
        <v>7.7889999999999997</v>
      </c>
      <c r="E44" s="329">
        <v>5</v>
      </c>
      <c r="F44" s="337">
        <f t="shared" si="8"/>
        <v>38.945</v>
      </c>
      <c r="H44" s="286"/>
      <c r="I44" s="287" t="s">
        <v>232</v>
      </c>
      <c r="J44" s="274">
        <v>146.173</v>
      </c>
      <c r="K44" s="274">
        <v>5.08</v>
      </c>
      <c r="L44" s="329">
        <f t="shared" si="7"/>
        <v>7.4255884000000005</v>
      </c>
      <c r="M44" s="329">
        <v>5</v>
      </c>
      <c r="N44" s="337">
        <f t="shared" si="9"/>
        <v>730.86500000000001</v>
      </c>
      <c r="P44" s="286"/>
      <c r="Q44" s="287" t="s">
        <v>232</v>
      </c>
      <c r="R44" s="329">
        <f t="shared" si="10"/>
        <v>153.96199999999999</v>
      </c>
      <c r="S44" s="329">
        <v>5</v>
      </c>
      <c r="T44" s="337">
        <f t="shared" si="11"/>
        <v>769.81</v>
      </c>
    </row>
    <row r="45" spans="1:20" ht="13.5" thickBot="1" x14ac:dyDescent="0.25">
      <c r="A45" s="272"/>
      <c r="B45" s="291"/>
      <c r="C45" s="292" t="s">
        <v>233</v>
      </c>
      <c r="D45" s="293">
        <v>7.6109999999999998</v>
      </c>
      <c r="E45" s="330">
        <v>5</v>
      </c>
      <c r="F45" s="338">
        <f t="shared" si="8"/>
        <v>38.055</v>
      </c>
      <c r="H45" s="291"/>
      <c r="I45" s="292" t="s">
        <v>233</v>
      </c>
      <c r="J45" s="294">
        <v>135.596</v>
      </c>
      <c r="K45" s="294">
        <v>5.12</v>
      </c>
      <c r="L45" s="330">
        <f t="shared" si="7"/>
        <v>6.9425151999999999</v>
      </c>
      <c r="M45" s="330">
        <v>5</v>
      </c>
      <c r="N45" s="338">
        <f t="shared" si="9"/>
        <v>677.98</v>
      </c>
      <c r="P45" s="291"/>
      <c r="Q45" s="292" t="s">
        <v>233</v>
      </c>
      <c r="R45" s="330">
        <f t="shared" si="10"/>
        <v>143.20699999999999</v>
      </c>
      <c r="S45" s="330">
        <v>5</v>
      </c>
      <c r="T45" s="338">
        <f t="shared" si="11"/>
        <v>716.03499999999997</v>
      </c>
    </row>
    <row r="47" spans="1:20" ht="13.5" thickBot="1" x14ac:dyDescent="0.25"/>
    <row r="48" spans="1:20" ht="15" x14ac:dyDescent="0.2">
      <c r="A48" s="272"/>
      <c r="B48" s="791" t="s">
        <v>682</v>
      </c>
      <c r="C48" s="794"/>
      <c r="D48" s="794"/>
      <c r="E48" s="794"/>
      <c r="F48" s="795"/>
      <c r="H48" s="791" t="s">
        <v>682</v>
      </c>
      <c r="I48" s="792"/>
      <c r="J48" s="792"/>
      <c r="K48" s="792"/>
      <c r="L48" s="792"/>
      <c r="M48" s="792"/>
      <c r="N48" s="793"/>
      <c r="P48" s="791" t="s">
        <v>682</v>
      </c>
      <c r="Q48" s="794"/>
      <c r="R48" s="794"/>
      <c r="S48" s="794"/>
      <c r="T48" s="795"/>
    </row>
    <row r="49" spans="1:20" ht="13.5" thickBot="1" x14ac:dyDescent="0.25">
      <c r="A49" s="272"/>
      <c r="B49" s="280" t="s">
        <v>78</v>
      </c>
      <c r="C49" s="281" t="s">
        <v>481</v>
      </c>
      <c r="D49" s="281" t="s">
        <v>377</v>
      </c>
      <c r="E49" s="284" t="s">
        <v>480</v>
      </c>
      <c r="F49" s="282" t="s">
        <v>378</v>
      </c>
      <c r="H49" s="283" t="s">
        <v>308</v>
      </c>
      <c r="I49" s="281" t="s">
        <v>481</v>
      </c>
      <c r="J49" s="281" t="s">
        <v>377</v>
      </c>
      <c r="K49" s="284" t="s">
        <v>82</v>
      </c>
      <c r="L49" s="284" t="s">
        <v>309</v>
      </c>
      <c r="M49" s="284" t="s">
        <v>480</v>
      </c>
      <c r="N49" s="285" t="s">
        <v>378</v>
      </c>
      <c r="P49" s="280" t="s">
        <v>487</v>
      </c>
      <c r="Q49" s="281" t="s">
        <v>481</v>
      </c>
      <c r="R49" s="281" t="s">
        <v>377</v>
      </c>
      <c r="S49" s="284" t="s">
        <v>480</v>
      </c>
      <c r="T49" s="282" t="s">
        <v>378</v>
      </c>
    </row>
    <row r="50" spans="1:20" x14ac:dyDescent="0.2">
      <c r="A50" s="272"/>
      <c r="B50" s="298" t="s">
        <v>105</v>
      </c>
      <c r="C50" s="299" t="s">
        <v>331</v>
      </c>
      <c r="D50" s="288">
        <v>0.95499999999999996</v>
      </c>
      <c r="E50" s="328">
        <v>4</v>
      </c>
      <c r="F50" s="336">
        <f>D50*E50</f>
        <v>3.82</v>
      </c>
      <c r="H50" s="298" t="s">
        <v>105</v>
      </c>
      <c r="I50" s="299" t="s">
        <v>331</v>
      </c>
      <c r="J50" s="289">
        <v>147.863</v>
      </c>
      <c r="K50" s="289">
        <v>29.3</v>
      </c>
      <c r="L50" s="328">
        <f t="shared" ref="L50:L60" si="12">(K50*J50)/100</f>
        <v>43.323858999999999</v>
      </c>
      <c r="M50" s="328">
        <v>4</v>
      </c>
      <c r="N50" s="336">
        <f>J50*M50</f>
        <v>591.452</v>
      </c>
      <c r="P50" s="298" t="s">
        <v>105</v>
      </c>
      <c r="Q50" s="299" t="s">
        <v>331</v>
      </c>
      <c r="R50" s="328">
        <f>D50+J50</f>
        <v>148.81800000000001</v>
      </c>
      <c r="S50" s="328">
        <v>4</v>
      </c>
      <c r="T50" s="336">
        <f>R50*S50</f>
        <v>595.27200000000005</v>
      </c>
    </row>
    <row r="51" spans="1:20" x14ac:dyDescent="0.2">
      <c r="A51" s="272"/>
      <c r="B51" s="286"/>
      <c r="C51" s="287" t="s">
        <v>222</v>
      </c>
      <c r="D51" s="278">
        <v>2.7959999999999998</v>
      </c>
      <c r="E51" s="329">
        <v>5</v>
      </c>
      <c r="F51" s="337">
        <f t="shared" ref="F51:F60" si="13">D51*E51</f>
        <v>13.979999999999999</v>
      </c>
      <c r="H51" s="286"/>
      <c r="I51" s="287" t="s">
        <v>222</v>
      </c>
      <c r="J51" s="274">
        <v>109.11799999999999</v>
      </c>
      <c r="K51" s="274">
        <v>20.6</v>
      </c>
      <c r="L51" s="329">
        <f t="shared" si="12"/>
        <v>22.478308000000002</v>
      </c>
      <c r="M51" s="329">
        <v>5</v>
      </c>
      <c r="N51" s="337">
        <f t="shared" ref="N51:N60" si="14">J51*M51</f>
        <v>545.58999999999992</v>
      </c>
      <c r="P51" s="286"/>
      <c r="Q51" s="287" t="s">
        <v>222</v>
      </c>
      <c r="R51" s="329">
        <f t="shared" ref="R51:R60" si="15">D51+J51</f>
        <v>111.914</v>
      </c>
      <c r="S51" s="329">
        <v>5</v>
      </c>
      <c r="T51" s="337">
        <f t="shared" ref="T51:T60" si="16">R51*S51</f>
        <v>559.57000000000005</v>
      </c>
    </row>
    <row r="52" spans="1:20" x14ac:dyDescent="0.2">
      <c r="A52" s="272"/>
      <c r="B52" s="286"/>
      <c r="C52" s="287" t="s">
        <v>225</v>
      </c>
      <c r="D52" s="278">
        <v>1.861</v>
      </c>
      <c r="E52" s="329">
        <v>5</v>
      </c>
      <c r="F52" s="337">
        <f t="shared" si="13"/>
        <v>9.3049999999999997</v>
      </c>
      <c r="H52" s="286"/>
      <c r="I52" s="287" t="s">
        <v>225</v>
      </c>
      <c r="J52" s="274">
        <v>76.44</v>
      </c>
      <c r="K52" s="274">
        <v>29.69</v>
      </c>
      <c r="L52" s="329">
        <f t="shared" si="12"/>
        <v>22.695036000000002</v>
      </c>
      <c r="M52" s="329">
        <v>5</v>
      </c>
      <c r="N52" s="337">
        <f t="shared" si="14"/>
        <v>382.2</v>
      </c>
      <c r="P52" s="286"/>
      <c r="Q52" s="287" t="s">
        <v>225</v>
      </c>
      <c r="R52" s="329">
        <f t="shared" si="15"/>
        <v>78.301000000000002</v>
      </c>
      <c r="S52" s="329">
        <v>5</v>
      </c>
      <c r="T52" s="337">
        <f t="shared" si="16"/>
        <v>391.505</v>
      </c>
    </row>
    <row r="53" spans="1:20" x14ac:dyDescent="0.2">
      <c r="A53" s="272"/>
      <c r="B53" s="286"/>
      <c r="C53" s="287" t="s">
        <v>226</v>
      </c>
      <c r="D53" s="278">
        <v>4.6989999999999998</v>
      </c>
      <c r="E53" s="329">
        <v>5</v>
      </c>
      <c r="F53" s="337">
        <f t="shared" si="13"/>
        <v>23.494999999999997</v>
      </c>
      <c r="H53" s="286"/>
      <c r="I53" s="287" t="s">
        <v>226</v>
      </c>
      <c r="J53" s="274">
        <v>76.94</v>
      </c>
      <c r="K53" s="274">
        <v>32.71</v>
      </c>
      <c r="L53" s="329">
        <f t="shared" si="12"/>
        <v>25.167074</v>
      </c>
      <c r="M53" s="329">
        <v>5</v>
      </c>
      <c r="N53" s="337">
        <f t="shared" si="14"/>
        <v>384.7</v>
      </c>
      <c r="P53" s="286"/>
      <c r="Q53" s="287" t="s">
        <v>226</v>
      </c>
      <c r="R53" s="329">
        <f t="shared" si="15"/>
        <v>81.638999999999996</v>
      </c>
      <c r="S53" s="329">
        <v>5</v>
      </c>
      <c r="T53" s="337">
        <f t="shared" si="16"/>
        <v>408.19499999999999</v>
      </c>
    </row>
    <row r="54" spans="1:20" x14ac:dyDescent="0.2">
      <c r="A54" s="272"/>
      <c r="B54" s="286"/>
      <c r="C54" s="287" t="s">
        <v>227</v>
      </c>
      <c r="D54" s="278">
        <v>5.8689999999999998</v>
      </c>
      <c r="E54" s="329">
        <v>5</v>
      </c>
      <c r="F54" s="337">
        <f t="shared" si="13"/>
        <v>29.344999999999999</v>
      </c>
      <c r="H54" s="286"/>
      <c r="I54" s="287" t="s">
        <v>227</v>
      </c>
      <c r="J54" s="274">
        <v>58.609000000000002</v>
      </c>
      <c r="K54" s="274">
        <v>34.270000000000003</v>
      </c>
      <c r="L54" s="329">
        <f t="shared" si="12"/>
        <v>20.085304300000004</v>
      </c>
      <c r="M54" s="329">
        <v>5</v>
      </c>
      <c r="N54" s="337">
        <f t="shared" si="14"/>
        <v>293.04500000000002</v>
      </c>
      <c r="P54" s="286"/>
      <c r="Q54" s="287" t="s">
        <v>227</v>
      </c>
      <c r="R54" s="329">
        <f t="shared" si="15"/>
        <v>64.478000000000009</v>
      </c>
      <c r="S54" s="329">
        <v>5</v>
      </c>
      <c r="T54" s="337">
        <f t="shared" si="16"/>
        <v>322.39000000000004</v>
      </c>
    </row>
    <row r="55" spans="1:20" x14ac:dyDescent="0.2">
      <c r="A55" s="272"/>
      <c r="B55" s="286"/>
      <c r="C55" s="287" t="s">
        <v>228</v>
      </c>
      <c r="D55" s="278">
        <v>4.4809999999999999</v>
      </c>
      <c r="E55" s="329">
        <v>5</v>
      </c>
      <c r="F55" s="337">
        <f t="shared" si="13"/>
        <v>22.405000000000001</v>
      </c>
      <c r="H55" s="286"/>
      <c r="I55" s="287" t="s">
        <v>228</v>
      </c>
      <c r="J55" s="274">
        <v>29.579000000000001</v>
      </c>
      <c r="K55" s="274">
        <v>16.7</v>
      </c>
      <c r="L55" s="329">
        <f t="shared" si="12"/>
        <v>4.9396930000000001</v>
      </c>
      <c r="M55" s="329">
        <v>5</v>
      </c>
      <c r="N55" s="337">
        <f t="shared" si="14"/>
        <v>147.89500000000001</v>
      </c>
      <c r="P55" s="286"/>
      <c r="Q55" s="287" t="s">
        <v>228</v>
      </c>
      <c r="R55" s="329">
        <f t="shared" si="15"/>
        <v>34.06</v>
      </c>
      <c r="S55" s="329">
        <v>5</v>
      </c>
      <c r="T55" s="337">
        <f t="shared" si="16"/>
        <v>170.3</v>
      </c>
    </row>
    <row r="56" spans="1:20" x14ac:dyDescent="0.2">
      <c r="A56" s="272"/>
      <c r="B56" s="286"/>
      <c r="C56" s="287" t="s">
        <v>332</v>
      </c>
      <c r="D56" s="278">
        <v>8.7420000000000009</v>
      </c>
      <c r="E56" s="329">
        <v>5</v>
      </c>
      <c r="F56" s="337">
        <f t="shared" si="13"/>
        <v>43.710000000000008</v>
      </c>
      <c r="H56" s="286"/>
      <c r="I56" s="287" t="s">
        <v>332</v>
      </c>
      <c r="J56" s="274">
        <v>53.497999999999998</v>
      </c>
      <c r="K56" s="274">
        <v>16.13</v>
      </c>
      <c r="L56" s="329">
        <f t="shared" si="12"/>
        <v>8.6292273999999978</v>
      </c>
      <c r="M56" s="329">
        <v>5</v>
      </c>
      <c r="N56" s="337">
        <f t="shared" si="14"/>
        <v>267.49</v>
      </c>
      <c r="P56" s="286"/>
      <c r="Q56" s="287" t="s">
        <v>332</v>
      </c>
      <c r="R56" s="329">
        <f t="shared" si="15"/>
        <v>62.239999999999995</v>
      </c>
      <c r="S56" s="329">
        <v>5</v>
      </c>
      <c r="T56" s="337">
        <f t="shared" si="16"/>
        <v>311.2</v>
      </c>
    </row>
    <row r="57" spans="1:20" x14ac:dyDescent="0.2">
      <c r="A57" s="272"/>
      <c r="B57" s="286"/>
      <c r="C57" s="287" t="s">
        <v>333</v>
      </c>
      <c r="D57" s="278">
        <v>4.8159999999999998</v>
      </c>
      <c r="E57" s="329">
        <v>5</v>
      </c>
      <c r="F57" s="337">
        <f t="shared" si="13"/>
        <v>24.08</v>
      </c>
      <c r="H57" s="286"/>
      <c r="I57" s="287" t="s">
        <v>333</v>
      </c>
      <c r="J57" s="274">
        <v>66.314999999999998</v>
      </c>
      <c r="K57" s="274">
        <v>35.549999999999997</v>
      </c>
      <c r="L57" s="329">
        <f t="shared" si="12"/>
        <v>23.574982499999997</v>
      </c>
      <c r="M57" s="329">
        <v>5</v>
      </c>
      <c r="N57" s="337">
        <f t="shared" si="14"/>
        <v>331.57499999999999</v>
      </c>
      <c r="P57" s="286"/>
      <c r="Q57" s="287" t="s">
        <v>333</v>
      </c>
      <c r="R57" s="329">
        <f t="shared" si="15"/>
        <v>71.131</v>
      </c>
      <c r="S57" s="329">
        <v>5</v>
      </c>
      <c r="T57" s="337">
        <f t="shared" si="16"/>
        <v>355.65499999999997</v>
      </c>
    </row>
    <row r="58" spans="1:20" x14ac:dyDescent="0.2">
      <c r="A58" s="272"/>
      <c r="B58" s="286"/>
      <c r="C58" s="287" t="s">
        <v>231</v>
      </c>
      <c r="D58" s="278">
        <v>8.8049999999999997</v>
      </c>
      <c r="E58" s="329">
        <v>5</v>
      </c>
      <c r="F58" s="337">
        <f t="shared" si="13"/>
        <v>44.024999999999999</v>
      </c>
      <c r="H58" s="286"/>
      <c r="I58" s="287" t="s">
        <v>231</v>
      </c>
      <c r="J58" s="274">
        <v>46.466000000000001</v>
      </c>
      <c r="K58" s="274">
        <v>23.81</v>
      </c>
      <c r="L58" s="329">
        <f t="shared" si="12"/>
        <v>11.0635546</v>
      </c>
      <c r="M58" s="329">
        <v>5</v>
      </c>
      <c r="N58" s="337">
        <f t="shared" si="14"/>
        <v>232.33</v>
      </c>
      <c r="P58" s="286"/>
      <c r="Q58" s="287" t="s">
        <v>231</v>
      </c>
      <c r="R58" s="329">
        <f t="shared" si="15"/>
        <v>55.271000000000001</v>
      </c>
      <c r="S58" s="329">
        <v>5</v>
      </c>
      <c r="T58" s="337">
        <f t="shared" si="16"/>
        <v>276.35500000000002</v>
      </c>
    </row>
    <row r="59" spans="1:20" x14ac:dyDescent="0.2">
      <c r="A59" s="272"/>
      <c r="B59" s="286"/>
      <c r="C59" s="287" t="s">
        <v>232</v>
      </c>
      <c r="D59" s="278">
        <v>5.0659999999999998</v>
      </c>
      <c r="E59" s="329">
        <v>5</v>
      </c>
      <c r="F59" s="337">
        <f t="shared" si="13"/>
        <v>25.33</v>
      </c>
      <c r="H59" s="286"/>
      <c r="I59" s="287" t="s">
        <v>232</v>
      </c>
      <c r="J59" s="274">
        <v>58.829000000000001</v>
      </c>
      <c r="K59" s="274">
        <v>21.94</v>
      </c>
      <c r="L59" s="329">
        <f t="shared" si="12"/>
        <v>12.907082600000001</v>
      </c>
      <c r="M59" s="329">
        <v>5</v>
      </c>
      <c r="N59" s="337">
        <f t="shared" si="14"/>
        <v>294.14499999999998</v>
      </c>
      <c r="P59" s="286"/>
      <c r="Q59" s="287" t="s">
        <v>232</v>
      </c>
      <c r="R59" s="329">
        <f t="shared" si="15"/>
        <v>63.895000000000003</v>
      </c>
      <c r="S59" s="329">
        <v>5</v>
      </c>
      <c r="T59" s="337">
        <f t="shared" si="16"/>
        <v>319.47500000000002</v>
      </c>
    </row>
    <row r="60" spans="1:20" ht="13.5" thickBot="1" x14ac:dyDescent="0.25">
      <c r="A60" s="272"/>
      <c r="B60" s="291"/>
      <c r="C60" s="292" t="s">
        <v>233</v>
      </c>
      <c r="D60" s="293">
        <v>5.4279999999999999</v>
      </c>
      <c r="E60" s="330">
        <v>5</v>
      </c>
      <c r="F60" s="338">
        <f t="shared" si="13"/>
        <v>27.14</v>
      </c>
      <c r="H60" s="291"/>
      <c r="I60" s="292" t="s">
        <v>233</v>
      </c>
      <c r="J60" s="294">
        <v>63.308999999999997</v>
      </c>
      <c r="K60" s="294">
        <v>18.77</v>
      </c>
      <c r="L60" s="330">
        <f t="shared" si="12"/>
        <v>11.8830993</v>
      </c>
      <c r="M60" s="330">
        <v>5</v>
      </c>
      <c r="N60" s="338">
        <f t="shared" si="14"/>
        <v>316.54499999999996</v>
      </c>
      <c r="P60" s="291"/>
      <c r="Q60" s="292" t="s">
        <v>233</v>
      </c>
      <c r="R60" s="330">
        <f t="shared" si="15"/>
        <v>68.736999999999995</v>
      </c>
      <c r="S60" s="330">
        <v>5</v>
      </c>
      <c r="T60" s="338">
        <f t="shared" si="16"/>
        <v>343.68499999999995</v>
      </c>
    </row>
    <row r="61" spans="1:20" x14ac:dyDescent="0.2">
      <c r="A61" s="272"/>
      <c r="B61" s="296"/>
      <c r="C61" s="297"/>
      <c r="D61" s="278"/>
      <c r="E61" s="279"/>
      <c r="F61" s="273"/>
      <c r="H61" s="296"/>
      <c r="I61" s="297"/>
      <c r="J61" s="279"/>
      <c r="K61" s="279"/>
      <c r="L61" s="279"/>
      <c r="M61" s="279"/>
      <c r="N61" s="273"/>
      <c r="P61" s="296"/>
      <c r="Q61" s="297"/>
      <c r="R61" s="278"/>
      <c r="S61" s="279"/>
      <c r="T61" s="273"/>
    </row>
    <row r="62" spans="1:20" x14ac:dyDescent="0.2">
      <c r="A62" s="272"/>
    </row>
    <row r="63" spans="1:20" x14ac:dyDescent="0.2">
      <c r="B63" s="782" t="s">
        <v>745</v>
      </c>
      <c r="C63" s="719" t="s">
        <v>331</v>
      </c>
      <c r="D63" s="719" t="s">
        <v>222</v>
      </c>
      <c r="E63" s="719" t="s">
        <v>225</v>
      </c>
      <c r="F63" s="719" t="s">
        <v>226</v>
      </c>
      <c r="G63" s="719" t="s">
        <v>227</v>
      </c>
      <c r="H63" s="719" t="s">
        <v>228</v>
      </c>
      <c r="I63" s="719" t="s">
        <v>332</v>
      </c>
      <c r="J63" s="719" t="s">
        <v>333</v>
      </c>
      <c r="K63" s="719" t="s">
        <v>231</v>
      </c>
      <c r="L63" s="719" t="s">
        <v>232</v>
      </c>
      <c r="M63" s="741" t="s">
        <v>233</v>
      </c>
    </row>
    <row r="64" spans="1:20" x14ac:dyDescent="0.2">
      <c r="B64" s="783"/>
      <c r="C64" s="718" t="s">
        <v>78</v>
      </c>
      <c r="D64" s="718" t="s">
        <v>78</v>
      </c>
      <c r="E64" s="718" t="s">
        <v>78</v>
      </c>
      <c r="F64" s="718" t="s">
        <v>78</v>
      </c>
      <c r="G64" s="718" t="s">
        <v>78</v>
      </c>
      <c r="H64" s="718" t="s">
        <v>78</v>
      </c>
      <c r="I64" s="718" t="s">
        <v>78</v>
      </c>
      <c r="J64" s="718" t="s">
        <v>78</v>
      </c>
      <c r="K64" s="718" t="s">
        <v>78</v>
      </c>
      <c r="L64" s="718" t="s">
        <v>78</v>
      </c>
      <c r="M64" s="742" t="s">
        <v>78</v>
      </c>
    </row>
    <row r="65" spans="2:24" ht="41.25" thickBot="1" x14ac:dyDescent="0.25">
      <c r="B65" s="784"/>
      <c r="C65" s="721" t="s">
        <v>325</v>
      </c>
      <c r="D65" s="721" t="s">
        <v>325</v>
      </c>
      <c r="E65" s="721" t="s">
        <v>325</v>
      </c>
      <c r="F65" s="721" t="s">
        <v>325</v>
      </c>
      <c r="G65" s="721" t="s">
        <v>325</v>
      </c>
      <c r="H65" s="721" t="s">
        <v>325</v>
      </c>
      <c r="I65" s="721" t="s">
        <v>325</v>
      </c>
      <c r="J65" s="721" t="s">
        <v>325</v>
      </c>
      <c r="K65" s="721" t="s">
        <v>325</v>
      </c>
      <c r="L65" s="721" t="s">
        <v>325</v>
      </c>
      <c r="M65" s="743" t="s">
        <v>325</v>
      </c>
    </row>
    <row r="66" spans="2:24" ht="25.5" x14ac:dyDescent="0.2">
      <c r="B66" s="722" t="s">
        <v>105</v>
      </c>
      <c r="C66" s="723">
        <v>0.95499999999999996</v>
      </c>
      <c r="D66" s="723">
        <v>2.7959999999999998</v>
      </c>
      <c r="E66" s="723">
        <v>1.861</v>
      </c>
      <c r="F66" s="723">
        <v>4.6989999999999998</v>
      </c>
      <c r="G66" s="723">
        <v>5.8689999999999998</v>
      </c>
      <c r="H66" s="723">
        <v>4.4809999999999999</v>
      </c>
      <c r="I66" s="723">
        <v>8.7420000000000009</v>
      </c>
      <c r="J66" s="723">
        <v>4.8159999999999998</v>
      </c>
      <c r="K66" s="723">
        <v>8.8049999999999997</v>
      </c>
      <c r="L66" s="723">
        <v>5.0659999999999998</v>
      </c>
      <c r="M66" s="724">
        <v>5.4279999999999999</v>
      </c>
    </row>
    <row r="67" spans="2:24" x14ac:dyDescent="0.2">
      <c r="B67" s="725" t="s">
        <v>94</v>
      </c>
      <c r="C67" s="726">
        <v>9.6000000000000002E-2</v>
      </c>
      <c r="D67" s="726">
        <v>0.28899999999999998</v>
      </c>
      <c r="E67" s="726">
        <v>9.1999999999999998E-2</v>
      </c>
      <c r="F67" s="726">
        <v>0.51200000000000001</v>
      </c>
      <c r="G67" s="726">
        <v>0.32200000000000001</v>
      </c>
      <c r="H67" s="726">
        <v>0.28999999999999998</v>
      </c>
      <c r="I67" s="726">
        <v>0.66600000000000004</v>
      </c>
      <c r="J67" s="726">
        <v>0.41899999999999998</v>
      </c>
      <c r="K67" s="726">
        <v>0.73199999999999998</v>
      </c>
      <c r="L67" s="726">
        <v>0.63300000000000001</v>
      </c>
      <c r="M67" s="727">
        <v>0.69299999999999995</v>
      </c>
    </row>
    <row r="68" spans="2:24" x14ac:dyDescent="0.2">
      <c r="B68" s="725" t="s">
        <v>95</v>
      </c>
      <c r="C68" s="726">
        <v>0.191</v>
      </c>
      <c r="D68" s="726">
        <v>0.49199999999999999</v>
      </c>
      <c r="E68" s="726">
        <v>0.59399999999999997</v>
      </c>
      <c r="F68" s="726">
        <v>0.999</v>
      </c>
      <c r="G68" s="726">
        <v>1.69</v>
      </c>
      <c r="H68" s="726">
        <v>0.73799999999999999</v>
      </c>
      <c r="I68" s="726">
        <v>1.232</v>
      </c>
      <c r="J68" s="726">
        <v>0.85499999999999998</v>
      </c>
      <c r="K68" s="726">
        <v>1.8340000000000001</v>
      </c>
      <c r="L68" s="726">
        <v>0.74399999999999999</v>
      </c>
      <c r="M68" s="727">
        <v>1.8640000000000001</v>
      </c>
    </row>
    <row r="69" spans="2:24" x14ac:dyDescent="0.2">
      <c r="B69" s="725" t="s">
        <v>96</v>
      </c>
      <c r="C69" s="726">
        <v>7.9000000000000001E-2</v>
      </c>
      <c r="D69" s="726">
        <v>0.23599999999999999</v>
      </c>
      <c r="E69" s="726">
        <v>0.28299999999999997</v>
      </c>
      <c r="F69" s="726">
        <v>0.54300000000000004</v>
      </c>
      <c r="G69" s="726">
        <v>1.052</v>
      </c>
      <c r="H69" s="726">
        <v>1.1060000000000001</v>
      </c>
      <c r="I69" s="726">
        <v>2.4350000000000001</v>
      </c>
      <c r="J69" s="726">
        <v>0.55800000000000005</v>
      </c>
      <c r="K69" s="726">
        <v>1.048</v>
      </c>
      <c r="L69" s="726">
        <v>0.56599999999999995</v>
      </c>
      <c r="M69" s="727">
        <v>0.64700000000000002</v>
      </c>
    </row>
    <row r="70" spans="2:24" x14ac:dyDescent="0.2">
      <c r="B70" s="725" t="s">
        <v>97</v>
      </c>
      <c r="C70" s="726">
        <v>3.5000000000000003E-2</v>
      </c>
      <c r="D70" s="726">
        <v>0.13600000000000001</v>
      </c>
      <c r="E70" s="726">
        <v>0.115</v>
      </c>
      <c r="F70" s="726">
        <v>0.46600000000000003</v>
      </c>
      <c r="G70" s="726">
        <v>0.59799999999999998</v>
      </c>
      <c r="H70" s="726">
        <v>0.60699999999999998</v>
      </c>
      <c r="I70" s="726">
        <v>1.5960000000000001</v>
      </c>
      <c r="J70" s="726">
        <v>0.59</v>
      </c>
      <c r="K70" s="726">
        <v>0.51100000000000001</v>
      </c>
      <c r="L70" s="726">
        <v>0.48</v>
      </c>
      <c r="M70" s="727">
        <v>0.371</v>
      </c>
    </row>
    <row r="71" spans="2:24" x14ac:dyDescent="0.2">
      <c r="B71" s="725" t="s">
        <v>98</v>
      </c>
      <c r="C71" s="726">
        <v>5.8999999999999997E-2</v>
      </c>
      <c r="D71" s="726">
        <v>0.35099999999999998</v>
      </c>
      <c r="E71" s="726">
        <v>0.21199999999999999</v>
      </c>
      <c r="F71" s="726">
        <v>0.39900000000000002</v>
      </c>
      <c r="G71" s="726">
        <v>0.42899999999999999</v>
      </c>
      <c r="H71" s="726">
        <v>0.35299999999999998</v>
      </c>
      <c r="I71" s="726">
        <v>0.94199999999999995</v>
      </c>
      <c r="J71" s="726">
        <v>0.77600000000000002</v>
      </c>
      <c r="K71" s="726">
        <v>1.2350000000000001</v>
      </c>
      <c r="L71" s="726">
        <v>0.89</v>
      </c>
      <c r="M71" s="727">
        <v>0.70599999999999996</v>
      </c>
    </row>
    <row r="72" spans="2:24" x14ac:dyDescent="0.2">
      <c r="B72" s="725" t="s">
        <v>99</v>
      </c>
      <c r="C72" s="726">
        <v>5.3999999999999999E-2</v>
      </c>
      <c r="D72" s="726">
        <v>0.221</v>
      </c>
      <c r="E72" s="726">
        <v>2.1999999999999999E-2</v>
      </c>
      <c r="F72" s="726">
        <v>0.29899999999999999</v>
      </c>
      <c r="G72" s="726">
        <v>0.27600000000000002</v>
      </c>
      <c r="H72" s="726">
        <v>0.19</v>
      </c>
      <c r="I72" s="726">
        <v>0.13300000000000001</v>
      </c>
      <c r="J72" s="726">
        <v>0.14000000000000001</v>
      </c>
      <c r="K72" s="726">
        <v>0.623</v>
      </c>
      <c r="L72" s="726">
        <v>0.152</v>
      </c>
      <c r="M72" s="727">
        <v>0.126</v>
      </c>
    </row>
    <row r="73" spans="2:24" x14ac:dyDescent="0.2">
      <c r="B73" s="725" t="s">
        <v>100</v>
      </c>
      <c r="C73" s="726">
        <v>0</v>
      </c>
      <c r="D73" s="726">
        <v>0</v>
      </c>
      <c r="E73" s="726">
        <v>2E-3</v>
      </c>
      <c r="F73" s="726">
        <v>2E-3</v>
      </c>
      <c r="G73" s="726">
        <v>2E-3</v>
      </c>
      <c r="H73" s="726">
        <v>2E-3</v>
      </c>
      <c r="I73" s="726">
        <v>2E-3</v>
      </c>
      <c r="J73" s="726">
        <v>2E-3</v>
      </c>
      <c r="K73" s="726">
        <v>2E-3</v>
      </c>
      <c r="L73" s="726">
        <v>2E-3</v>
      </c>
      <c r="M73" s="727">
        <v>2E-3</v>
      </c>
    </row>
    <row r="74" spans="2:24" x14ac:dyDescent="0.2">
      <c r="B74" s="725" t="s">
        <v>101</v>
      </c>
      <c r="C74" s="726">
        <v>0</v>
      </c>
      <c r="D74" s="726">
        <v>0</v>
      </c>
      <c r="E74" s="726">
        <v>0</v>
      </c>
      <c r="F74" s="726">
        <v>0</v>
      </c>
      <c r="G74" s="726">
        <v>0</v>
      </c>
      <c r="H74" s="726">
        <v>0</v>
      </c>
      <c r="I74" s="726">
        <v>0</v>
      </c>
      <c r="J74" s="726">
        <v>0</v>
      </c>
      <c r="K74" s="726">
        <v>0</v>
      </c>
      <c r="L74" s="726">
        <v>0</v>
      </c>
      <c r="M74" s="727">
        <v>0</v>
      </c>
    </row>
    <row r="75" spans="2:24" x14ac:dyDescent="0.2">
      <c r="B75" s="725" t="s">
        <v>102</v>
      </c>
      <c r="C75" s="726">
        <v>5.0000000000000001E-3</v>
      </c>
      <c r="D75" s="726">
        <v>1E-3</v>
      </c>
      <c r="E75" s="726">
        <v>0.01</v>
      </c>
      <c r="F75" s="726">
        <v>7.0000000000000001E-3</v>
      </c>
      <c r="G75" s="726">
        <v>1.4999999999999999E-2</v>
      </c>
      <c r="H75" s="726">
        <v>8.9999999999999993E-3</v>
      </c>
      <c r="I75" s="726">
        <v>4.2999999999999997E-2</v>
      </c>
      <c r="J75" s="726">
        <v>2.5000000000000001E-2</v>
      </c>
      <c r="K75" s="726">
        <v>3.7999999999999999E-2</v>
      </c>
      <c r="L75" s="726">
        <v>1.2999999999999999E-2</v>
      </c>
      <c r="M75" s="727">
        <v>4.0000000000000001E-3</v>
      </c>
    </row>
    <row r="76" spans="2:24" x14ac:dyDescent="0.2">
      <c r="B76" s="725" t="s">
        <v>103</v>
      </c>
      <c r="C76" s="726">
        <v>0</v>
      </c>
      <c r="D76" s="726">
        <v>0</v>
      </c>
      <c r="E76" s="726">
        <v>0</v>
      </c>
      <c r="F76" s="726">
        <v>1E-3</v>
      </c>
      <c r="G76" s="726">
        <v>1E-3</v>
      </c>
      <c r="H76" s="726">
        <v>2E-3</v>
      </c>
      <c r="I76" s="726">
        <v>2E-3</v>
      </c>
      <c r="J76" s="726">
        <v>2E-3</v>
      </c>
      <c r="K76" s="726">
        <v>2E-3</v>
      </c>
      <c r="L76" s="726">
        <v>2E-3</v>
      </c>
      <c r="M76" s="727">
        <v>2E-3</v>
      </c>
    </row>
    <row r="77" spans="2:24" ht="13.5" thickBot="1" x14ac:dyDescent="0.25">
      <c r="B77" s="758" t="s">
        <v>104</v>
      </c>
      <c r="C77" s="728">
        <v>0.436</v>
      </c>
      <c r="D77" s="728">
        <v>1.069</v>
      </c>
      <c r="E77" s="728">
        <v>0.53</v>
      </c>
      <c r="F77" s="728">
        <v>1.4730000000000001</v>
      </c>
      <c r="G77" s="728">
        <v>1.484</v>
      </c>
      <c r="H77" s="728">
        <v>1.1839999999999999</v>
      </c>
      <c r="I77" s="728">
        <v>1.6910000000000001</v>
      </c>
      <c r="J77" s="728">
        <v>1.448</v>
      </c>
      <c r="K77" s="728">
        <v>2.778</v>
      </c>
      <c r="L77" s="728">
        <v>1.5820000000000001</v>
      </c>
      <c r="M77" s="729">
        <v>1.012</v>
      </c>
    </row>
    <row r="80" spans="2:24" x14ac:dyDescent="0.2">
      <c r="B80" s="782" t="s">
        <v>745</v>
      </c>
      <c r="C80" s="785" t="s">
        <v>331</v>
      </c>
      <c r="D80" s="786"/>
      <c r="E80" s="785" t="s">
        <v>222</v>
      </c>
      <c r="F80" s="786"/>
      <c r="G80" s="785" t="s">
        <v>225</v>
      </c>
      <c r="H80" s="786"/>
      <c r="I80" s="785" t="s">
        <v>226</v>
      </c>
      <c r="J80" s="786"/>
      <c r="K80" s="785" t="s">
        <v>227</v>
      </c>
      <c r="L80" s="786"/>
      <c r="M80" s="785" t="s">
        <v>228</v>
      </c>
      <c r="N80" s="786"/>
      <c r="O80" s="785" t="s">
        <v>332</v>
      </c>
      <c r="P80" s="786"/>
      <c r="Q80" s="785" t="s">
        <v>333</v>
      </c>
      <c r="R80" s="786"/>
      <c r="S80" s="785" t="s">
        <v>231</v>
      </c>
      <c r="T80" s="786"/>
      <c r="U80" s="785" t="s">
        <v>232</v>
      </c>
      <c r="V80" s="786"/>
      <c r="W80" s="785" t="s">
        <v>233</v>
      </c>
      <c r="X80" s="787"/>
    </row>
    <row r="81" spans="2:24" x14ac:dyDescent="0.2">
      <c r="B81" s="783"/>
      <c r="C81" s="788" t="s">
        <v>79</v>
      </c>
      <c r="D81" s="789"/>
      <c r="E81" s="788" t="s">
        <v>79</v>
      </c>
      <c r="F81" s="789"/>
      <c r="G81" s="788" t="s">
        <v>79</v>
      </c>
      <c r="H81" s="789"/>
      <c r="I81" s="788" t="s">
        <v>79</v>
      </c>
      <c r="J81" s="789"/>
      <c r="K81" s="788" t="s">
        <v>79</v>
      </c>
      <c r="L81" s="789"/>
      <c r="M81" s="788" t="s">
        <v>79</v>
      </c>
      <c r="N81" s="789"/>
      <c r="O81" s="788"/>
      <c r="P81" s="789"/>
      <c r="Q81" s="788"/>
      <c r="R81" s="789"/>
      <c r="S81" s="788"/>
      <c r="T81" s="789"/>
      <c r="U81" s="788"/>
      <c r="V81" s="789"/>
      <c r="W81" s="788"/>
      <c r="X81" s="790"/>
    </row>
    <row r="82" spans="2:24" ht="41.25" thickBot="1" x14ac:dyDescent="0.25">
      <c r="B82" s="784"/>
      <c r="C82" s="721" t="s">
        <v>325</v>
      </c>
      <c r="D82" s="730" t="s">
        <v>82</v>
      </c>
      <c r="E82" s="721" t="s">
        <v>325</v>
      </c>
      <c r="F82" s="731" t="s">
        <v>82</v>
      </c>
      <c r="G82" s="721" t="s">
        <v>325</v>
      </c>
      <c r="H82" s="731" t="s">
        <v>82</v>
      </c>
      <c r="I82" s="721" t="s">
        <v>325</v>
      </c>
      <c r="J82" s="731" t="s">
        <v>82</v>
      </c>
      <c r="K82" s="721" t="s">
        <v>325</v>
      </c>
      <c r="L82" s="731" t="s">
        <v>82</v>
      </c>
      <c r="M82" s="721" t="s">
        <v>325</v>
      </c>
      <c r="N82" s="731" t="s">
        <v>82</v>
      </c>
      <c r="O82" s="721" t="s">
        <v>325</v>
      </c>
      <c r="P82" s="730" t="s">
        <v>82</v>
      </c>
      <c r="Q82" s="721" t="s">
        <v>325</v>
      </c>
      <c r="R82" s="730" t="s">
        <v>82</v>
      </c>
      <c r="S82" s="721" t="s">
        <v>325</v>
      </c>
      <c r="T82" s="730" t="s">
        <v>82</v>
      </c>
      <c r="U82" s="721" t="s">
        <v>325</v>
      </c>
      <c r="V82" s="730" t="s">
        <v>82</v>
      </c>
      <c r="W82" s="721" t="s">
        <v>325</v>
      </c>
      <c r="X82" s="730" t="s">
        <v>82</v>
      </c>
    </row>
    <row r="83" spans="2:24" ht="25.5" x14ac:dyDescent="0.2">
      <c r="B83" s="722" t="s">
        <v>105</v>
      </c>
      <c r="C83" s="723">
        <v>147.863</v>
      </c>
      <c r="D83" s="732">
        <v>29.3</v>
      </c>
      <c r="E83" s="723">
        <v>109.11799999999999</v>
      </c>
      <c r="F83" s="732">
        <v>20.6</v>
      </c>
      <c r="G83" s="723">
        <v>76.44</v>
      </c>
      <c r="H83" s="732">
        <v>29.69</v>
      </c>
      <c r="I83" s="723">
        <v>76.94</v>
      </c>
      <c r="J83" s="732">
        <v>32.71</v>
      </c>
      <c r="K83" s="723">
        <v>58.609000000000002</v>
      </c>
      <c r="L83" s="732">
        <v>34.270000000000003</v>
      </c>
      <c r="M83" s="723">
        <v>29.579000000000001</v>
      </c>
      <c r="N83" s="732">
        <v>16.7</v>
      </c>
      <c r="O83" s="723">
        <v>53.497999999999998</v>
      </c>
      <c r="P83" s="732">
        <v>16.13</v>
      </c>
      <c r="Q83" s="723">
        <v>66.314999999999998</v>
      </c>
      <c r="R83" s="732">
        <v>35.549999999999997</v>
      </c>
      <c r="S83" s="723">
        <v>46.466000000000001</v>
      </c>
      <c r="T83" s="732">
        <v>23.81</v>
      </c>
      <c r="U83" s="723">
        <v>58.829000000000001</v>
      </c>
      <c r="V83" s="732">
        <v>21.94</v>
      </c>
      <c r="W83" s="723">
        <v>63.308999999999997</v>
      </c>
      <c r="X83" s="733">
        <v>18.77</v>
      </c>
    </row>
    <row r="84" spans="2:24" x14ac:dyDescent="0.2">
      <c r="B84" s="725" t="s">
        <v>94</v>
      </c>
      <c r="C84" s="726">
        <v>18.341000000000001</v>
      </c>
      <c r="D84" s="734">
        <v>62.19</v>
      </c>
      <c r="E84" s="726">
        <v>20.638999999999999</v>
      </c>
      <c r="F84" s="734">
        <v>53.2</v>
      </c>
      <c r="G84" s="726">
        <v>20.911999999999999</v>
      </c>
      <c r="H84" s="734">
        <v>50.57</v>
      </c>
      <c r="I84" s="726">
        <v>57.734999999999999</v>
      </c>
      <c r="J84" s="734">
        <v>42.57</v>
      </c>
      <c r="K84" s="726">
        <v>32.756999999999998</v>
      </c>
      <c r="L84" s="734">
        <v>59.51</v>
      </c>
      <c r="M84" s="726">
        <v>4.2859999999999996</v>
      </c>
      <c r="N84" s="734">
        <v>37.979999999999997</v>
      </c>
      <c r="O84" s="726">
        <v>4.7530000000000001</v>
      </c>
      <c r="P84" s="734">
        <v>34.69</v>
      </c>
      <c r="Q84" s="726">
        <v>9.07</v>
      </c>
      <c r="R84" s="734">
        <v>37.159999999999997</v>
      </c>
      <c r="S84" s="726">
        <v>7.8479999999999999</v>
      </c>
      <c r="T84" s="734">
        <v>29.57</v>
      </c>
      <c r="U84" s="726">
        <v>8.1509999999999998</v>
      </c>
      <c r="V84" s="734">
        <v>31.99</v>
      </c>
      <c r="W84" s="726">
        <v>8.6</v>
      </c>
      <c r="X84" s="735">
        <v>28.26</v>
      </c>
    </row>
    <row r="85" spans="2:24" x14ac:dyDescent="0.2">
      <c r="B85" s="725" t="s">
        <v>95</v>
      </c>
      <c r="C85" s="726">
        <v>0.11700000000000001</v>
      </c>
      <c r="D85" s="734">
        <v>82.15</v>
      </c>
      <c r="E85" s="726">
        <v>0.11</v>
      </c>
      <c r="F85" s="734">
        <v>70.8</v>
      </c>
      <c r="G85" s="726">
        <v>0.14099999999999999</v>
      </c>
      <c r="H85" s="734">
        <v>58.37</v>
      </c>
      <c r="I85" s="726">
        <v>0.156</v>
      </c>
      <c r="J85" s="734">
        <v>55.27</v>
      </c>
      <c r="K85" s="726">
        <v>0.161</v>
      </c>
      <c r="L85" s="734">
        <v>53.84</v>
      </c>
      <c r="M85" s="726">
        <v>0.19500000000000001</v>
      </c>
      <c r="N85" s="734">
        <v>46.77</v>
      </c>
      <c r="O85" s="726">
        <v>0.249</v>
      </c>
      <c r="P85" s="734">
        <v>37.46</v>
      </c>
      <c r="Q85" s="726">
        <v>0.33700000000000002</v>
      </c>
      <c r="R85" s="734">
        <v>28.36</v>
      </c>
      <c r="S85" s="726">
        <v>0.44400000000000001</v>
      </c>
      <c r="T85" s="734">
        <v>22.32</v>
      </c>
      <c r="U85" s="726">
        <v>1.9379999999999999</v>
      </c>
      <c r="V85" s="734">
        <v>72.28</v>
      </c>
      <c r="W85" s="726">
        <v>0.45900000000000002</v>
      </c>
      <c r="X85" s="735">
        <v>14.81</v>
      </c>
    </row>
    <row r="86" spans="2:24" x14ac:dyDescent="0.2">
      <c r="B86" s="725" t="s">
        <v>96</v>
      </c>
      <c r="C86" s="726">
        <v>48.529000000000003</v>
      </c>
      <c r="D86" s="734">
        <v>42.41</v>
      </c>
      <c r="E86" s="726">
        <v>26.221</v>
      </c>
      <c r="F86" s="734">
        <v>38.32</v>
      </c>
      <c r="G86" s="726">
        <v>10.816000000000001</v>
      </c>
      <c r="H86" s="734">
        <v>35.799999999999997</v>
      </c>
      <c r="I86" s="726">
        <v>3.2090000000000001</v>
      </c>
      <c r="J86" s="734">
        <v>36.630000000000003</v>
      </c>
      <c r="K86" s="726">
        <v>4.391</v>
      </c>
      <c r="L86" s="734">
        <v>31.35</v>
      </c>
      <c r="M86" s="726">
        <v>5.4429999999999996</v>
      </c>
      <c r="N86" s="734">
        <v>30.84</v>
      </c>
      <c r="O86" s="726">
        <v>15.986000000000001</v>
      </c>
      <c r="P86" s="734">
        <v>37.61</v>
      </c>
      <c r="Q86" s="726">
        <v>8.0210000000000008</v>
      </c>
      <c r="R86" s="734">
        <v>27.2</v>
      </c>
      <c r="S86" s="726">
        <v>12.750999999999999</v>
      </c>
      <c r="T86" s="734">
        <v>39.1</v>
      </c>
      <c r="U86" s="726">
        <v>9.9390000000000001</v>
      </c>
      <c r="V86" s="734">
        <v>35.869999999999997</v>
      </c>
      <c r="W86" s="726">
        <v>14.752000000000001</v>
      </c>
      <c r="X86" s="735">
        <v>36.43</v>
      </c>
    </row>
    <row r="87" spans="2:24" x14ac:dyDescent="0.2">
      <c r="B87" s="725" t="s">
        <v>97</v>
      </c>
      <c r="C87" s="726">
        <v>50.563000000000002</v>
      </c>
      <c r="D87" s="734">
        <v>53.71</v>
      </c>
      <c r="E87" s="726">
        <v>29.992000000000001</v>
      </c>
      <c r="F87" s="734">
        <v>39.36</v>
      </c>
      <c r="G87" s="726">
        <v>5.7149999999999999</v>
      </c>
      <c r="H87" s="734">
        <v>38.5</v>
      </c>
      <c r="I87" s="726">
        <v>2.25</v>
      </c>
      <c r="J87" s="734">
        <v>49.78</v>
      </c>
      <c r="K87" s="726">
        <v>3.1080000000000001</v>
      </c>
      <c r="L87" s="734">
        <v>42.47</v>
      </c>
      <c r="M87" s="726">
        <v>4.157</v>
      </c>
      <c r="N87" s="734">
        <v>38.07</v>
      </c>
      <c r="O87" s="726">
        <v>7.3620000000000001</v>
      </c>
      <c r="P87" s="734">
        <v>25.78</v>
      </c>
      <c r="Q87" s="726">
        <v>6.8109999999999999</v>
      </c>
      <c r="R87" s="734">
        <v>32.99</v>
      </c>
      <c r="S87" s="726">
        <v>12.456</v>
      </c>
      <c r="T87" s="734">
        <v>54.72</v>
      </c>
      <c r="U87" s="726">
        <v>7.8239999999999998</v>
      </c>
      <c r="V87" s="734">
        <v>50.46</v>
      </c>
      <c r="W87" s="726">
        <v>8.0909999999999993</v>
      </c>
      <c r="X87" s="735">
        <v>48.79</v>
      </c>
    </row>
    <row r="88" spans="2:24" x14ac:dyDescent="0.2">
      <c r="B88" s="725" t="s">
        <v>98</v>
      </c>
      <c r="C88" s="726">
        <v>18.934999999999999</v>
      </c>
      <c r="D88" s="734">
        <v>31.85</v>
      </c>
      <c r="E88" s="726">
        <v>19.442</v>
      </c>
      <c r="F88" s="734">
        <v>31.89</v>
      </c>
      <c r="G88" s="726">
        <v>7.0049999999999999</v>
      </c>
      <c r="H88" s="734">
        <v>27.45</v>
      </c>
      <c r="I88" s="726">
        <v>0.79700000000000004</v>
      </c>
      <c r="J88" s="734">
        <v>24.11</v>
      </c>
      <c r="K88" s="726">
        <v>2.0190000000000001</v>
      </c>
      <c r="L88" s="734">
        <v>29.92</v>
      </c>
      <c r="M88" s="726">
        <v>3.8719999999999999</v>
      </c>
      <c r="N88" s="734">
        <v>31.21</v>
      </c>
      <c r="O88" s="726">
        <v>7.2409999999999997</v>
      </c>
      <c r="P88" s="734">
        <v>23.41</v>
      </c>
      <c r="Q88" s="726">
        <v>7.5670000000000002</v>
      </c>
      <c r="R88" s="734">
        <v>23.12</v>
      </c>
      <c r="S88" s="726">
        <v>5.1059999999999999</v>
      </c>
      <c r="T88" s="734">
        <v>29.98</v>
      </c>
      <c r="U88" s="726">
        <v>10.513999999999999</v>
      </c>
      <c r="V88" s="734">
        <v>32.64</v>
      </c>
      <c r="W88" s="726">
        <v>18.603000000000002</v>
      </c>
      <c r="X88" s="735">
        <v>32.65</v>
      </c>
    </row>
    <row r="89" spans="2:24" x14ac:dyDescent="0.2">
      <c r="B89" s="725" t="s">
        <v>99</v>
      </c>
      <c r="C89" s="726">
        <v>1.8979999999999999</v>
      </c>
      <c r="D89" s="734">
        <v>58.23</v>
      </c>
      <c r="E89" s="726">
        <v>3.052</v>
      </c>
      <c r="F89" s="734">
        <v>63.09</v>
      </c>
      <c r="G89" s="726">
        <v>20.885999999999999</v>
      </c>
      <c r="H89" s="734">
        <v>86.72</v>
      </c>
      <c r="I89" s="726">
        <v>2.5760000000000001</v>
      </c>
      <c r="J89" s="734">
        <v>71.209999999999994</v>
      </c>
      <c r="K89" s="726">
        <v>2.5880000000000001</v>
      </c>
      <c r="L89" s="734">
        <v>70.87</v>
      </c>
      <c r="M89" s="726">
        <v>2.5880000000000001</v>
      </c>
      <c r="N89" s="734">
        <v>70.87</v>
      </c>
      <c r="O89" s="726">
        <v>2.5880000000000001</v>
      </c>
      <c r="P89" s="734">
        <v>70.87</v>
      </c>
      <c r="Q89" s="726">
        <v>24.286999999999999</v>
      </c>
      <c r="R89" s="734">
        <v>94.93</v>
      </c>
      <c r="S89" s="726">
        <v>1.0740000000000001</v>
      </c>
      <c r="T89" s="734">
        <v>57.56</v>
      </c>
      <c r="U89" s="726">
        <v>12.379</v>
      </c>
      <c r="V89" s="734">
        <v>81.150000000000006</v>
      </c>
      <c r="W89" s="726">
        <v>0.95099999999999996</v>
      </c>
      <c r="X89" s="735">
        <v>60.99</v>
      </c>
    </row>
    <row r="90" spans="2:24" x14ac:dyDescent="0.2">
      <c r="B90" s="725" t="s">
        <v>100</v>
      </c>
      <c r="C90" s="726">
        <v>2.2690000000000001</v>
      </c>
      <c r="D90" s="734">
        <v>45.1</v>
      </c>
      <c r="E90" s="726">
        <v>1.3220000000000001</v>
      </c>
      <c r="F90" s="734">
        <v>50.35</v>
      </c>
      <c r="G90" s="726">
        <v>2.9369999999999998</v>
      </c>
      <c r="H90" s="734">
        <v>71.64</v>
      </c>
      <c r="I90" s="726">
        <v>4.1269999999999998</v>
      </c>
      <c r="J90" s="734">
        <v>80.67</v>
      </c>
      <c r="K90" s="726">
        <v>4.2530000000000001</v>
      </c>
      <c r="L90" s="734">
        <v>59.55</v>
      </c>
      <c r="M90" s="726">
        <v>0.13500000000000001</v>
      </c>
      <c r="N90" s="734">
        <v>81.56</v>
      </c>
      <c r="O90" s="726">
        <v>0.59699999999999998</v>
      </c>
      <c r="P90" s="734">
        <v>78.739999999999995</v>
      </c>
      <c r="Q90" s="726">
        <v>1.0860000000000001</v>
      </c>
      <c r="R90" s="734">
        <v>59.84</v>
      </c>
      <c r="S90" s="726">
        <v>1.038</v>
      </c>
      <c r="T90" s="734">
        <v>61.06</v>
      </c>
      <c r="U90" s="726">
        <v>1.44</v>
      </c>
      <c r="V90" s="734">
        <v>50.78</v>
      </c>
      <c r="W90" s="726">
        <v>1.7669999999999999</v>
      </c>
      <c r="X90" s="735">
        <v>44.79</v>
      </c>
    </row>
    <row r="91" spans="2:24" x14ac:dyDescent="0.2">
      <c r="B91" s="725" t="s">
        <v>101</v>
      </c>
      <c r="C91" s="726">
        <v>2.5609999999999999</v>
      </c>
      <c r="D91" s="734">
        <v>40.54</v>
      </c>
      <c r="E91" s="726">
        <v>2</v>
      </c>
      <c r="F91" s="734">
        <v>33.03</v>
      </c>
      <c r="G91" s="726">
        <v>2.0489999999999999</v>
      </c>
      <c r="H91" s="734">
        <v>39.869999999999997</v>
      </c>
      <c r="I91" s="726">
        <v>1.7190000000000001</v>
      </c>
      <c r="J91" s="734">
        <v>42.17</v>
      </c>
      <c r="K91" s="726">
        <v>1.8520000000000001</v>
      </c>
      <c r="L91" s="734">
        <v>38.64</v>
      </c>
      <c r="M91" s="726">
        <v>2.0249999999999999</v>
      </c>
      <c r="N91" s="734">
        <v>35.369999999999997</v>
      </c>
      <c r="O91" s="726">
        <v>2.1160000000000001</v>
      </c>
      <c r="P91" s="734">
        <v>33.909999999999997</v>
      </c>
      <c r="Q91" s="726">
        <v>4.0250000000000004</v>
      </c>
      <c r="R91" s="734">
        <v>52.57</v>
      </c>
      <c r="S91" s="726">
        <v>2.0139999999999998</v>
      </c>
      <c r="T91" s="734">
        <v>35.11</v>
      </c>
      <c r="U91" s="726">
        <v>2.3210000000000002</v>
      </c>
      <c r="V91" s="734">
        <v>43.47</v>
      </c>
      <c r="W91" s="726">
        <v>5.2960000000000003</v>
      </c>
      <c r="X91" s="735">
        <v>57.2</v>
      </c>
    </row>
    <row r="92" spans="2:24" x14ac:dyDescent="0.2">
      <c r="B92" s="725" t="s">
        <v>102</v>
      </c>
      <c r="C92" s="726">
        <v>3.0000000000000001E-3</v>
      </c>
      <c r="D92" s="734">
        <v>96.46</v>
      </c>
      <c r="E92" s="726">
        <v>0.157</v>
      </c>
      <c r="F92" s="734">
        <v>47.08</v>
      </c>
      <c r="G92" s="726">
        <v>0.23699999999999999</v>
      </c>
      <c r="H92" s="734">
        <v>36.51</v>
      </c>
      <c r="I92" s="726">
        <v>0.23699999999999999</v>
      </c>
      <c r="J92" s="734">
        <v>36.51</v>
      </c>
      <c r="K92" s="726">
        <v>0.23699999999999999</v>
      </c>
      <c r="L92" s="734">
        <v>36.51</v>
      </c>
      <c r="M92" s="726">
        <v>0.23699999999999999</v>
      </c>
      <c r="N92" s="734">
        <v>36.46</v>
      </c>
      <c r="O92" s="726">
        <v>1.34</v>
      </c>
      <c r="P92" s="734">
        <v>43.99</v>
      </c>
      <c r="Q92" s="726">
        <v>0.628</v>
      </c>
      <c r="R92" s="734">
        <v>48.87</v>
      </c>
      <c r="S92" s="726">
        <v>0</v>
      </c>
      <c r="T92" s="734">
        <v>0</v>
      </c>
      <c r="U92" s="726">
        <v>0</v>
      </c>
      <c r="V92" s="734">
        <v>0</v>
      </c>
      <c r="W92" s="726">
        <v>4.5999999999999999E-2</v>
      </c>
      <c r="X92" s="735">
        <v>49.66</v>
      </c>
    </row>
    <row r="93" spans="2:24" x14ac:dyDescent="0.2">
      <c r="B93" s="725" t="s">
        <v>103</v>
      </c>
      <c r="C93" s="726">
        <v>7.0000000000000001E-3</v>
      </c>
      <c r="D93" s="734">
        <v>42.48</v>
      </c>
      <c r="E93" s="726">
        <v>3.9E-2</v>
      </c>
      <c r="F93" s="734">
        <v>53.19</v>
      </c>
      <c r="G93" s="726">
        <v>0.13200000000000001</v>
      </c>
      <c r="H93" s="734">
        <v>48.87</v>
      </c>
      <c r="I93" s="726">
        <v>0.26700000000000002</v>
      </c>
      <c r="J93" s="734">
        <v>56.73</v>
      </c>
      <c r="K93" s="726">
        <v>0.27900000000000003</v>
      </c>
      <c r="L93" s="734">
        <v>54.35</v>
      </c>
      <c r="M93" s="726">
        <v>0.27900000000000003</v>
      </c>
      <c r="N93" s="734">
        <v>54.35</v>
      </c>
      <c r="O93" s="726">
        <v>0.27900000000000003</v>
      </c>
      <c r="P93" s="734">
        <v>54.35</v>
      </c>
      <c r="Q93" s="726">
        <v>0.27900000000000003</v>
      </c>
      <c r="R93" s="734">
        <v>54.35</v>
      </c>
      <c r="S93" s="726">
        <v>0.27900000000000003</v>
      </c>
      <c r="T93" s="734">
        <v>54.35</v>
      </c>
      <c r="U93" s="726">
        <v>0.27900000000000003</v>
      </c>
      <c r="V93" s="734">
        <v>54.35</v>
      </c>
      <c r="W93" s="726">
        <v>0.27900000000000003</v>
      </c>
      <c r="X93" s="735">
        <v>54.35</v>
      </c>
    </row>
    <row r="94" spans="2:24" ht="13.5" thickBot="1" x14ac:dyDescent="0.25">
      <c r="B94" s="758" t="s">
        <v>104</v>
      </c>
      <c r="C94" s="728">
        <v>4.6390000000000002</v>
      </c>
      <c r="D94" s="736">
        <v>54.23</v>
      </c>
      <c r="E94" s="728">
        <v>6.1429999999999998</v>
      </c>
      <c r="F94" s="736">
        <v>44.54</v>
      </c>
      <c r="G94" s="728">
        <v>5.61</v>
      </c>
      <c r="H94" s="736">
        <v>40.94</v>
      </c>
      <c r="I94" s="728">
        <v>3.8679999999999999</v>
      </c>
      <c r="J94" s="736">
        <v>28.49</v>
      </c>
      <c r="K94" s="728">
        <v>6.9649999999999999</v>
      </c>
      <c r="L94" s="736">
        <v>40.21</v>
      </c>
      <c r="M94" s="728">
        <v>6.3630000000000004</v>
      </c>
      <c r="N94" s="736">
        <v>46.31</v>
      </c>
      <c r="O94" s="728">
        <v>10.988</v>
      </c>
      <c r="P94" s="736">
        <v>38.97</v>
      </c>
      <c r="Q94" s="728">
        <v>4.2039999999999997</v>
      </c>
      <c r="R94" s="736">
        <v>25.69</v>
      </c>
      <c r="S94" s="728">
        <v>3.4580000000000002</v>
      </c>
      <c r="T94" s="736">
        <v>33.11</v>
      </c>
      <c r="U94" s="728">
        <v>4.0449999999999999</v>
      </c>
      <c r="V94" s="736">
        <v>37.54</v>
      </c>
      <c r="W94" s="728">
        <v>4.4660000000000002</v>
      </c>
      <c r="X94" s="737">
        <v>28.55</v>
      </c>
    </row>
    <row r="97" spans="2:14" x14ac:dyDescent="0.2">
      <c r="B97" s="782" t="s">
        <v>745</v>
      </c>
      <c r="C97" s="719" t="s">
        <v>331</v>
      </c>
      <c r="D97" s="719" t="s">
        <v>222</v>
      </c>
      <c r="E97" s="719" t="s">
        <v>225</v>
      </c>
      <c r="F97" s="719" t="s">
        <v>226</v>
      </c>
      <c r="G97" s="719" t="s">
        <v>227</v>
      </c>
      <c r="H97" s="719" t="s">
        <v>228</v>
      </c>
      <c r="I97" s="719" t="s">
        <v>332</v>
      </c>
      <c r="J97" s="719" t="s">
        <v>333</v>
      </c>
      <c r="K97" s="719" t="s">
        <v>231</v>
      </c>
      <c r="L97" s="719" t="s">
        <v>232</v>
      </c>
      <c r="M97" s="719" t="s">
        <v>233</v>
      </c>
      <c r="N97" s="738"/>
    </row>
    <row r="98" spans="2:14" x14ac:dyDescent="0.2">
      <c r="B98" s="783"/>
      <c r="C98" s="718" t="s">
        <v>308</v>
      </c>
      <c r="D98" s="718" t="s">
        <v>308</v>
      </c>
      <c r="E98" s="718" t="s">
        <v>308</v>
      </c>
      <c r="F98" s="718" t="s">
        <v>308</v>
      </c>
      <c r="G98" s="718" t="s">
        <v>308</v>
      </c>
      <c r="H98" s="718" t="s">
        <v>308</v>
      </c>
      <c r="I98" s="718" t="s">
        <v>308</v>
      </c>
      <c r="J98" s="718" t="s">
        <v>308</v>
      </c>
      <c r="K98" s="718" t="s">
        <v>308</v>
      </c>
      <c r="L98" s="718" t="s">
        <v>308</v>
      </c>
      <c r="M98" s="720" t="s">
        <v>308</v>
      </c>
      <c r="N98" s="739"/>
    </row>
    <row r="99" spans="2:14" ht="41.25" thickBot="1" x14ac:dyDescent="0.25">
      <c r="B99" s="784"/>
      <c r="C99" s="721" t="s">
        <v>325</v>
      </c>
      <c r="D99" s="721" t="s">
        <v>325</v>
      </c>
      <c r="E99" s="721" t="s">
        <v>325</v>
      </c>
      <c r="F99" s="721" t="s">
        <v>325</v>
      </c>
      <c r="G99" s="721" t="s">
        <v>325</v>
      </c>
      <c r="H99" s="721" t="s">
        <v>325</v>
      </c>
      <c r="I99" s="721" t="s">
        <v>325</v>
      </c>
      <c r="J99" s="721" t="s">
        <v>325</v>
      </c>
      <c r="K99" s="721" t="s">
        <v>325</v>
      </c>
      <c r="L99" s="721" t="s">
        <v>325</v>
      </c>
      <c r="M99" s="721" t="s">
        <v>325</v>
      </c>
      <c r="N99" s="740"/>
    </row>
    <row r="100" spans="2:14" ht="25.5" x14ac:dyDescent="0.2">
      <c r="B100" s="754" t="s">
        <v>105</v>
      </c>
      <c r="C100" s="755">
        <f t="shared" ref="C100:C108" si="17">C83</f>
        <v>147.863</v>
      </c>
      <c r="D100" s="755">
        <f t="shared" ref="D100:D108" si="18">E83</f>
        <v>109.11799999999999</v>
      </c>
      <c r="E100" s="755">
        <f t="shared" ref="E100:E108" si="19">G83</f>
        <v>76.44</v>
      </c>
      <c r="F100" s="755">
        <f t="shared" ref="F100:F108" si="20">I83</f>
        <v>76.94</v>
      </c>
      <c r="G100" s="755">
        <f t="shared" ref="G100:G108" si="21">K83</f>
        <v>58.609000000000002</v>
      </c>
      <c r="H100" s="755">
        <f t="shared" ref="H100:H108" si="22">M83</f>
        <v>29.579000000000001</v>
      </c>
      <c r="I100" s="755">
        <f t="shared" ref="I100:I108" si="23">O83</f>
        <v>53.497999999999998</v>
      </c>
      <c r="J100" s="755">
        <f t="shared" ref="J100:J108" si="24">Q83</f>
        <v>66.314999999999998</v>
      </c>
      <c r="K100" s="755">
        <f t="shared" ref="K100:K108" si="25">S83</f>
        <v>46.466000000000001</v>
      </c>
      <c r="L100" s="755">
        <f t="shared" ref="L100:L108" si="26">U83</f>
        <v>58.829000000000001</v>
      </c>
      <c r="M100" s="756">
        <f t="shared" ref="M100:M108" si="27">W83</f>
        <v>63.308999999999997</v>
      </c>
      <c r="N100" s="723"/>
    </row>
    <row r="101" spans="2:14" x14ac:dyDescent="0.2">
      <c r="B101" s="744" t="s">
        <v>94</v>
      </c>
      <c r="C101" s="745">
        <f t="shared" si="17"/>
        <v>18.341000000000001</v>
      </c>
      <c r="D101" s="745">
        <f t="shared" si="18"/>
        <v>20.638999999999999</v>
      </c>
      <c r="E101" s="745">
        <f t="shared" si="19"/>
        <v>20.911999999999999</v>
      </c>
      <c r="F101" s="745">
        <f t="shared" si="20"/>
        <v>57.734999999999999</v>
      </c>
      <c r="G101" s="745">
        <f t="shared" si="21"/>
        <v>32.756999999999998</v>
      </c>
      <c r="H101" s="745">
        <f t="shared" si="22"/>
        <v>4.2859999999999996</v>
      </c>
      <c r="I101" s="745">
        <f t="shared" si="23"/>
        <v>4.7530000000000001</v>
      </c>
      <c r="J101" s="745">
        <f t="shared" si="24"/>
        <v>9.07</v>
      </c>
      <c r="K101" s="745">
        <f t="shared" si="25"/>
        <v>7.8479999999999999</v>
      </c>
      <c r="L101" s="745">
        <f t="shared" si="26"/>
        <v>8.1509999999999998</v>
      </c>
      <c r="M101" s="746">
        <f t="shared" si="27"/>
        <v>8.6</v>
      </c>
      <c r="N101" s="726"/>
    </row>
    <row r="102" spans="2:14" x14ac:dyDescent="0.2">
      <c r="B102" s="744" t="s">
        <v>95</v>
      </c>
      <c r="C102" s="745">
        <f t="shared" si="17"/>
        <v>0.11700000000000001</v>
      </c>
      <c r="D102" s="745">
        <f t="shared" si="18"/>
        <v>0.11</v>
      </c>
      <c r="E102" s="745">
        <f t="shared" si="19"/>
        <v>0.14099999999999999</v>
      </c>
      <c r="F102" s="745">
        <f t="shared" si="20"/>
        <v>0.156</v>
      </c>
      <c r="G102" s="745">
        <f t="shared" si="21"/>
        <v>0.161</v>
      </c>
      <c r="H102" s="745">
        <f t="shared" si="22"/>
        <v>0.19500000000000001</v>
      </c>
      <c r="I102" s="745">
        <f t="shared" si="23"/>
        <v>0.249</v>
      </c>
      <c r="J102" s="745">
        <f t="shared" si="24"/>
        <v>0.33700000000000002</v>
      </c>
      <c r="K102" s="745">
        <f t="shared" si="25"/>
        <v>0.44400000000000001</v>
      </c>
      <c r="L102" s="745">
        <f t="shared" si="26"/>
        <v>1.9379999999999999</v>
      </c>
      <c r="M102" s="746">
        <f t="shared" si="27"/>
        <v>0.45900000000000002</v>
      </c>
      <c r="N102" s="726"/>
    </row>
    <row r="103" spans="2:14" x14ac:dyDescent="0.2">
      <c r="B103" s="744" t="s">
        <v>96</v>
      </c>
      <c r="C103" s="745">
        <f t="shared" si="17"/>
        <v>48.529000000000003</v>
      </c>
      <c r="D103" s="745">
        <f t="shared" si="18"/>
        <v>26.221</v>
      </c>
      <c r="E103" s="745">
        <f t="shared" si="19"/>
        <v>10.816000000000001</v>
      </c>
      <c r="F103" s="745">
        <f t="shared" si="20"/>
        <v>3.2090000000000001</v>
      </c>
      <c r="G103" s="745">
        <f t="shared" si="21"/>
        <v>4.391</v>
      </c>
      <c r="H103" s="745">
        <f t="shared" si="22"/>
        <v>5.4429999999999996</v>
      </c>
      <c r="I103" s="745">
        <f t="shared" si="23"/>
        <v>15.986000000000001</v>
      </c>
      <c r="J103" s="745">
        <f t="shared" si="24"/>
        <v>8.0210000000000008</v>
      </c>
      <c r="K103" s="745">
        <f t="shared" si="25"/>
        <v>12.750999999999999</v>
      </c>
      <c r="L103" s="745">
        <f t="shared" si="26"/>
        <v>9.9390000000000001</v>
      </c>
      <c r="M103" s="746">
        <f t="shared" si="27"/>
        <v>14.752000000000001</v>
      </c>
      <c r="N103" s="726"/>
    </row>
    <row r="104" spans="2:14" x14ac:dyDescent="0.2">
      <c r="B104" s="744" t="s">
        <v>97</v>
      </c>
      <c r="C104" s="745">
        <f t="shared" si="17"/>
        <v>50.563000000000002</v>
      </c>
      <c r="D104" s="745">
        <f t="shared" si="18"/>
        <v>29.992000000000001</v>
      </c>
      <c r="E104" s="745">
        <f t="shared" si="19"/>
        <v>5.7149999999999999</v>
      </c>
      <c r="F104" s="745">
        <f t="shared" si="20"/>
        <v>2.25</v>
      </c>
      <c r="G104" s="745">
        <f t="shared" si="21"/>
        <v>3.1080000000000001</v>
      </c>
      <c r="H104" s="745">
        <f t="shared" si="22"/>
        <v>4.157</v>
      </c>
      <c r="I104" s="745">
        <f t="shared" si="23"/>
        <v>7.3620000000000001</v>
      </c>
      <c r="J104" s="745">
        <f t="shared" si="24"/>
        <v>6.8109999999999999</v>
      </c>
      <c r="K104" s="745">
        <f t="shared" si="25"/>
        <v>12.456</v>
      </c>
      <c r="L104" s="745">
        <f t="shared" si="26"/>
        <v>7.8239999999999998</v>
      </c>
      <c r="M104" s="746">
        <f t="shared" si="27"/>
        <v>8.0909999999999993</v>
      </c>
      <c r="N104" s="726"/>
    </row>
    <row r="105" spans="2:14" x14ac:dyDescent="0.2">
      <c r="B105" s="744" t="s">
        <v>98</v>
      </c>
      <c r="C105" s="745">
        <f t="shared" si="17"/>
        <v>18.934999999999999</v>
      </c>
      <c r="D105" s="745">
        <f t="shared" si="18"/>
        <v>19.442</v>
      </c>
      <c r="E105" s="745">
        <f t="shared" si="19"/>
        <v>7.0049999999999999</v>
      </c>
      <c r="F105" s="745">
        <f t="shared" si="20"/>
        <v>0.79700000000000004</v>
      </c>
      <c r="G105" s="745">
        <f t="shared" si="21"/>
        <v>2.0190000000000001</v>
      </c>
      <c r="H105" s="745">
        <f t="shared" si="22"/>
        <v>3.8719999999999999</v>
      </c>
      <c r="I105" s="745">
        <f t="shared" si="23"/>
        <v>7.2409999999999997</v>
      </c>
      <c r="J105" s="745">
        <f t="shared" si="24"/>
        <v>7.5670000000000002</v>
      </c>
      <c r="K105" s="745">
        <f t="shared" si="25"/>
        <v>5.1059999999999999</v>
      </c>
      <c r="L105" s="745">
        <f t="shared" si="26"/>
        <v>10.513999999999999</v>
      </c>
      <c r="M105" s="746">
        <f t="shared" si="27"/>
        <v>18.603000000000002</v>
      </c>
      <c r="N105" s="726"/>
    </row>
    <row r="106" spans="2:14" x14ac:dyDescent="0.2">
      <c r="B106" s="744" t="s">
        <v>99</v>
      </c>
      <c r="C106" s="745">
        <f t="shared" si="17"/>
        <v>1.8979999999999999</v>
      </c>
      <c r="D106" s="745">
        <f t="shared" si="18"/>
        <v>3.052</v>
      </c>
      <c r="E106" s="745">
        <f t="shared" si="19"/>
        <v>20.885999999999999</v>
      </c>
      <c r="F106" s="745">
        <f t="shared" si="20"/>
        <v>2.5760000000000001</v>
      </c>
      <c r="G106" s="745">
        <f t="shared" si="21"/>
        <v>2.5880000000000001</v>
      </c>
      <c r="H106" s="745">
        <f t="shared" si="22"/>
        <v>2.5880000000000001</v>
      </c>
      <c r="I106" s="745">
        <f t="shared" si="23"/>
        <v>2.5880000000000001</v>
      </c>
      <c r="J106" s="745">
        <f t="shared" si="24"/>
        <v>24.286999999999999</v>
      </c>
      <c r="K106" s="745">
        <f t="shared" si="25"/>
        <v>1.0740000000000001</v>
      </c>
      <c r="L106" s="745">
        <f t="shared" si="26"/>
        <v>12.379</v>
      </c>
      <c r="M106" s="746">
        <f t="shared" si="27"/>
        <v>0.95099999999999996</v>
      </c>
      <c r="N106" s="726"/>
    </row>
    <row r="107" spans="2:14" x14ac:dyDescent="0.2">
      <c r="B107" s="744" t="s">
        <v>100</v>
      </c>
      <c r="C107" s="745">
        <f t="shared" si="17"/>
        <v>2.2690000000000001</v>
      </c>
      <c r="D107" s="745">
        <f t="shared" si="18"/>
        <v>1.3220000000000001</v>
      </c>
      <c r="E107" s="745">
        <f t="shared" si="19"/>
        <v>2.9369999999999998</v>
      </c>
      <c r="F107" s="745">
        <f t="shared" si="20"/>
        <v>4.1269999999999998</v>
      </c>
      <c r="G107" s="745">
        <f t="shared" si="21"/>
        <v>4.2530000000000001</v>
      </c>
      <c r="H107" s="745">
        <f t="shared" si="22"/>
        <v>0.13500000000000001</v>
      </c>
      <c r="I107" s="745">
        <f t="shared" si="23"/>
        <v>0.59699999999999998</v>
      </c>
      <c r="J107" s="745">
        <f t="shared" si="24"/>
        <v>1.0860000000000001</v>
      </c>
      <c r="K107" s="745">
        <f t="shared" si="25"/>
        <v>1.038</v>
      </c>
      <c r="L107" s="745">
        <f t="shared" si="26"/>
        <v>1.44</v>
      </c>
      <c r="M107" s="746">
        <f t="shared" si="27"/>
        <v>1.7669999999999999</v>
      </c>
      <c r="N107" s="726"/>
    </row>
    <row r="108" spans="2:14" x14ac:dyDescent="0.2">
      <c r="B108" s="744" t="s">
        <v>101</v>
      </c>
      <c r="C108" s="745">
        <f t="shared" si="17"/>
        <v>2.5609999999999999</v>
      </c>
      <c r="D108" s="745">
        <f t="shared" si="18"/>
        <v>2</v>
      </c>
      <c r="E108" s="745">
        <f t="shared" si="19"/>
        <v>2.0489999999999999</v>
      </c>
      <c r="F108" s="745">
        <f t="shared" si="20"/>
        <v>1.7190000000000001</v>
      </c>
      <c r="G108" s="745">
        <f t="shared" si="21"/>
        <v>1.8520000000000001</v>
      </c>
      <c r="H108" s="745">
        <f t="shared" si="22"/>
        <v>2.0249999999999999</v>
      </c>
      <c r="I108" s="745">
        <f t="shared" si="23"/>
        <v>2.1160000000000001</v>
      </c>
      <c r="J108" s="745">
        <f t="shared" si="24"/>
        <v>4.0250000000000004</v>
      </c>
      <c r="K108" s="745">
        <f t="shared" si="25"/>
        <v>2.0139999999999998</v>
      </c>
      <c r="L108" s="745">
        <f t="shared" si="26"/>
        <v>2.3210000000000002</v>
      </c>
      <c r="M108" s="746">
        <f t="shared" si="27"/>
        <v>5.2960000000000003</v>
      </c>
      <c r="N108" s="726"/>
    </row>
    <row r="109" spans="2:14" x14ac:dyDescent="0.2">
      <c r="B109" s="744" t="s">
        <v>102</v>
      </c>
      <c r="C109" s="745">
        <f t="shared" ref="C109:C111" si="28">C92</f>
        <v>3.0000000000000001E-3</v>
      </c>
      <c r="D109" s="745">
        <f t="shared" ref="D109:D111" si="29">E92</f>
        <v>0.157</v>
      </c>
      <c r="E109" s="745">
        <f t="shared" ref="E109:E111" si="30">G92</f>
        <v>0.23699999999999999</v>
      </c>
      <c r="F109" s="745">
        <f t="shared" ref="F109:F111" si="31">I92</f>
        <v>0.23699999999999999</v>
      </c>
      <c r="G109" s="745">
        <f t="shared" ref="G109:G111" si="32">K92</f>
        <v>0.23699999999999999</v>
      </c>
      <c r="H109" s="745">
        <f t="shared" ref="H109:H111" si="33">M92</f>
        <v>0.23699999999999999</v>
      </c>
      <c r="I109" s="745">
        <f t="shared" ref="I109:I111" si="34">O92</f>
        <v>1.34</v>
      </c>
      <c r="J109" s="745">
        <f t="shared" ref="J109:J111" si="35">Q92</f>
        <v>0.628</v>
      </c>
      <c r="K109" s="745">
        <f t="shared" ref="K109:K111" si="36">S92</f>
        <v>0</v>
      </c>
      <c r="L109" s="745">
        <f t="shared" ref="L109:L111" si="37">U92</f>
        <v>0</v>
      </c>
      <c r="M109" s="746">
        <f t="shared" ref="M109:M111" si="38">W92</f>
        <v>4.5999999999999999E-2</v>
      </c>
      <c r="N109" s="726"/>
    </row>
    <row r="110" spans="2:14" x14ac:dyDescent="0.2">
      <c r="B110" s="744" t="s">
        <v>103</v>
      </c>
      <c r="C110" s="745">
        <f t="shared" si="28"/>
        <v>7.0000000000000001E-3</v>
      </c>
      <c r="D110" s="745">
        <f t="shared" si="29"/>
        <v>3.9E-2</v>
      </c>
      <c r="E110" s="745">
        <f t="shared" si="30"/>
        <v>0.13200000000000001</v>
      </c>
      <c r="F110" s="745">
        <f t="shared" si="31"/>
        <v>0.26700000000000002</v>
      </c>
      <c r="G110" s="745">
        <f t="shared" si="32"/>
        <v>0.27900000000000003</v>
      </c>
      <c r="H110" s="745">
        <f t="shared" si="33"/>
        <v>0.27900000000000003</v>
      </c>
      <c r="I110" s="745">
        <f t="shared" si="34"/>
        <v>0.27900000000000003</v>
      </c>
      <c r="J110" s="745">
        <f t="shared" si="35"/>
        <v>0.27900000000000003</v>
      </c>
      <c r="K110" s="745">
        <f t="shared" si="36"/>
        <v>0.27900000000000003</v>
      </c>
      <c r="L110" s="745">
        <f t="shared" si="37"/>
        <v>0.27900000000000003</v>
      </c>
      <c r="M110" s="746">
        <f t="shared" si="38"/>
        <v>0.27900000000000003</v>
      </c>
      <c r="N110" s="726"/>
    </row>
    <row r="111" spans="2:14" ht="13.5" thickBot="1" x14ac:dyDescent="0.25">
      <c r="B111" s="747" t="s">
        <v>104</v>
      </c>
      <c r="C111" s="748">
        <f t="shared" si="28"/>
        <v>4.6390000000000002</v>
      </c>
      <c r="D111" s="748">
        <f t="shared" si="29"/>
        <v>6.1429999999999998</v>
      </c>
      <c r="E111" s="748">
        <f t="shared" si="30"/>
        <v>5.61</v>
      </c>
      <c r="F111" s="748">
        <f t="shared" si="31"/>
        <v>3.8679999999999999</v>
      </c>
      <c r="G111" s="748">
        <f t="shared" si="32"/>
        <v>6.9649999999999999</v>
      </c>
      <c r="H111" s="748">
        <f t="shared" si="33"/>
        <v>6.3630000000000004</v>
      </c>
      <c r="I111" s="748">
        <f t="shared" si="34"/>
        <v>10.988</v>
      </c>
      <c r="J111" s="748">
        <f t="shared" si="35"/>
        <v>4.2039999999999997</v>
      </c>
      <c r="K111" s="748">
        <f t="shared" si="36"/>
        <v>3.4580000000000002</v>
      </c>
      <c r="L111" s="748">
        <f t="shared" si="37"/>
        <v>4.0449999999999999</v>
      </c>
      <c r="M111" s="749">
        <f t="shared" si="38"/>
        <v>4.4660000000000002</v>
      </c>
      <c r="N111" s="726"/>
    </row>
    <row r="114" spans="2:14" x14ac:dyDescent="0.2">
      <c r="B114" s="782" t="s">
        <v>745</v>
      </c>
      <c r="C114" s="719" t="s">
        <v>331</v>
      </c>
      <c r="D114" s="719" t="s">
        <v>222</v>
      </c>
      <c r="E114" s="719" t="s">
        <v>225</v>
      </c>
      <c r="F114" s="719" t="s">
        <v>226</v>
      </c>
      <c r="G114" s="719" t="s">
        <v>227</v>
      </c>
      <c r="H114" s="719" t="s">
        <v>228</v>
      </c>
      <c r="I114" s="719" t="s">
        <v>332</v>
      </c>
      <c r="J114" s="719" t="s">
        <v>333</v>
      </c>
      <c r="K114" s="719" t="s">
        <v>231</v>
      </c>
      <c r="L114" s="719" t="s">
        <v>232</v>
      </c>
      <c r="M114" s="719" t="s">
        <v>233</v>
      </c>
      <c r="N114" s="738"/>
    </row>
    <row r="115" spans="2:14" x14ac:dyDescent="0.2">
      <c r="B115" s="783"/>
      <c r="C115" s="718" t="s">
        <v>487</v>
      </c>
      <c r="D115" s="718" t="s">
        <v>487</v>
      </c>
      <c r="E115" s="718" t="s">
        <v>487</v>
      </c>
      <c r="F115" s="718" t="s">
        <v>487</v>
      </c>
      <c r="G115" s="718" t="s">
        <v>487</v>
      </c>
      <c r="H115" s="718" t="s">
        <v>487</v>
      </c>
      <c r="I115" s="718" t="s">
        <v>487</v>
      </c>
      <c r="J115" s="718" t="s">
        <v>487</v>
      </c>
      <c r="K115" s="718" t="s">
        <v>487</v>
      </c>
      <c r="L115" s="718" t="s">
        <v>487</v>
      </c>
      <c r="M115" s="720" t="s">
        <v>487</v>
      </c>
      <c r="N115" s="739"/>
    </row>
    <row r="116" spans="2:14" ht="41.25" thickBot="1" x14ac:dyDescent="0.25">
      <c r="B116" s="784"/>
      <c r="C116" s="721" t="s">
        <v>325</v>
      </c>
      <c r="D116" s="721" t="s">
        <v>325</v>
      </c>
      <c r="E116" s="721" t="s">
        <v>325</v>
      </c>
      <c r="F116" s="721" t="s">
        <v>325</v>
      </c>
      <c r="G116" s="721" t="s">
        <v>325</v>
      </c>
      <c r="H116" s="721" t="s">
        <v>325</v>
      </c>
      <c r="I116" s="721" t="s">
        <v>325</v>
      </c>
      <c r="J116" s="721" t="s">
        <v>325</v>
      </c>
      <c r="K116" s="721" t="s">
        <v>325</v>
      </c>
      <c r="L116" s="721" t="s">
        <v>325</v>
      </c>
      <c r="M116" s="721" t="s">
        <v>325</v>
      </c>
      <c r="N116" s="740"/>
    </row>
    <row r="117" spans="2:14" ht="25.5" x14ac:dyDescent="0.2">
      <c r="B117" s="754" t="s">
        <v>105</v>
      </c>
      <c r="C117" s="755">
        <f t="shared" ref="C117:C128" si="39">SUM(C66,C83)</f>
        <v>148.81800000000001</v>
      </c>
      <c r="D117" s="755">
        <f t="shared" ref="D117:D128" si="40">SUM(D66,E83)</f>
        <v>111.914</v>
      </c>
      <c r="E117" s="755">
        <f t="shared" ref="E117:E128" si="41">SUM(E66,G83)</f>
        <v>78.301000000000002</v>
      </c>
      <c r="F117" s="755">
        <f t="shared" ref="F117:F128" si="42">SUM(F66,I83)</f>
        <v>81.638999999999996</v>
      </c>
      <c r="G117" s="755">
        <f t="shared" ref="G117:G128" si="43">SUM(G66,K83)</f>
        <v>64.478000000000009</v>
      </c>
      <c r="H117" s="755">
        <f t="shared" ref="H117:H128" si="44">SUM(H66,M83)</f>
        <v>34.06</v>
      </c>
      <c r="I117" s="755">
        <f t="shared" ref="I117:I128" si="45">SUM(I66,O83)</f>
        <v>62.239999999999995</v>
      </c>
      <c r="J117" s="755">
        <f t="shared" ref="J117:J128" si="46">SUM(J66,Q83)</f>
        <v>71.131</v>
      </c>
      <c r="K117" s="755">
        <f t="shared" ref="K117:K128" si="47">SUM(K66,S83)</f>
        <v>55.271000000000001</v>
      </c>
      <c r="L117" s="755">
        <f t="shared" ref="L117:L128" si="48">SUM(L66,U83)</f>
        <v>63.895000000000003</v>
      </c>
      <c r="M117" s="756">
        <f t="shared" ref="M117:M128" si="49">SUM(M66,W83)</f>
        <v>68.736999999999995</v>
      </c>
      <c r="N117" s="723"/>
    </row>
    <row r="118" spans="2:14" x14ac:dyDescent="0.2">
      <c r="B118" s="744" t="s">
        <v>94</v>
      </c>
      <c r="C118" s="745">
        <f t="shared" si="39"/>
        <v>18.437000000000001</v>
      </c>
      <c r="D118" s="745">
        <f t="shared" si="40"/>
        <v>20.928000000000001</v>
      </c>
      <c r="E118" s="745">
        <f t="shared" si="41"/>
        <v>21.003999999999998</v>
      </c>
      <c r="F118" s="745">
        <f t="shared" si="42"/>
        <v>58.247</v>
      </c>
      <c r="G118" s="745">
        <f t="shared" si="43"/>
        <v>33.079000000000001</v>
      </c>
      <c r="H118" s="745">
        <f t="shared" si="44"/>
        <v>4.5759999999999996</v>
      </c>
      <c r="I118" s="745">
        <f t="shared" si="45"/>
        <v>5.4190000000000005</v>
      </c>
      <c r="J118" s="745">
        <f t="shared" si="46"/>
        <v>9.4890000000000008</v>
      </c>
      <c r="K118" s="745">
        <f t="shared" si="47"/>
        <v>8.58</v>
      </c>
      <c r="L118" s="745">
        <f t="shared" si="48"/>
        <v>8.7839999999999989</v>
      </c>
      <c r="M118" s="746">
        <f t="shared" si="49"/>
        <v>9.2929999999999993</v>
      </c>
      <c r="N118" s="726"/>
    </row>
    <row r="119" spans="2:14" x14ac:dyDescent="0.2">
      <c r="B119" s="744" t="s">
        <v>95</v>
      </c>
      <c r="C119" s="745">
        <f t="shared" si="39"/>
        <v>0.308</v>
      </c>
      <c r="D119" s="745">
        <f t="shared" si="40"/>
        <v>0.60199999999999998</v>
      </c>
      <c r="E119" s="745">
        <f t="shared" si="41"/>
        <v>0.73499999999999999</v>
      </c>
      <c r="F119" s="745">
        <f t="shared" si="42"/>
        <v>1.155</v>
      </c>
      <c r="G119" s="745">
        <f t="shared" si="43"/>
        <v>1.851</v>
      </c>
      <c r="H119" s="745">
        <f t="shared" si="44"/>
        <v>0.93300000000000005</v>
      </c>
      <c r="I119" s="745">
        <f t="shared" si="45"/>
        <v>1.4809999999999999</v>
      </c>
      <c r="J119" s="745">
        <f t="shared" si="46"/>
        <v>1.1919999999999999</v>
      </c>
      <c r="K119" s="745">
        <f t="shared" si="47"/>
        <v>2.278</v>
      </c>
      <c r="L119" s="745">
        <f t="shared" si="48"/>
        <v>2.6819999999999999</v>
      </c>
      <c r="M119" s="746">
        <f t="shared" si="49"/>
        <v>2.323</v>
      </c>
      <c r="N119" s="726"/>
    </row>
    <row r="120" spans="2:14" x14ac:dyDescent="0.2">
      <c r="B120" s="744" t="s">
        <v>96</v>
      </c>
      <c r="C120" s="745">
        <f t="shared" si="39"/>
        <v>48.608000000000004</v>
      </c>
      <c r="D120" s="745">
        <f t="shared" si="40"/>
        <v>26.457000000000001</v>
      </c>
      <c r="E120" s="745">
        <f t="shared" si="41"/>
        <v>11.099</v>
      </c>
      <c r="F120" s="745">
        <f t="shared" si="42"/>
        <v>3.7520000000000002</v>
      </c>
      <c r="G120" s="745">
        <f t="shared" si="43"/>
        <v>5.4429999999999996</v>
      </c>
      <c r="H120" s="745">
        <f t="shared" si="44"/>
        <v>6.5489999999999995</v>
      </c>
      <c r="I120" s="745">
        <f t="shared" si="45"/>
        <v>18.420999999999999</v>
      </c>
      <c r="J120" s="745">
        <f t="shared" si="46"/>
        <v>8.5790000000000006</v>
      </c>
      <c r="K120" s="745">
        <f t="shared" si="47"/>
        <v>13.798999999999999</v>
      </c>
      <c r="L120" s="745">
        <f t="shared" si="48"/>
        <v>10.505000000000001</v>
      </c>
      <c r="M120" s="746">
        <f t="shared" si="49"/>
        <v>15.399000000000001</v>
      </c>
      <c r="N120" s="726"/>
    </row>
    <row r="121" spans="2:14" x14ac:dyDescent="0.2">
      <c r="B121" s="744" t="s">
        <v>97</v>
      </c>
      <c r="C121" s="745">
        <f t="shared" si="39"/>
        <v>50.597999999999999</v>
      </c>
      <c r="D121" s="745">
        <f t="shared" si="40"/>
        <v>30.128</v>
      </c>
      <c r="E121" s="745">
        <f t="shared" si="41"/>
        <v>5.83</v>
      </c>
      <c r="F121" s="745">
        <f t="shared" si="42"/>
        <v>2.7160000000000002</v>
      </c>
      <c r="G121" s="745">
        <f t="shared" si="43"/>
        <v>3.706</v>
      </c>
      <c r="H121" s="745">
        <f t="shared" si="44"/>
        <v>4.7640000000000002</v>
      </c>
      <c r="I121" s="745">
        <f t="shared" si="45"/>
        <v>8.9580000000000002</v>
      </c>
      <c r="J121" s="745">
        <f t="shared" si="46"/>
        <v>7.4009999999999998</v>
      </c>
      <c r="K121" s="745">
        <f t="shared" si="47"/>
        <v>12.966999999999999</v>
      </c>
      <c r="L121" s="745">
        <f t="shared" si="48"/>
        <v>8.3040000000000003</v>
      </c>
      <c r="M121" s="746">
        <f t="shared" si="49"/>
        <v>8.4619999999999997</v>
      </c>
      <c r="N121" s="726"/>
    </row>
    <row r="122" spans="2:14" x14ac:dyDescent="0.2">
      <c r="B122" s="744" t="s">
        <v>98</v>
      </c>
      <c r="C122" s="745">
        <f t="shared" si="39"/>
        <v>18.994</v>
      </c>
      <c r="D122" s="745">
        <f t="shared" si="40"/>
        <v>19.792999999999999</v>
      </c>
      <c r="E122" s="745">
        <f t="shared" si="41"/>
        <v>7.2169999999999996</v>
      </c>
      <c r="F122" s="745">
        <f t="shared" si="42"/>
        <v>1.1960000000000002</v>
      </c>
      <c r="G122" s="745">
        <f t="shared" si="43"/>
        <v>2.448</v>
      </c>
      <c r="H122" s="745">
        <f t="shared" si="44"/>
        <v>4.2249999999999996</v>
      </c>
      <c r="I122" s="745">
        <f t="shared" si="45"/>
        <v>8.1829999999999998</v>
      </c>
      <c r="J122" s="745">
        <f t="shared" si="46"/>
        <v>8.343</v>
      </c>
      <c r="K122" s="745">
        <f t="shared" si="47"/>
        <v>6.3410000000000002</v>
      </c>
      <c r="L122" s="745">
        <f t="shared" si="48"/>
        <v>11.404</v>
      </c>
      <c r="M122" s="746">
        <f t="shared" si="49"/>
        <v>19.309000000000001</v>
      </c>
      <c r="N122" s="726"/>
    </row>
    <row r="123" spans="2:14" x14ac:dyDescent="0.2">
      <c r="B123" s="744" t="s">
        <v>99</v>
      </c>
      <c r="C123" s="745">
        <f t="shared" si="39"/>
        <v>1.952</v>
      </c>
      <c r="D123" s="745">
        <f t="shared" si="40"/>
        <v>3.2730000000000001</v>
      </c>
      <c r="E123" s="745">
        <f t="shared" si="41"/>
        <v>20.907999999999998</v>
      </c>
      <c r="F123" s="745">
        <f t="shared" si="42"/>
        <v>2.875</v>
      </c>
      <c r="G123" s="745">
        <f t="shared" si="43"/>
        <v>2.8639999999999999</v>
      </c>
      <c r="H123" s="745">
        <f t="shared" si="44"/>
        <v>2.778</v>
      </c>
      <c r="I123" s="745">
        <f t="shared" si="45"/>
        <v>2.7210000000000001</v>
      </c>
      <c r="J123" s="745">
        <f t="shared" si="46"/>
        <v>24.427</v>
      </c>
      <c r="K123" s="745">
        <f t="shared" si="47"/>
        <v>1.6970000000000001</v>
      </c>
      <c r="L123" s="745">
        <f t="shared" si="48"/>
        <v>12.530999999999999</v>
      </c>
      <c r="M123" s="746">
        <f t="shared" si="49"/>
        <v>1.077</v>
      </c>
      <c r="N123" s="726"/>
    </row>
    <row r="124" spans="2:14" x14ac:dyDescent="0.2">
      <c r="B124" s="744" t="s">
        <v>100</v>
      </c>
      <c r="C124" s="745">
        <f t="shared" si="39"/>
        <v>2.2690000000000001</v>
      </c>
      <c r="D124" s="745">
        <f t="shared" si="40"/>
        <v>1.3220000000000001</v>
      </c>
      <c r="E124" s="745">
        <f t="shared" si="41"/>
        <v>2.9389999999999996</v>
      </c>
      <c r="F124" s="745">
        <f t="shared" si="42"/>
        <v>4.1289999999999996</v>
      </c>
      <c r="G124" s="745">
        <f t="shared" si="43"/>
        <v>4.2549999999999999</v>
      </c>
      <c r="H124" s="745">
        <f t="shared" si="44"/>
        <v>0.13700000000000001</v>
      </c>
      <c r="I124" s="745">
        <f t="shared" si="45"/>
        <v>0.59899999999999998</v>
      </c>
      <c r="J124" s="745">
        <f t="shared" si="46"/>
        <v>1.0880000000000001</v>
      </c>
      <c r="K124" s="745">
        <f t="shared" si="47"/>
        <v>1.04</v>
      </c>
      <c r="L124" s="745">
        <f t="shared" si="48"/>
        <v>1.4419999999999999</v>
      </c>
      <c r="M124" s="746">
        <f t="shared" si="49"/>
        <v>1.7689999999999999</v>
      </c>
      <c r="N124" s="726"/>
    </row>
    <row r="125" spans="2:14" x14ac:dyDescent="0.2">
      <c r="B125" s="744" t="s">
        <v>101</v>
      </c>
      <c r="C125" s="745">
        <f t="shared" si="39"/>
        <v>2.5609999999999999</v>
      </c>
      <c r="D125" s="745">
        <f t="shared" si="40"/>
        <v>2</v>
      </c>
      <c r="E125" s="745">
        <f t="shared" si="41"/>
        <v>2.0489999999999999</v>
      </c>
      <c r="F125" s="745">
        <f t="shared" si="42"/>
        <v>1.7190000000000001</v>
      </c>
      <c r="G125" s="745">
        <f t="shared" si="43"/>
        <v>1.8520000000000001</v>
      </c>
      <c r="H125" s="745">
        <f t="shared" si="44"/>
        <v>2.0249999999999999</v>
      </c>
      <c r="I125" s="745">
        <f t="shared" si="45"/>
        <v>2.1160000000000001</v>
      </c>
      <c r="J125" s="745">
        <f t="shared" si="46"/>
        <v>4.0250000000000004</v>
      </c>
      <c r="K125" s="745">
        <f t="shared" si="47"/>
        <v>2.0139999999999998</v>
      </c>
      <c r="L125" s="745">
        <f t="shared" si="48"/>
        <v>2.3210000000000002</v>
      </c>
      <c r="M125" s="746">
        <f t="shared" si="49"/>
        <v>5.2960000000000003</v>
      </c>
      <c r="N125" s="726"/>
    </row>
    <row r="126" spans="2:14" x14ac:dyDescent="0.2">
      <c r="B126" s="744" t="s">
        <v>102</v>
      </c>
      <c r="C126" s="745">
        <f t="shared" si="39"/>
        <v>8.0000000000000002E-3</v>
      </c>
      <c r="D126" s="745">
        <f t="shared" si="40"/>
        <v>0.158</v>
      </c>
      <c r="E126" s="745">
        <f t="shared" si="41"/>
        <v>0.247</v>
      </c>
      <c r="F126" s="745">
        <f t="shared" si="42"/>
        <v>0.24399999999999999</v>
      </c>
      <c r="G126" s="745">
        <f t="shared" si="43"/>
        <v>0.252</v>
      </c>
      <c r="H126" s="745">
        <f t="shared" si="44"/>
        <v>0.246</v>
      </c>
      <c r="I126" s="745">
        <f t="shared" si="45"/>
        <v>1.383</v>
      </c>
      <c r="J126" s="745">
        <f t="shared" si="46"/>
        <v>0.65300000000000002</v>
      </c>
      <c r="K126" s="745">
        <f t="shared" si="47"/>
        <v>3.7999999999999999E-2</v>
      </c>
      <c r="L126" s="745">
        <f t="shared" si="48"/>
        <v>1.2999999999999999E-2</v>
      </c>
      <c r="M126" s="746">
        <f t="shared" si="49"/>
        <v>0.05</v>
      </c>
      <c r="N126" s="726"/>
    </row>
    <row r="127" spans="2:14" x14ac:dyDescent="0.2">
      <c r="B127" s="744" t="s">
        <v>103</v>
      </c>
      <c r="C127" s="745">
        <f t="shared" si="39"/>
        <v>7.0000000000000001E-3</v>
      </c>
      <c r="D127" s="745">
        <f t="shared" si="40"/>
        <v>3.9E-2</v>
      </c>
      <c r="E127" s="745">
        <f t="shared" si="41"/>
        <v>0.13200000000000001</v>
      </c>
      <c r="F127" s="745">
        <f t="shared" si="42"/>
        <v>0.26800000000000002</v>
      </c>
      <c r="G127" s="745">
        <f t="shared" si="43"/>
        <v>0.28000000000000003</v>
      </c>
      <c r="H127" s="745">
        <f t="shared" si="44"/>
        <v>0.28100000000000003</v>
      </c>
      <c r="I127" s="745">
        <f t="shared" si="45"/>
        <v>0.28100000000000003</v>
      </c>
      <c r="J127" s="745">
        <f t="shared" si="46"/>
        <v>0.28100000000000003</v>
      </c>
      <c r="K127" s="745">
        <f t="shared" si="47"/>
        <v>0.28100000000000003</v>
      </c>
      <c r="L127" s="745">
        <f t="shared" si="48"/>
        <v>0.28100000000000003</v>
      </c>
      <c r="M127" s="746">
        <f t="shared" si="49"/>
        <v>0.28100000000000003</v>
      </c>
      <c r="N127" s="726"/>
    </row>
    <row r="128" spans="2:14" ht="13.5" thickBot="1" x14ac:dyDescent="0.25">
      <c r="B128" s="747" t="s">
        <v>104</v>
      </c>
      <c r="C128" s="748">
        <f t="shared" si="39"/>
        <v>5.0750000000000002</v>
      </c>
      <c r="D128" s="748">
        <f t="shared" si="40"/>
        <v>7.2119999999999997</v>
      </c>
      <c r="E128" s="748">
        <f t="shared" si="41"/>
        <v>6.1400000000000006</v>
      </c>
      <c r="F128" s="748">
        <f t="shared" si="42"/>
        <v>5.3410000000000002</v>
      </c>
      <c r="G128" s="748">
        <f t="shared" si="43"/>
        <v>8.4489999999999998</v>
      </c>
      <c r="H128" s="748">
        <f t="shared" si="44"/>
        <v>7.5470000000000006</v>
      </c>
      <c r="I128" s="748">
        <f t="shared" si="45"/>
        <v>12.679</v>
      </c>
      <c r="J128" s="748">
        <f t="shared" si="46"/>
        <v>5.6519999999999992</v>
      </c>
      <c r="K128" s="748">
        <f t="shared" si="47"/>
        <v>6.2360000000000007</v>
      </c>
      <c r="L128" s="748">
        <f t="shared" si="48"/>
        <v>5.6269999999999998</v>
      </c>
      <c r="M128" s="749">
        <f t="shared" si="49"/>
        <v>5.4779999999999998</v>
      </c>
      <c r="N128" s="726"/>
    </row>
    <row r="130" spans="1:13" x14ac:dyDescent="0.2">
      <c r="A130" s="272"/>
    </row>
    <row r="131" spans="1:13" x14ac:dyDescent="0.2">
      <c r="B131" s="782" t="s">
        <v>745</v>
      </c>
      <c r="C131" s="719" t="s">
        <v>331</v>
      </c>
      <c r="D131" s="719" t="s">
        <v>222</v>
      </c>
      <c r="E131" s="719" t="s">
        <v>225</v>
      </c>
      <c r="F131" s="719" t="s">
        <v>226</v>
      </c>
      <c r="G131" s="719" t="s">
        <v>227</v>
      </c>
      <c r="H131" s="719" t="s">
        <v>228</v>
      </c>
      <c r="I131" s="719" t="s">
        <v>332</v>
      </c>
      <c r="J131" s="719" t="s">
        <v>333</v>
      </c>
      <c r="K131" s="719" t="s">
        <v>231</v>
      </c>
      <c r="L131" s="719" t="s">
        <v>232</v>
      </c>
      <c r="M131" s="741" t="s">
        <v>233</v>
      </c>
    </row>
    <row r="132" spans="1:13" x14ac:dyDescent="0.2">
      <c r="B132" s="783"/>
      <c r="C132" s="718" t="s">
        <v>78</v>
      </c>
      <c r="D132" s="718" t="s">
        <v>78</v>
      </c>
      <c r="E132" s="718" t="s">
        <v>78</v>
      </c>
      <c r="F132" s="718" t="s">
        <v>78</v>
      </c>
      <c r="G132" s="718" t="s">
        <v>78</v>
      </c>
      <c r="H132" s="718" t="s">
        <v>78</v>
      </c>
      <c r="I132" s="718" t="s">
        <v>78</v>
      </c>
      <c r="J132" s="718" t="s">
        <v>78</v>
      </c>
      <c r="K132" s="718" t="s">
        <v>78</v>
      </c>
      <c r="L132" s="718" t="s">
        <v>78</v>
      </c>
      <c r="M132" s="742" t="s">
        <v>78</v>
      </c>
    </row>
    <row r="133" spans="1:13" ht="41.25" thickBot="1" x14ac:dyDescent="0.25">
      <c r="B133" s="784"/>
      <c r="C133" s="721" t="s">
        <v>325</v>
      </c>
      <c r="D133" s="721" t="s">
        <v>325</v>
      </c>
      <c r="E133" s="721" t="s">
        <v>325</v>
      </c>
      <c r="F133" s="721" t="s">
        <v>325</v>
      </c>
      <c r="G133" s="721" t="s">
        <v>325</v>
      </c>
      <c r="H133" s="721" t="s">
        <v>325</v>
      </c>
      <c r="I133" s="721" t="s">
        <v>325</v>
      </c>
      <c r="J133" s="721" t="s">
        <v>325</v>
      </c>
      <c r="K133" s="721" t="s">
        <v>325</v>
      </c>
      <c r="L133" s="721" t="s">
        <v>325</v>
      </c>
      <c r="M133" s="743" t="s">
        <v>325</v>
      </c>
    </row>
    <row r="134" spans="1:13" x14ac:dyDescent="0.2">
      <c r="B134" s="757" t="s">
        <v>214</v>
      </c>
      <c r="C134" s="726">
        <v>0.32300000000000001</v>
      </c>
      <c r="D134" s="726">
        <v>0.58499999999999996</v>
      </c>
      <c r="E134" s="726">
        <v>0.60799999999999998</v>
      </c>
      <c r="F134" s="726">
        <v>1.18</v>
      </c>
      <c r="G134" s="726">
        <v>1.599</v>
      </c>
      <c r="H134" s="726">
        <v>1.427</v>
      </c>
      <c r="I134" s="726">
        <v>2.0289999999999999</v>
      </c>
      <c r="J134" s="726">
        <v>1.61</v>
      </c>
      <c r="K134" s="726">
        <v>2.3660000000000001</v>
      </c>
      <c r="L134" s="726">
        <v>1.625</v>
      </c>
      <c r="M134" s="727">
        <v>1.895</v>
      </c>
    </row>
    <row r="135" spans="1:13" x14ac:dyDescent="0.2">
      <c r="B135" s="725" t="s">
        <v>215</v>
      </c>
      <c r="C135" s="726">
        <v>5.6000000000000001E-2</v>
      </c>
      <c r="D135" s="726">
        <v>0.17499999999999999</v>
      </c>
      <c r="E135" s="726">
        <v>9.7000000000000003E-2</v>
      </c>
      <c r="F135" s="726">
        <v>0.20499999999999999</v>
      </c>
      <c r="G135" s="726">
        <v>0.33300000000000002</v>
      </c>
      <c r="H135" s="726">
        <v>0.28799999999999998</v>
      </c>
      <c r="I135" s="726">
        <v>0.63500000000000001</v>
      </c>
      <c r="J135" s="726">
        <v>0.309</v>
      </c>
      <c r="K135" s="726">
        <v>0.81100000000000005</v>
      </c>
      <c r="L135" s="726">
        <v>0.35199999999999998</v>
      </c>
      <c r="M135" s="727">
        <v>0.495</v>
      </c>
    </row>
    <row r="136" spans="1:13" x14ac:dyDescent="0.2">
      <c r="B136" s="725" t="s">
        <v>216</v>
      </c>
      <c r="C136" s="726">
        <v>6.0999999999999999E-2</v>
      </c>
      <c r="D136" s="726">
        <v>0.19500000000000001</v>
      </c>
      <c r="E136" s="726">
        <v>0.10100000000000001</v>
      </c>
      <c r="F136" s="726">
        <v>0.23100000000000001</v>
      </c>
      <c r="G136" s="726">
        <v>0.313</v>
      </c>
      <c r="H136" s="726">
        <v>0.27200000000000002</v>
      </c>
      <c r="I136" s="726">
        <v>0.66100000000000003</v>
      </c>
      <c r="J136" s="726">
        <v>0.34399999999999997</v>
      </c>
      <c r="K136" s="726">
        <v>0.81899999999999995</v>
      </c>
      <c r="L136" s="726">
        <v>0.32800000000000001</v>
      </c>
      <c r="M136" s="727">
        <v>0.442</v>
      </c>
    </row>
    <row r="137" spans="1:13" x14ac:dyDescent="0.2">
      <c r="B137" s="725" t="s">
        <v>217</v>
      </c>
      <c r="C137" s="726">
        <v>0.19600000000000001</v>
      </c>
      <c r="D137" s="726">
        <v>0.67300000000000004</v>
      </c>
      <c r="E137" s="726">
        <v>0.34799999999999998</v>
      </c>
      <c r="F137" s="726">
        <v>0.99199999999999999</v>
      </c>
      <c r="G137" s="726">
        <v>0.93500000000000005</v>
      </c>
      <c r="H137" s="726">
        <v>0.86</v>
      </c>
      <c r="I137" s="726">
        <v>1.8220000000000001</v>
      </c>
      <c r="J137" s="726">
        <v>1.0569999999999999</v>
      </c>
      <c r="K137" s="726">
        <v>2.0739999999999998</v>
      </c>
      <c r="L137" s="726">
        <v>0.93100000000000005</v>
      </c>
      <c r="M137" s="727">
        <v>1.0149999999999999</v>
      </c>
    </row>
    <row r="138" spans="1:13" x14ac:dyDescent="0.2">
      <c r="B138" s="725" t="s">
        <v>218</v>
      </c>
      <c r="C138" s="726">
        <v>0.20399999999999999</v>
      </c>
      <c r="D138" s="726">
        <v>0.70399999999999996</v>
      </c>
      <c r="E138" s="726">
        <v>0.39300000000000002</v>
      </c>
      <c r="F138" s="726">
        <v>1.2549999999999999</v>
      </c>
      <c r="G138" s="726">
        <v>1.33</v>
      </c>
      <c r="H138" s="726">
        <v>0.96599999999999997</v>
      </c>
      <c r="I138" s="726">
        <v>2.012</v>
      </c>
      <c r="J138" s="726">
        <v>0.80500000000000005</v>
      </c>
      <c r="K138" s="726">
        <v>1.5920000000000001</v>
      </c>
      <c r="L138" s="726">
        <v>0.98299999999999998</v>
      </c>
      <c r="M138" s="727">
        <v>0.91400000000000003</v>
      </c>
    </row>
    <row r="139" spans="1:13" x14ac:dyDescent="0.2">
      <c r="B139" s="725" t="s">
        <v>219</v>
      </c>
      <c r="C139" s="726">
        <v>7.3999999999999996E-2</v>
      </c>
      <c r="D139" s="726">
        <v>0.245</v>
      </c>
      <c r="E139" s="726">
        <v>0.186</v>
      </c>
      <c r="F139" s="726">
        <v>0.44900000000000001</v>
      </c>
      <c r="G139" s="726">
        <v>0.70599999999999996</v>
      </c>
      <c r="H139" s="726">
        <v>0.38400000000000001</v>
      </c>
      <c r="I139" s="726">
        <v>0.89300000000000002</v>
      </c>
      <c r="J139" s="726">
        <v>0.33900000000000002</v>
      </c>
      <c r="K139" s="726">
        <v>0.59899999999999998</v>
      </c>
      <c r="L139" s="726">
        <v>0.41199999999999998</v>
      </c>
      <c r="M139" s="727">
        <v>0.36399999999999999</v>
      </c>
    </row>
    <row r="140" spans="1:13" x14ac:dyDescent="0.2">
      <c r="B140" s="725" t="s">
        <v>220</v>
      </c>
      <c r="C140" s="726">
        <v>0.03</v>
      </c>
      <c r="D140" s="726">
        <v>0.1</v>
      </c>
      <c r="E140" s="726">
        <v>9.4E-2</v>
      </c>
      <c r="F140" s="726">
        <v>0.183</v>
      </c>
      <c r="G140" s="726">
        <v>0.38100000000000001</v>
      </c>
      <c r="H140" s="726">
        <v>0.17399999999999999</v>
      </c>
      <c r="I140" s="726">
        <v>0.376</v>
      </c>
      <c r="J140" s="726">
        <v>0.17299999999999999</v>
      </c>
      <c r="K140" s="726">
        <v>0.28299999999999997</v>
      </c>
      <c r="L140" s="726">
        <v>0.19500000000000001</v>
      </c>
      <c r="M140" s="727">
        <v>0.152</v>
      </c>
    </row>
    <row r="141" spans="1:13" x14ac:dyDescent="0.2">
      <c r="B141" s="725" t="s">
        <v>221</v>
      </c>
      <c r="C141" s="726">
        <v>1.0999999999999999E-2</v>
      </c>
      <c r="D141" s="726">
        <v>0.11899999999999999</v>
      </c>
      <c r="E141" s="726">
        <v>3.5000000000000003E-2</v>
      </c>
      <c r="F141" s="726">
        <v>0.20499999999999999</v>
      </c>
      <c r="G141" s="726">
        <v>0.27200000000000002</v>
      </c>
      <c r="H141" s="726">
        <v>0.11</v>
      </c>
      <c r="I141" s="726">
        <v>0.315</v>
      </c>
      <c r="J141" s="726">
        <v>0.18</v>
      </c>
      <c r="K141" s="726">
        <v>0.26100000000000001</v>
      </c>
      <c r="L141" s="726">
        <v>0.24099999999999999</v>
      </c>
      <c r="M141" s="727">
        <v>0.15</v>
      </c>
    </row>
    <row r="142" spans="1:13" ht="13.5" thickBot="1" x14ac:dyDescent="0.25">
      <c r="B142" s="763" t="s">
        <v>80</v>
      </c>
      <c r="C142" s="764">
        <v>0.95499999999999996</v>
      </c>
      <c r="D142" s="764">
        <v>2.7959999999999998</v>
      </c>
      <c r="E142" s="764">
        <v>1.861</v>
      </c>
      <c r="F142" s="764">
        <v>4.6989999999999998</v>
      </c>
      <c r="G142" s="764">
        <v>5.8689999999999998</v>
      </c>
      <c r="H142" s="764">
        <v>4.4809999999999999</v>
      </c>
      <c r="I142" s="764">
        <v>8.7420000000000009</v>
      </c>
      <c r="J142" s="764">
        <v>4.8159999999999998</v>
      </c>
      <c r="K142" s="764">
        <v>8.8049999999999997</v>
      </c>
      <c r="L142" s="764">
        <v>5.0659999999999998</v>
      </c>
      <c r="M142" s="767">
        <v>5.4279999999999999</v>
      </c>
    </row>
    <row r="145" spans="2:24" x14ac:dyDescent="0.2">
      <c r="B145" s="782" t="s">
        <v>745</v>
      </c>
      <c r="C145" s="785" t="s">
        <v>331</v>
      </c>
      <c r="D145" s="786"/>
      <c r="E145" s="785" t="s">
        <v>222</v>
      </c>
      <c r="F145" s="786"/>
      <c r="G145" s="785" t="s">
        <v>225</v>
      </c>
      <c r="H145" s="786"/>
      <c r="I145" s="785" t="s">
        <v>226</v>
      </c>
      <c r="J145" s="786"/>
      <c r="K145" s="785" t="s">
        <v>227</v>
      </c>
      <c r="L145" s="786"/>
      <c r="M145" s="785" t="s">
        <v>228</v>
      </c>
      <c r="N145" s="786"/>
      <c r="O145" s="785" t="s">
        <v>332</v>
      </c>
      <c r="P145" s="786"/>
      <c r="Q145" s="785" t="s">
        <v>333</v>
      </c>
      <c r="R145" s="786"/>
      <c r="S145" s="785" t="s">
        <v>231</v>
      </c>
      <c r="T145" s="786"/>
      <c r="U145" s="785" t="s">
        <v>232</v>
      </c>
      <c r="V145" s="786"/>
      <c r="W145" s="785" t="s">
        <v>233</v>
      </c>
      <c r="X145" s="787"/>
    </row>
    <row r="146" spans="2:24" x14ac:dyDescent="0.2">
      <c r="B146" s="783"/>
      <c r="C146" s="788" t="s">
        <v>79</v>
      </c>
      <c r="D146" s="789"/>
      <c r="E146" s="788" t="s">
        <v>79</v>
      </c>
      <c r="F146" s="789"/>
      <c r="G146" s="788" t="s">
        <v>79</v>
      </c>
      <c r="H146" s="789"/>
      <c r="I146" s="788" t="s">
        <v>79</v>
      </c>
      <c r="J146" s="789"/>
      <c r="K146" s="788" t="s">
        <v>79</v>
      </c>
      <c r="L146" s="789"/>
      <c r="M146" s="788" t="s">
        <v>79</v>
      </c>
      <c r="N146" s="789"/>
      <c r="O146" s="788"/>
      <c r="P146" s="789"/>
      <c r="Q146" s="788"/>
      <c r="R146" s="789"/>
      <c r="S146" s="788"/>
      <c r="T146" s="789"/>
      <c r="U146" s="788"/>
      <c r="V146" s="789"/>
      <c r="W146" s="788"/>
      <c r="X146" s="790"/>
    </row>
    <row r="147" spans="2:24" ht="41.25" thickBot="1" x14ac:dyDescent="0.25">
      <c r="B147" s="784"/>
      <c r="C147" s="721" t="s">
        <v>325</v>
      </c>
      <c r="D147" s="730" t="s">
        <v>82</v>
      </c>
      <c r="E147" s="721" t="s">
        <v>325</v>
      </c>
      <c r="F147" s="731" t="s">
        <v>82</v>
      </c>
      <c r="G147" s="721" t="s">
        <v>325</v>
      </c>
      <c r="H147" s="731" t="s">
        <v>82</v>
      </c>
      <c r="I147" s="721" t="s">
        <v>325</v>
      </c>
      <c r="J147" s="731" t="s">
        <v>82</v>
      </c>
      <c r="K147" s="721" t="s">
        <v>325</v>
      </c>
      <c r="L147" s="731" t="s">
        <v>82</v>
      </c>
      <c r="M147" s="721" t="s">
        <v>325</v>
      </c>
      <c r="N147" s="731" t="s">
        <v>82</v>
      </c>
      <c r="O147" s="721" t="s">
        <v>325</v>
      </c>
      <c r="P147" s="730" t="s">
        <v>82</v>
      </c>
      <c r="Q147" s="721" t="s">
        <v>325</v>
      </c>
      <c r="R147" s="730" t="s">
        <v>82</v>
      </c>
      <c r="S147" s="721" t="s">
        <v>325</v>
      </c>
      <c r="T147" s="730" t="s">
        <v>82</v>
      </c>
      <c r="U147" s="721" t="s">
        <v>325</v>
      </c>
      <c r="V147" s="730" t="s">
        <v>82</v>
      </c>
      <c r="W147" s="721" t="s">
        <v>325</v>
      </c>
      <c r="X147" s="730" t="s">
        <v>82</v>
      </c>
    </row>
    <row r="148" spans="2:24" x14ac:dyDescent="0.2">
      <c r="B148" s="757" t="s">
        <v>214</v>
      </c>
      <c r="C148" s="723">
        <v>17.867999999999999</v>
      </c>
      <c r="D148" s="732">
        <v>20.92</v>
      </c>
      <c r="E148" s="723">
        <v>17.077999999999999</v>
      </c>
      <c r="F148" s="732">
        <v>26.22</v>
      </c>
      <c r="G148" s="723">
        <v>14.417999999999999</v>
      </c>
      <c r="H148" s="732">
        <v>20.190000000000001</v>
      </c>
      <c r="I148" s="723">
        <v>11.943</v>
      </c>
      <c r="J148" s="732">
        <v>17.62</v>
      </c>
      <c r="K148" s="723">
        <v>14.606999999999999</v>
      </c>
      <c r="L148" s="732">
        <v>15.26</v>
      </c>
      <c r="M148" s="723">
        <v>15.569000000000001</v>
      </c>
      <c r="N148" s="732">
        <v>15.27</v>
      </c>
      <c r="O148" s="723">
        <v>19.975000000000001</v>
      </c>
      <c r="P148" s="732">
        <v>15.23</v>
      </c>
      <c r="Q148" s="723">
        <v>16.917999999999999</v>
      </c>
      <c r="R148" s="732">
        <v>14.83</v>
      </c>
      <c r="S148" s="723">
        <v>14.468999999999999</v>
      </c>
      <c r="T148" s="732">
        <v>16.309999999999999</v>
      </c>
      <c r="U148" s="723">
        <v>15.442</v>
      </c>
      <c r="V148" s="732">
        <v>17.03</v>
      </c>
      <c r="W148" s="723">
        <v>17.684000000000001</v>
      </c>
      <c r="X148" s="733">
        <v>16.03</v>
      </c>
    </row>
    <row r="149" spans="2:24" x14ac:dyDescent="0.2">
      <c r="B149" s="725" t="s">
        <v>215</v>
      </c>
      <c r="C149" s="726">
        <v>5.423</v>
      </c>
      <c r="D149" s="734">
        <v>31.69</v>
      </c>
      <c r="E149" s="726">
        <v>4.9800000000000004</v>
      </c>
      <c r="F149" s="734">
        <v>25.94</v>
      </c>
      <c r="G149" s="726">
        <v>2.8540000000000001</v>
      </c>
      <c r="H149" s="734">
        <v>24.09</v>
      </c>
      <c r="I149" s="726">
        <v>1.865</v>
      </c>
      <c r="J149" s="734">
        <v>30.67</v>
      </c>
      <c r="K149" s="726">
        <v>2.3639999999999999</v>
      </c>
      <c r="L149" s="734">
        <v>22.2</v>
      </c>
      <c r="M149" s="726">
        <v>1.7829999999999999</v>
      </c>
      <c r="N149" s="734">
        <v>17.48</v>
      </c>
      <c r="O149" s="726">
        <v>4.1749999999999998</v>
      </c>
      <c r="P149" s="734">
        <v>22.43</v>
      </c>
      <c r="Q149" s="726">
        <v>2.86</v>
      </c>
      <c r="R149" s="734">
        <v>14.12</v>
      </c>
      <c r="S149" s="726">
        <v>2.6230000000000002</v>
      </c>
      <c r="T149" s="734">
        <v>16.07</v>
      </c>
      <c r="U149" s="726">
        <v>3.3650000000000002</v>
      </c>
      <c r="V149" s="734">
        <v>18.05</v>
      </c>
      <c r="W149" s="726">
        <v>4.5039999999999996</v>
      </c>
      <c r="X149" s="735">
        <v>19.05</v>
      </c>
    </row>
    <row r="150" spans="2:24" x14ac:dyDescent="0.2">
      <c r="B150" s="725" t="s">
        <v>216</v>
      </c>
      <c r="C150" s="726">
        <v>7.2859999999999996</v>
      </c>
      <c r="D150" s="734">
        <v>32.25</v>
      </c>
      <c r="E150" s="726">
        <v>5.73</v>
      </c>
      <c r="F150" s="734">
        <v>24.07</v>
      </c>
      <c r="G150" s="726">
        <v>2.9460000000000002</v>
      </c>
      <c r="H150" s="734">
        <v>24.09</v>
      </c>
      <c r="I150" s="726">
        <v>2.0169999999999999</v>
      </c>
      <c r="J150" s="734">
        <v>33.65</v>
      </c>
      <c r="K150" s="726">
        <v>2.149</v>
      </c>
      <c r="L150" s="734">
        <v>25.28</v>
      </c>
      <c r="M150" s="726">
        <v>1.393</v>
      </c>
      <c r="N150" s="734">
        <v>22.13</v>
      </c>
      <c r="O150" s="726">
        <v>4.056</v>
      </c>
      <c r="P150" s="734">
        <v>22.49</v>
      </c>
      <c r="Q150" s="726">
        <v>2.8519999999999999</v>
      </c>
      <c r="R150" s="734">
        <v>14.12</v>
      </c>
      <c r="S150" s="726">
        <v>2.4830000000000001</v>
      </c>
      <c r="T150" s="734">
        <v>17.04</v>
      </c>
      <c r="U150" s="726">
        <v>3.5230000000000001</v>
      </c>
      <c r="V150" s="734">
        <v>18.579999999999998</v>
      </c>
      <c r="W150" s="726">
        <v>4.992</v>
      </c>
      <c r="X150" s="735">
        <v>20.32</v>
      </c>
    </row>
    <row r="151" spans="2:24" x14ac:dyDescent="0.2">
      <c r="B151" s="725" t="s">
        <v>217</v>
      </c>
      <c r="C151" s="726">
        <v>27.288</v>
      </c>
      <c r="D151" s="734">
        <v>30.1</v>
      </c>
      <c r="E151" s="726">
        <v>21.404</v>
      </c>
      <c r="F151" s="734">
        <v>23.46</v>
      </c>
      <c r="G151" s="726">
        <v>10.475</v>
      </c>
      <c r="H151" s="734">
        <v>22.86</v>
      </c>
      <c r="I151" s="726">
        <v>6.585</v>
      </c>
      <c r="J151" s="734">
        <v>33</v>
      </c>
      <c r="K151" s="726">
        <v>6.3609999999999998</v>
      </c>
      <c r="L151" s="734">
        <v>27.1</v>
      </c>
      <c r="M151" s="726">
        <v>3.51</v>
      </c>
      <c r="N151" s="734">
        <v>27.25</v>
      </c>
      <c r="O151" s="726">
        <v>10.423</v>
      </c>
      <c r="P151" s="734">
        <v>18.86</v>
      </c>
      <c r="Q151" s="726">
        <v>9.0860000000000003</v>
      </c>
      <c r="R151" s="734">
        <v>16.309999999999999</v>
      </c>
      <c r="S151" s="726">
        <v>6.6989999999999998</v>
      </c>
      <c r="T151" s="734">
        <v>21.3</v>
      </c>
      <c r="U151" s="726">
        <v>11.063000000000001</v>
      </c>
      <c r="V151" s="734">
        <v>21.71</v>
      </c>
      <c r="W151" s="726">
        <v>15.614000000000001</v>
      </c>
      <c r="X151" s="735">
        <v>21.48</v>
      </c>
    </row>
    <row r="152" spans="2:24" x14ac:dyDescent="0.2">
      <c r="B152" s="725" t="s">
        <v>218</v>
      </c>
      <c r="C152" s="726">
        <v>31.664999999999999</v>
      </c>
      <c r="D152" s="734">
        <v>24.5</v>
      </c>
      <c r="E152" s="726">
        <v>28.373999999999999</v>
      </c>
      <c r="F152" s="734">
        <v>22.67</v>
      </c>
      <c r="G152" s="726">
        <v>18.201000000000001</v>
      </c>
      <c r="H152" s="734">
        <v>36.5</v>
      </c>
      <c r="I152" s="726">
        <v>15.622</v>
      </c>
      <c r="J152" s="734">
        <v>37.950000000000003</v>
      </c>
      <c r="K152" s="726">
        <v>10.8</v>
      </c>
      <c r="L152" s="734">
        <v>47.65</v>
      </c>
      <c r="M152" s="726">
        <v>3.577</v>
      </c>
      <c r="N152" s="734">
        <v>34.49</v>
      </c>
      <c r="O152" s="726">
        <v>9.1920000000000002</v>
      </c>
      <c r="P152" s="734">
        <v>31.65</v>
      </c>
      <c r="Q152" s="726">
        <v>10.898</v>
      </c>
      <c r="R152" s="734">
        <v>35.85</v>
      </c>
      <c r="S152" s="726">
        <v>9.0359999999999996</v>
      </c>
      <c r="T152" s="734">
        <v>35.79</v>
      </c>
      <c r="U152" s="726">
        <v>14.13</v>
      </c>
      <c r="V152" s="734">
        <v>35.58</v>
      </c>
      <c r="W152" s="726">
        <v>12.539</v>
      </c>
      <c r="X152" s="735">
        <v>30.75</v>
      </c>
    </row>
    <row r="153" spans="2:24" x14ac:dyDescent="0.2">
      <c r="B153" s="725" t="s">
        <v>219</v>
      </c>
      <c r="C153" s="726">
        <v>18.605</v>
      </c>
      <c r="D153" s="734">
        <v>38.090000000000003</v>
      </c>
      <c r="E153" s="726">
        <v>13.536</v>
      </c>
      <c r="F153" s="734">
        <v>28.93</v>
      </c>
      <c r="G153" s="726">
        <v>11.417999999999999</v>
      </c>
      <c r="H153" s="734">
        <v>47.81</v>
      </c>
      <c r="I153" s="726">
        <v>13.811999999999999</v>
      </c>
      <c r="J153" s="734">
        <v>42.43</v>
      </c>
      <c r="K153" s="726">
        <v>8.6259999999999994</v>
      </c>
      <c r="L153" s="734">
        <v>58.52</v>
      </c>
      <c r="M153" s="726">
        <v>1.6839999999999999</v>
      </c>
      <c r="N153" s="734">
        <v>42.06</v>
      </c>
      <c r="O153" s="726">
        <v>3.3380000000000001</v>
      </c>
      <c r="P153" s="734">
        <v>33.799999999999997</v>
      </c>
      <c r="Q153" s="726">
        <v>7.4029999999999996</v>
      </c>
      <c r="R153" s="734">
        <v>63.77</v>
      </c>
      <c r="S153" s="726">
        <v>5.1459999999999999</v>
      </c>
      <c r="T153" s="734">
        <v>50.08</v>
      </c>
      <c r="U153" s="726">
        <v>6.5579999999999998</v>
      </c>
      <c r="V153" s="734">
        <v>40.47</v>
      </c>
      <c r="W153" s="726">
        <v>4.46</v>
      </c>
      <c r="X153" s="735">
        <v>39.83</v>
      </c>
    </row>
    <row r="154" spans="2:24" x14ac:dyDescent="0.2">
      <c r="B154" s="725" t="s">
        <v>220</v>
      </c>
      <c r="C154" s="726">
        <v>9.9499999999999993</v>
      </c>
      <c r="D154" s="734">
        <v>41.47</v>
      </c>
      <c r="E154" s="726">
        <v>6.7880000000000003</v>
      </c>
      <c r="F154" s="734">
        <v>32.57</v>
      </c>
      <c r="G154" s="726">
        <v>6.1390000000000002</v>
      </c>
      <c r="H154" s="734">
        <v>50.93</v>
      </c>
      <c r="I154" s="726">
        <v>8.3800000000000008</v>
      </c>
      <c r="J154" s="734">
        <v>44.97</v>
      </c>
      <c r="K154" s="726">
        <v>5.3170000000000002</v>
      </c>
      <c r="L154" s="734">
        <v>62.59</v>
      </c>
      <c r="M154" s="726">
        <v>0.84499999999999997</v>
      </c>
      <c r="N154" s="734">
        <v>48.28</v>
      </c>
      <c r="O154" s="726">
        <v>0.95699999999999996</v>
      </c>
      <c r="P154" s="734">
        <v>39.770000000000003</v>
      </c>
      <c r="Q154" s="726">
        <v>4.1449999999999996</v>
      </c>
      <c r="R154" s="734">
        <v>73.8</v>
      </c>
      <c r="S154" s="726">
        <v>2.6379999999999999</v>
      </c>
      <c r="T154" s="734">
        <v>62.32</v>
      </c>
      <c r="U154" s="726">
        <v>2.698</v>
      </c>
      <c r="V154" s="734">
        <v>43.81</v>
      </c>
      <c r="W154" s="726">
        <v>1.5069999999999999</v>
      </c>
      <c r="X154" s="735">
        <v>45.15</v>
      </c>
    </row>
    <row r="155" spans="2:24" x14ac:dyDescent="0.2">
      <c r="B155" s="725" t="s">
        <v>221</v>
      </c>
      <c r="C155" s="726">
        <v>29.779</v>
      </c>
      <c r="D155" s="734">
        <v>68.09</v>
      </c>
      <c r="E155" s="726">
        <v>11.196</v>
      </c>
      <c r="F155" s="734">
        <v>59.81</v>
      </c>
      <c r="G155" s="726">
        <v>9.9740000000000002</v>
      </c>
      <c r="H155" s="734">
        <v>65.37</v>
      </c>
      <c r="I155" s="726">
        <v>16.715</v>
      </c>
      <c r="J155" s="734">
        <v>53.06</v>
      </c>
      <c r="K155" s="726">
        <v>8.3849999999999998</v>
      </c>
      <c r="L155" s="734">
        <v>55.93</v>
      </c>
      <c r="M155" s="726">
        <v>1.218</v>
      </c>
      <c r="N155" s="734">
        <v>56.21</v>
      </c>
      <c r="O155" s="726">
        <v>1.3819999999999999</v>
      </c>
      <c r="P155" s="734">
        <v>58.1</v>
      </c>
      <c r="Q155" s="726">
        <v>12.153</v>
      </c>
      <c r="R155" s="734">
        <v>90.69</v>
      </c>
      <c r="S155" s="726">
        <v>3.3719999999999999</v>
      </c>
      <c r="T155" s="734">
        <v>59.78</v>
      </c>
      <c r="U155" s="726">
        <v>2.0499999999999998</v>
      </c>
      <c r="V155" s="734">
        <v>42.3</v>
      </c>
      <c r="W155" s="726">
        <v>2.0089999999999999</v>
      </c>
      <c r="X155" s="735">
        <v>45.36</v>
      </c>
    </row>
    <row r="156" spans="2:24" ht="13.5" thickBot="1" x14ac:dyDescent="0.25">
      <c r="B156" s="763" t="s">
        <v>80</v>
      </c>
      <c r="C156" s="764">
        <v>147.863</v>
      </c>
      <c r="D156" s="765">
        <v>29.3</v>
      </c>
      <c r="E156" s="764">
        <v>109.11799999999999</v>
      </c>
      <c r="F156" s="765">
        <v>20.6</v>
      </c>
      <c r="G156" s="764">
        <v>76.44</v>
      </c>
      <c r="H156" s="765">
        <v>29.69</v>
      </c>
      <c r="I156" s="764">
        <v>76.94</v>
      </c>
      <c r="J156" s="765">
        <v>32.71</v>
      </c>
      <c r="K156" s="764">
        <v>58.609000000000002</v>
      </c>
      <c r="L156" s="765">
        <v>34.270000000000003</v>
      </c>
      <c r="M156" s="764">
        <v>29.579000000000001</v>
      </c>
      <c r="N156" s="765">
        <v>16.7</v>
      </c>
      <c r="O156" s="764">
        <v>53.497999999999998</v>
      </c>
      <c r="P156" s="765">
        <v>16.13</v>
      </c>
      <c r="Q156" s="764">
        <v>66.314999999999998</v>
      </c>
      <c r="R156" s="765">
        <v>35.549999999999997</v>
      </c>
      <c r="S156" s="764">
        <v>46.466000000000001</v>
      </c>
      <c r="T156" s="765">
        <v>23.81</v>
      </c>
      <c r="U156" s="764">
        <v>58.829000000000001</v>
      </c>
      <c r="V156" s="765">
        <v>21.94</v>
      </c>
      <c r="W156" s="764">
        <v>63.308999999999997</v>
      </c>
      <c r="X156" s="766">
        <v>18.77</v>
      </c>
    </row>
    <row r="159" spans="2:24" x14ac:dyDescent="0.2">
      <c r="B159" s="782" t="s">
        <v>745</v>
      </c>
      <c r="C159" s="719" t="s">
        <v>331</v>
      </c>
      <c r="D159" s="719" t="s">
        <v>222</v>
      </c>
      <c r="E159" s="719" t="s">
        <v>225</v>
      </c>
      <c r="F159" s="719" t="s">
        <v>226</v>
      </c>
      <c r="G159" s="719" t="s">
        <v>227</v>
      </c>
      <c r="H159" s="719" t="s">
        <v>228</v>
      </c>
      <c r="I159" s="719" t="s">
        <v>332</v>
      </c>
      <c r="J159" s="719" t="s">
        <v>333</v>
      </c>
      <c r="K159" s="719" t="s">
        <v>231</v>
      </c>
      <c r="L159" s="719" t="s">
        <v>232</v>
      </c>
      <c r="M159" s="719" t="s">
        <v>233</v>
      </c>
      <c r="N159" s="738"/>
    </row>
    <row r="160" spans="2:24" x14ac:dyDescent="0.2">
      <c r="B160" s="783"/>
      <c r="C160" s="718" t="s">
        <v>308</v>
      </c>
      <c r="D160" s="718" t="s">
        <v>308</v>
      </c>
      <c r="E160" s="718" t="s">
        <v>308</v>
      </c>
      <c r="F160" s="718" t="s">
        <v>308</v>
      </c>
      <c r="G160" s="718" t="s">
        <v>308</v>
      </c>
      <c r="H160" s="718" t="s">
        <v>308</v>
      </c>
      <c r="I160" s="718" t="s">
        <v>308</v>
      </c>
      <c r="J160" s="718" t="s">
        <v>308</v>
      </c>
      <c r="K160" s="718" t="s">
        <v>308</v>
      </c>
      <c r="L160" s="718" t="s">
        <v>308</v>
      </c>
      <c r="M160" s="720" t="s">
        <v>308</v>
      </c>
      <c r="N160" s="739"/>
    </row>
    <row r="161" spans="2:14" ht="41.25" thickBot="1" x14ac:dyDescent="0.25">
      <c r="B161" s="784"/>
      <c r="C161" s="721" t="s">
        <v>325</v>
      </c>
      <c r="D161" s="721" t="s">
        <v>325</v>
      </c>
      <c r="E161" s="721" t="s">
        <v>325</v>
      </c>
      <c r="F161" s="721" t="s">
        <v>325</v>
      </c>
      <c r="G161" s="721" t="s">
        <v>325</v>
      </c>
      <c r="H161" s="721" t="s">
        <v>325</v>
      </c>
      <c r="I161" s="721" t="s">
        <v>325</v>
      </c>
      <c r="J161" s="721" t="s">
        <v>325</v>
      </c>
      <c r="K161" s="721" t="s">
        <v>325</v>
      </c>
      <c r="L161" s="721" t="s">
        <v>325</v>
      </c>
      <c r="M161" s="721" t="s">
        <v>325</v>
      </c>
      <c r="N161" s="740"/>
    </row>
    <row r="162" spans="2:14" x14ac:dyDescent="0.2">
      <c r="B162" s="759" t="s">
        <v>214</v>
      </c>
      <c r="C162" s="745">
        <f t="shared" ref="C162:C169" si="50">C148</f>
        <v>17.867999999999999</v>
      </c>
      <c r="D162" s="745">
        <f t="shared" ref="D162:D169" si="51">E148</f>
        <v>17.077999999999999</v>
      </c>
      <c r="E162" s="745">
        <f t="shared" ref="E162:E169" si="52">G148</f>
        <v>14.417999999999999</v>
      </c>
      <c r="F162" s="745">
        <f t="shared" ref="F162:F169" si="53">I148</f>
        <v>11.943</v>
      </c>
      <c r="G162" s="745">
        <f t="shared" ref="G162:G169" si="54">K148</f>
        <v>14.606999999999999</v>
      </c>
      <c r="H162" s="745">
        <f t="shared" ref="H162:H170" si="55">M148</f>
        <v>15.569000000000001</v>
      </c>
      <c r="I162" s="745">
        <f t="shared" ref="I162:I169" si="56">O148</f>
        <v>19.975000000000001</v>
      </c>
      <c r="J162" s="745">
        <f t="shared" ref="J162:J169" si="57">Q148</f>
        <v>16.917999999999999</v>
      </c>
      <c r="K162" s="745">
        <f t="shared" ref="K162:K169" si="58">S148</f>
        <v>14.468999999999999</v>
      </c>
      <c r="L162" s="745">
        <f t="shared" ref="L162:L169" si="59">U148</f>
        <v>15.442</v>
      </c>
      <c r="M162" s="746">
        <f t="shared" ref="M162:M169" si="60">W148</f>
        <v>17.684000000000001</v>
      </c>
      <c r="N162" s="723"/>
    </row>
    <row r="163" spans="2:14" x14ac:dyDescent="0.2">
      <c r="B163" s="744" t="s">
        <v>215</v>
      </c>
      <c r="C163" s="745">
        <f t="shared" si="50"/>
        <v>5.423</v>
      </c>
      <c r="D163" s="745">
        <f t="shared" si="51"/>
        <v>4.9800000000000004</v>
      </c>
      <c r="E163" s="745">
        <f t="shared" si="52"/>
        <v>2.8540000000000001</v>
      </c>
      <c r="F163" s="745">
        <f t="shared" si="53"/>
        <v>1.865</v>
      </c>
      <c r="G163" s="745">
        <f t="shared" si="54"/>
        <v>2.3639999999999999</v>
      </c>
      <c r="H163" s="745">
        <f t="shared" si="55"/>
        <v>1.7829999999999999</v>
      </c>
      <c r="I163" s="745">
        <f t="shared" si="56"/>
        <v>4.1749999999999998</v>
      </c>
      <c r="J163" s="745">
        <f t="shared" si="57"/>
        <v>2.86</v>
      </c>
      <c r="K163" s="745">
        <f t="shared" si="58"/>
        <v>2.6230000000000002</v>
      </c>
      <c r="L163" s="745">
        <f t="shared" si="59"/>
        <v>3.3650000000000002</v>
      </c>
      <c r="M163" s="746">
        <f t="shared" si="60"/>
        <v>4.5039999999999996</v>
      </c>
      <c r="N163" s="726"/>
    </row>
    <row r="164" spans="2:14" x14ac:dyDescent="0.2">
      <c r="B164" s="744" t="s">
        <v>216</v>
      </c>
      <c r="C164" s="745">
        <f t="shared" si="50"/>
        <v>7.2859999999999996</v>
      </c>
      <c r="D164" s="745">
        <f t="shared" si="51"/>
        <v>5.73</v>
      </c>
      <c r="E164" s="745">
        <f t="shared" si="52"/>
        <v>2.9460000000000002</v>
      </c>
      <c r="F164" s="745">
        <f t="shared" si="53"/>
        <v>2.0169999999999999</v>
      </c>
      <c r="G164" s="745">
        <f t="shared" si="54"/>
        <v>2.149</v>
      </c>
      <c r="H164" s="745">
        <f t="shared" si="55"/>
        <v>1.393</v>
      </c>
      <c r="I164" s="745">
        <f t="shared" si="56"/>
        <v>4.056</v>
      </c>
      <c r="J164" s="745">
        <f t="shared" si="57"/>
        <v>2.8519999999999999</v>
      </c>
      <c r="K164" s="745">
        <f t="shared" si="58"/>
        <v>2.4830000000000001</v>
      </c>
      <c r="L164" s="745">
        <f t="shared" si="59"/>
        <v>3.5230000000000001</v>
      </c>
      <c r="M164" s="746">
        <f t="shared" si="60"/>
        <v>4.992</v>
      </c>
      <c r="N164" s="726"/>
    </row>
    <row r="165" spans="2:14" x14ac:dyDescent="0.2">
      <c r="B165" s="744" t="s">
        <v>217</v>
      </c>
      <c r="C165" s="745">
        <f t="shared" si="50"/>
        <v>27.288</v>
      </c>
      <c r="D165" s="745">
        <f t="shared" si="51"/>
        <v>21.404</v>
      </c>
      <c r="E165" s="745">
        <f t="shared" si="52"/>
        <v>10.475</v>
      </c>
      <c r="F165" s="745">
        <f t="shared" si="53"/>
        <v>6.585</v>
      </c>
      <c r="G165" s="745">
        <f t="shared" si="54"/>
        <v>6.3609999999999998</v>
      </c>
      <c r="H165" s="745">
        <f t="shared" si="55"/>
        <v>3.51</v>
      </c>
      <c r="I165" s="745">
        <f t="shared" si="56"/>
        <v>10.423</v>
      </c>
      <c r="J165" s="745">
        <f t="shared" si="57"/>
        <v>9.0860000000000003</v>
      </c>
      <c r="K165" s="745">
        <f t="shared" si="58"/>
        <v>6.6989999999999998</v>
      </c>
      <c r="L165" s="745">
        <f t="shared" si="59"/>
        <v>11.063000000000001</v>
      </c>
      <c r="M165" s="746">
        <f t="shared" si="60"/>
        <v>15.614000000000001</v>
      </c>
      <c r="N165" s="726"/>
    </row>
    <row r="166" spans="2:14" x14ac:dyDescent="0.2">
      <c r="B166" s="744" t="s">
        <v>218</v>
      </c>
      <c r="C166" s="745">
        <f t="shared" si="50"/>
        <v>31.664999999999999</v>
      </c>
      <c r="D166" s="745">
        <f t="shared" si="51"/>
        <v>28.373999999999999</v>
      </c>
      <c r="E166" s="745">
        <f t="shared" si="52"/>
        <v>18.201000000000001</v>
      </c>
      <c r="F166" s="745">
        <f t="shared" si="53"/>
        <v>15.622</v>
      </c>
      <c r="G166" s="745">
        <f t="shared" si="54"/>
        <v>10.8</v>
      </c>
      <c r="H166" s="745">
        <f t="shared" si="55"/>
        <v>3.577</v>
      </c>
      <c r="I166" s="745">
        <f t="shared" si="56"/>
        <v>9.1920000000000002</v>
      </c>
      <c r="J166" s="745">
        <f t="shared" si="57"/>
        <v>10.898</v>
      </c>
      <c r="K166" s="745">
        <f t="shared" si="58"/>
        <v>9.0359999999999996</v>
      </c>
      <c r="L166" s="745">
        <f t="shared" si="59"/>
        <v>14.13</v>
      </c>
      <c r="M166" s="746">
        <f t="shared" si="60"/>
        <v>12.539</v>
      </c>
      <c r="N166" s="726"/>
    </row>
    <row r="167" spans="2:14" x14ac:dyDescent="0.2">
      <c r="B167" s="744" t="s">
        <v>219</v>
      </c>
      <c r="C167" s="745">
        <f t="shared" si="50"/>
        <v>18.605</v>
      </c>
      <c r="D167" s="745">
        <f t="shared" si="51"/>
        <v>13.536</v>
      </c>
      <c r="E167" s="745">
        <f t="shared" si="52"/>
        <v>11.417999999999999</v>
      </c>
      <c r="F167" s="745">
        <f t="shared" si="53"/>
        <v>13.811999999999999</v>
      </c>
      <c r="G167" s="745">
        <f t="shared" si="54"/>
        <v>8.6259999999999994</v>
      </c>
      <c r="H167" s="745">
        <f t="shared" si="55"/>
        <v>1.6839999999999999</v>
      </c>
      <c r="I167" s="745">
        <f t="shared" si="56"/>
        <v>3.3380000000000001</v>
      </c>
      <c r="J167" s="745">
        <f t="shared" si="57"/>
        <v>7.4029999999999996</v>
      </c>
      <c r="K167" s="745">
        <f t="shared" si="58"/>
        <v>5.1459999999999999</v>
      </c>
      <c r="L167" s="745">
        <f t="shared" si="59"/>
        <v>6.5579999999999998</v>
      </c>
      <c r="M167" s="746">
        <f t="shared" si="60"/>
        <v>4.46</v>
      </c>
      <c r="N167" s="726"/>
    </row>
    <row r="168" spans="2:14" x14ac:dyDescent="0.2">
      <c r="B168" s="744" t="s">
        <v>220</v>
      </c>
      <c r="C168" s="745">
        <f t="shared" si="50"/>
        <v>9.9499999999999993</v>
      </c>
      <c r="D168" s="745">
        <f t="shared" si="51"/>
        <v>6.7880000000000003</v>
      </c>
      <c r="E168" s="745">
        <f t="shared" si="52"/>
        <v>6.1390000000000002</v>
      </c>
      <c r="F168" s="745">
        <f t="shared" si="53"/>
        <v>8.3800000000000008</v>
      </c>
      <c r="G168" s="745">
        <f t="shared" si="54"/>
        <v>5.3170000000000002</v>
      </c>
      <c r="H168" s="745">
        <f t="shared" si="55"/>
        <v>0.84499999999999997</v>
      </c>
      <c r="I168" s="745">
        <f t="shared" si="56"/>
        <v>0.95699999999999996</v>
      </c>
      <c r="J168" s="745">
        <f t="shared" si="57"/>
        <v>4.1449999999999996</v>
      </c>
      <c r="K168" s="745">
        <f t="shared" si="58"/>
        <v>2.6379999999999999</v>
      </c>
      <c r="L168" s="745">
        <f t="shared" si="59"/>
        <v>2.698</v>
      </c>
      <c r="M168" s="746">
        <f t="shared" si="60"/>
        <v>1.5069999999999999</v>
      </c>
      <c r="N168" s="726"/>
    </row>
    <row r="169" spans="2:14" x14ac:dyDescent="0.2">
      <c r="B169" s="744" t="s">
        <v>221</v>
      </c>
      <c r="C169" s="745">
        <f t="shared" si="50"/>
        <v>29.779</v>
      </c>
      <c r="D169" s="745">
        <f t="shared" si="51"/>
        <v>11.196</v>
      </c>
      <c r="E169" s="745">
        <f t="shared" si="52"/>
        <v>9.9740000000000002</v>
      </c>
      <c r="F169" s="745">
        <f t="shared" si="53"/>
        <v>16.715</v>
      </c>
      <c r="G169" s="745">
        <f t="shared" si="54"/>
        <v>8.3849999999999998</v>
      </c>
      <c r="H169" s="745">
        <f t="shared" si="55"/>
        <v>1.218</v>
      </c>
      <c r="I169" s="745">
        <f t="shared" si="56"/>
        <v>1.3819999999999999</v>
      </c>
      <c r="J169" s="745">
        <f t="shared" si="57"/>
        <v>12.153</v>
      </c>
      <c r="K169" s="745">
        <f t="shared" si="58"/>
        <v>3.3719999999999999</v>
      </c>
      <c r="L169" s="745">
        <f t="shared" si="59"/>
        <v>2.0499999999999998</v>
      </c>
      <c r="M169" s="746">
        <f t="shared" si="60"/>
        <v>2.0089999999999999</v>
      </c>
      <c r="N169" s="726"/>
    </row>
    <row r="170" spans="2:14" ht="13.5" thickBot="1" x14ac:dyDescent="0.25">
      <c r="B170" s="760" t="s">
        <v>80</v>
      </c>
      <c r="C170" s="761">
        <f t="shared" ref="C170" si="61">C156</f>
        <v>147.863</v>
      </c>
      <c r="D170" s="761">
        <f t="shared" ref="D170" si="62">E156</f>
        <v>109.11799999999999</v>
      </c>
      <c r="E170" s="761">
        <f t="shared" ref="E170" si="63">G156</f>
        <v>76.44</v>
      </c>
      <c r="F170" s="761">
        <f t="shared" ref="F170" si="64">I156</f>
        <v>76.94</v>
      </c>
      <c r="G170" s="761">
        <f t="shared" ref="G170" si="65">K156</f>
        <v>58.609000000000002</v>
      </c>
      <c r="H170" s="761">
        <f t="shared" si="55"/>
        <v>29.579000000000001</v>
      </c>
      <c r="I170" s="761">
        <f t="shared" ref="I170" si="66">O156</f>
        <v>53.497999999999998</v>
      </c>
      <c r="J170" s="761">
        <f t="shared" ref="J170" si="67">Q156</f>
        <v>66.314999999999998</v>
      </c>
      <c r="K170" s="761">
        <f t="shared" ref="K170" si="68">S156</f>
        <v>46.466000000000001</v>
      </c>
      <c r="L170" s="761">
        <f t="shared" ref="L170" si="69">U156</f>
        <v>58.829000000000001</v>
      </c>
      <c r="M170" s="762">
        <f t="shared" ref="M170" si="70">W156</f>
        <v>63.308999999999997</v>
      </c>
      <c r="N170" s="726"/>
    </row>
    <row r="173" spans="2:14" x14ac:dyDescent="0.2">
      <c r="B173" s="782" t="s">
        <v>745</v>
      </c>
      <c r="C173" s="719" t="s">
        <v>331</v>
      </c>
      <c r="D173" s="719" t="s">
        <v>222</v>
      </c>
      <c r="E173" s="719" t="s">
        <v>225</v>
      </c>
      <c r="F173" s="719" t="s">
        <v>226</v>
      </c>
      <c r="G173" s="719" t="s">
        <v>227</v>
      </c>
      <c r="H173" s="719" t="s">
        <v>228</v>
      </c>
      <c r="I173" s="719" t="s">
        <v>332</v>
      </c>
      <c r="J173" s="719" t="s">
        <v>333</v>
      </c>
      <c r="K173" s="719" t="s">
        <v>231</v>
      </c>
      <c r="L173" s="719" t="s">
        <v>232</v>
      </c>
      <c r="M173" s="719" t="s">
        <v>233</v>
      </c>
      <c r="N173" s="738"/>
    </row>
    <row r="174" spans="2:14" x14ac:dyDescent="0.2">
      <c r="B174" s="783"/>
      <c r="C174" s="718" t="s">
        <v>487</v>
      </c>
      <c r="D174" s="718" t="s">
        <v>487</v>
      </c>
      <c r="E174" s="718" t="s">
        <v>487</v>
      </c>
      <c r="F174" s="718" t="s">
        <v>487</v>
      </c>
      <c r="G174" s="718" t="s">
        <v>487</v>
      </c>
      <c r="H174" s="718" t="s">
        <v>487</v>
      </c>
      <c r="I174" s="718" t="s">
        <v>487</v>
      </c>
      <c r="J174" s="718" t="s">
        <v>487</v>
      </c>
      <c r="K174" s="718" t="s">
        <v>487</v>
      </c>
      <c r="L174" s="718" t="s">
        <v>487</v>
      </c>
      <c r="M174" s="720" t="s">
        <v>487</v>
      </c>
      <c r="N174" s="739"/>
    </row>
    <row r="175" spans="2:14" ht="41.25" thickBot="1" x14ac:dyDescent="0.25">
      <c r="B175" s="784"/>
      <c r="C175" s="721" t="s">
        <v>325</v>
      </c>
      <c r="D175" s="721" t="s">
        <v>325</v>
      </c>
      <c r="E175" s="721" t="s">
        <v>325</v>
      </c>
      <c r="F175" s="721" t="s">
        <v>325</v>
      </c>
      <c r="G175" s="721" t="s">
        <v>325</v>
      </c>
      <c r="H175" s="721" t="s">
        <v>325</v>
      </c>
      <c r="I175" s="721" t="s">
        <v>325</v>
      </c>
      <c r="J175" s="721" t="s">
        <v>325</v>
      </c>
      <c r="K175" s="721" t="s">
        <v>325</v>
      </c>
      <c r="L175" s="721" t="s">
        <v>325</v>
      </c>
      <c r="M175" s="721" t="s">
        <v>325</v>
      </c>
      <c r="N175" s="740"/>
    </row>
    <row r="176" spans="2:14" x14ac:dyDescent="0.2">
      <c r="B176" s="759" t="s">
        <v>214</v>
      </c>
      <c r="C176" s="745">
        <f t="shared" ref="C176:C184" si="71">SUM(C134,C148)</f>
        <v>18.190999999999999</v>
      </c>
      <c r="D176" s="745">
        <f t="shared" ref="D176:D184" si="72">SUM(D134,E148)</f>
        <v>17.663</v>
      </c>
      <c r="E176" s="745">
        <f t="shared" ref="E176:E184" si="73">SUM(E134,G148)</f>
        <v>15.026</v>
      </c>
      <c r="F176" s="745">
        <f t="shared" ref="F176:F184" si="74">SUM(F134,I148)</f>
        <v>13.122999999999999</v>
      </c>
      <c r="G176" s="745">
        <f t="shared" ref="G176:G184" si="75">SUM(G134,K148)</f>
        <v>16.206</v>
      </c>
      <c r="H176" s="745">
        <f t="shared" ref="H176:H184" si="76">SUM(H134,M148)</f>
        <v>16.996000000000002</v>
      </c>
      <c r="I176" s="745">
        <f t="shared" ref="I176:I184" si="77">SUM(I134,O148)</f>
        <v>22.004000000000001</v>
      </c>
      <c r="J176" s="745">
        <f t="shared" ref="J176:J184" si="78">SUM(J134,Q148)</f>
        <v>18.527999999999999</v>
      </c>
      <c r="K176" s="745">
        <f t="shared" ref="K176:K184" si="79">SUM(K134,S148)</f>
        <v>16.835000000000001</v>
      </c>
      <c r="L176" s="745">
        <f t="shared" ref="L176:L184" si="80">SUM(L134,U148)</f>
        <v>17.067</v>
      </c>
      <c r="M176" s="746">
        <f t="shared" ref="M176:M184" si="81">SUM(M134,W148)</f>
        <v>19.579000000000001</v>
      </c>
      <c r="N176" s="723"/>
    </row>
    <row r="177" spans="1:14" x14ac:dyDescent="0.2">
      <c r="B177" s="744" t="s">
        <v>215</v>
      </c>
      <c r="C177" s="745">
        <f t="shared" si="71"/>
        <v>5.4790000000000001</v>
      </c>
      <c r="D177" s="745">
        <f t="shared" si="72"/>
        <v>5.1550000000000002</v>
      </c>
      <c r="E177" s="745">
        <f t="shared" si="73"/>
        <v>2.9510000000000001</v>
      </c>
      <c r="F177" s="745">
        <f t="shared" si="74"/>
        <v>2.0699999999999998</v>
      </c>
      <c r="G177" s="745">
        <f t="shared" si="75"/>
        <v>2.6970000000000001</v>
      </c>
      <c r="H177" s="745">
        <f t="shared" si="76"/>
        <v>2.0709999999999997</v>
      </c>
      <c r="I177" s="745">
        <f t="shared" si="77"/>
        <v>4.8099999999999996</v>
      </c>
      <c r="J177" s="745">
        <f t="shared" si="78"/>
        <v>3.169</v>
      </c>
      <c r="K177" s="745">
        <f t="shared" si="79"/>
        <v>3.4340000000000002</v>
      </c>
      <c r="L177" s="745">
        <f t="shared" si="80"/>
        <v>3.7170000000000001</v>
      </c>
      <c r="M177" s="746">
        <f t="shared" si="81"/>
        <v>4.9989999999999997</v>
      </c>
      <c r="N177" s="726"/>
    </row>
    <row r="178" spans="1:14" x14ac:dyDescent="0.2">
      <c r="B178" s="744" t="s">
        <v>216</v>
      </c>
      <c r="C178" s="745">
        <f t="shared" si="71"/>
        <v>7.3469999999999995</v>
      </c>
      <c r="D178" s="745">
        <f t="shared" si="72"/>
        <v>5.9250000000000007</v>
      </c>
      <c r="E178" s="745">
        <f t="shared" si="73"/>
        <v>3.0470000000000002</v>
      </c>
      <c r="F178" s="745">
        <f t="shared" si="74"/>
        <v>2.2479999999999998</v>
      </c>
      <c r="G178" s="745">
        <f t="shared" si="75"/>
        <v>2.4620000000000002</v>
      </c>
      <c r="H178" s="745">
        <f t="shared" si="76"/>
        <v>1.665</v>
      </c>
      <c r="I178" s="745">
        <f t="shared" si="77"/>
        <v>4.7170000000000005</v>
      </c>
      <c r="J178" s="745">
        <f t="shared" si="78"/>
        <v>3.1959999999999997</v>
      </c>
      <c r="K178" s="745">
        <f t="shared" si="79"/>
        <v>3.302</v>
      </c>
      <c r="L178" s="745">
        <f t="shared" si="80"/>
        <v>3.851</v>
      </c>
      <c r="M178" s="746">
        <f t="shared" si="81"/>
        <v>5.4340000000000002</v>
      </c>
      <c r="N178" s="726"/>
    </row>
    <row r="179" spans="1:14" x14ac:dyDescent="0.2">
      <c r="B179" s="744" t="s">
        <v>217</v>
      </c>
      <c r="C179" s="745">
        <f t="shared" si="71"/>
        <v>27.484000000000002</v>
      </c>
      <c r="D179" s="745">
        <f t="shared" si="72"/>
        <v>22.076999999999998</v>
      </c>
      <c r="E179" s="745">
        <f t="shared" si="73"/>
        <v>10.823</v>
      </c>
      <c r="F179" s="745">
        <f t="shared" si="74"/>
        <v>7.577</v>
      </c>
      <c r="G179" s="745">
        <f t="shared" si="75"/>
        <v>7.2959999999999994</v>
      </c>
      <c r="H179" s="745">
        <f t="shared" si="76"/>
        <v>4.37</v>
      </c>
      <c r="I179" s="745">
        <f t="shared" si="77"/>
        <v>12.245000000000001</v>
      </c>
      <c r="J179" s="745">
        <f t="shared" si="78"/>
        <v>10.143000000000001</v>
      </c>
      <c r="K179" s="745">
        <f t="shared" si="79"/>
        <v>8.7729999999999997</v>
      </c>
      <c r="L179" s="745">
        <f t="shared" si="80"/>
        <v>11.994</v>
      </c>
      <c r="M179" s="746">
        <f t="shared" si="81"/>
        <v>16.629000000000001</v>
      </c>
      <c r="N179" s="726"/>
    </row>
    <row r="180" spans="1:14" x14ac:dyDescent="0.2">
      <c r="B180" s="744" t="s">
        <v>218</v>
      </c>
      <c r="C180" s="745">
        <f t="shared" si="71"/>
        <v>31.869</v>
      </c>
      <c r="D180" s="745">
        <f t="shared" si="72"/>
        <v>29.077999999999999</v>
      </c>
      <c r="E180" s="745">
        <f t="shared" si="73"/>
        <v>18.594000000000001</v>
      </c>
      <c r="F180" s="745">
        <f t="shared" si="74"/>
        <v>16.876999999999999</v>
      </c>
      <c r="G180" s="745">
        <f t="shared" si="75"/>
        <v>12.13</v>
      </c>
      <c r="H180" s="745">
        <f t="shared" si="76"/>
        <v>4.5430000000000001</v>
      </c>
      <c r="I180" s="745">
        <f t="shared" si="77"/>
        <v>11.204000000000001</v>
      </c>
      <c r="J180" s="745">
        <f t="shared" si="78"/>
        <v>11.702999999999999</v>
      </c>
      <c r="K180" s="745">
        <f t="shared" si="79"/>
        <v>10.628</v>
      </c>
      <c r="L180" s="745">
        <f t="shared" si="80"/>
        <v>15.113000000000001</v>
      </c>
      <c r="M180" s="746">
        <f t="shared" si="81"/>
        <v>13.452999999999999</v>
      </c>
      <c r="N180" s="726"/>
    </row>
    <row r="181" spans="1:14" x14ac:dyDescent="0.2">
      <c r="B181" s="744" t="s">
        <v>219</v>
      </c>
      <c r="C181" s="745">
        <f t="shared" si="71"/>
        <v>18.679000000000002</v>
      </c>
      <c r="D181" s="745">
        <f t="shared" si="72"/>
        <v>13.780999999999999</v>
      </c>
      <c r="E181" s="745">
        <f t="shared" si="73"/>
        <v>11.603999999999999</v>
      </c>
      <c r="F181" s="745">
        <f t="shared" si="74"/>
        <v>14.260999999999999</v>
      </c>
      <c r="G181" s="745">
        <f t="shared" si="75"/>
        <v>9.331999999999999</v>
      </c>
      <c r="H181" s="745">
        <f t="shared" si="76"/>
        <v>2.0680000000000001</v>
      </c>
      <c r="I181" s="745">
        <f t="shared" si="77"/>
        <v>4.2309999999999999</v>
      </c>
      <c r="J181" s="745">
        <f t="shared" si="78"/>
        <v>7.742</v>
      </c>
      <c r="K181" s="745">
        <f t="shared" si="79"/>
        <v>5.7450000000000001</v>
      </c>
      <c r="L181" s="745">
        <f t="shared" si="80"/>
        <v>6.97</v>
      </c>
      <c r="M181" s="746">
        <f t="shared" si="81"/>
        <v>4.8239999999999998</v>
      </c>
      <c r="N181" s="726"/>
    </row>
    <row r="182" spans="1:14" x14ac:dyDescent="0.2">
      <c r="B182" s="744" t="s">
        <v>220</v>
      </c>
      <c r="C182" s="745">
        <f t="shared" si="71"/>
        <v>9.9799999999999986</v>
      </c>
      <c r="D182" s="745">
        <f t="shared" si="72"/>
        <v>6.8879999999999999</v>
      </c>
      <c r="E182" s="745">
        <f t="shared" si="73"/>
        <v>6.2330000000000005</v>
      </c>
      <c r="F182" s="745">
        <f t="shared" si="74"/>
        <v>8.5630000000000006</v>
      </c>
      <c r="G182" s="745">
        <f t="shared" si="75"/>
        <v>5.6980000000000004</v>
      </c>
      <c r="H182" s="745">
        <f t="shared" si="76"/>
        <v>1.0189999999999999</v>
      </c>
      <c r="I182" s="745">
        <f t="shared" si="77"/>
        <v>1.333</v>
      </c>
      <c r="J182" s="745">
        <f t="shared" si="78"/>
        <v>4.3179999999999996</v>
      </c>
      <c r="K182" s="745">
        <f t="shared" si="79"/>
        <v>2.9209999999999998</v>
      </c>
      <c r="L182" s="745">
        <f t="shared" si="80"/>
        <v>2.8929999999999998</v>
      </c>
      <c r="M182" s="746">
        <f t="shared" si="81"/>
        <v>1.6589999999999998</v>
      </c>
      <c r="N182" s="726"/>
    </row>
    <row r="183" spans="1:14" x14ac:dyDescent="0.2">
      <c r="B183" s="744" t="s">
        <v>221</v>
      </c>
      <c r="C183" s="745">
        <f t="shared" si="71"/>
        <v>29.79</v>
      </c>
      <c r="D183" s="745">
        <f t="shared" si="72"/>
        <v>11.315</v>
      </c>
      <c r="E183" s="745">
        <f t="shared" si="73"/>
        <v>10.009</v>
      </c>
      <c r="F183" s="745">
        <f t="shared" si="74"/>
        <v>16.919999999999998</v>
      </c>
      <c r="G183" s="745">
        <f t="shared" si="75"/>
        <v>8.657</v>
      </c>
      <c r="H183" s="745">
        <f t="shared" si="76"/>
        <v>1.3280000000000001</v>
      </c>
      <c r="I183" s="745">
        <f t="shared" si="77"/>
        <v>1.6969999999999998</v>
      </c>
      <c r="J183" s="745">
        <f t="shared" si="78"/>
        <v>12.333</v>
      </c>
      <c r="K183" s="745">
        <f t="shared" si="79"/>
        <v>3.633</v>
      </c>
      <c r="L183" s="745">
        <f t="shared" si="80"/>
        <v>2.2909999999999999</v>
      </c>
      <c r="M183" s="746">
        <f t="shared" si="81"/>
        <v>2.1589999999999998</v>
      </c>
      <c r="N183" s="726"/>
    </row>
    <row r="184" spans="1:14" ht="13.5" thickBot="1" x14ac:dyDescent="0.25">
      <c r="B184" s="760" t="s">
        <v>80</v>
      </c>
      <c r="C184" s="761">
        <f t="shared" si="71"/>
        <v>148.81800000000001</v>
      </c>
      <c r="D184" s="761">
        <f t="shared" si="72"/>
        <v>111.914</v>
      </c>
      <c r="E184" s="761">
        <f t="shared" si="73"/>
        <v>78.301000000000002</v>
      </c>
      <c r="F184" s="761">
        <f t="shared" si="74"/>
        <v>81.638999999999996</v>
      </c>
      <c r="G184" s="761">
        <f t="shared" si="75"/>
        <v>64.478000000000009</v>
      </c>
      <c r="H184" s="761">
        <f t="shared" si="76"/>
        <v>34.06</v>
      </c>
      <c r="I184" s="761">
        <f t="shared" si="77"/>
        <v>62.239999999999995</v>
      </c>
      <c r="J184" s="761">
        <f t="shared" si="78"/>
        <v>71.131</v>
      </c>
      <c r="K184" s="761">
        <f t="shared" si="79"/>
        <v>55.271000000000001</v>
      </c>
      <c r="L184" s="761">
        <f t="shared" si="80"/>
        <v>63.895000000000003</v>
      </c>
      <c r="M184" s="762">
        <f t="shared" si="81"/>
        <v>68.736999999999995</v>
      </c>
      <c r="N184" s="726"/>
    </row>
    <row r="186" spans="1:14" x14ac:dyDescent="0.2">
      <c r="A186" s="272"/>
    </row>
    <row r="187" spans="1:14" x14ac:dyDescent="0.2">
      <c r="B187" s="782" t="s">
        <v>136</v>
      </c>
      <c r="C187" s="719" t="s">
        <v>331</v>
      </c>
      <c r="D187" s="719" t="s">
        <v>222</v>
      </c>
      <c r="E187" s="719" t="s">
        <v>225</v>
      </c>
      <c r="F187" s="719" t="s">
        <v>226</v>
      </c>
      <c r="G187" s="719" t="s">
        <v>227</v>
      </c>
      <c r="H187" s="719" t="s">
        <v>228</v>
      </c>
      <c r="I187" s="719" t="s">
        <v>332</v>
      </c>
      <c r="J187" s="719" t="s">
        <v>333</v>
      </c>
      <c r="K187" s="719" t="s">
        <v>231</v>
      </c>
      <c r="L187" s="719" t="s">
        <v>232</v>
      </c>
      <c r="M187" s="741" t="s">
        <v>233</v>
      </c>
    </row>
    <row r="188" spans="1:14" x14ac:dyDescent="0.2">
      <c r="B188" s="783"/>
      <c r="C188" s="718" t="s">
        <v>78</v>
      </c>
      <c r="D188" s="718" t="s">
        <v>78</v>
      </c>
      <c r="E188" s="718" t="s">
        <v>78</v>
      </c>
      <c r="F188" s="718" t="s">
        <v>78</v>
      </c>
      <c r="G188" s="718" t="s">
        <v>78</v>
      </c>
      <c r="H188" s="718" t="s">
        <v>78</v>
      </c>
      <c r="I188" s="718" t="s">
        <v>78</v>
      </c>
      <c r="J188" s="718" t="s">
        <v>78</v>
      </c>
      <c r="K188" s="718" t="s">
        <v>78</v>
      </c>
      <c r="L188" s="718" t="s">
        <v>78</v>
      </c>
      <c r="M188" s="742" t="s">
        <v>78</v>
      </c>
    </row>
    <row r="189" spans="1:14" ht="41.25" thickBot="1" x14ac:dyDescent="0.25">
      <c r="B189" s="784"/>
      <c r="C189" s="721" t="s">
        <v>325</v>
      </c>
      <c r="D189" s="721" t="s">
        <v>325</v>
      </c>
      <c r="E189" s="721" t="s">
        <v>325</v>
      </c>
      <c r="F189" s="721" t="s">
        <v>325</v>
      </c>
      <c r="G189" s="721" t="s">
        <v>325</v>
      </c>
      <c r="H189" s="721" t="s">
        <v>325</v>
      </c>
      <c r="I189" s="721" t="s">
        <v>325</v>
      </c>
      <c r="J189" s="721" t="s">
        <v>325</v>
      </c>
      <c r="K189" s="721" t="s">
        <v>325</v>
      </c>
      <c r="L189" s="721" t="s">
        <v>325</v>
      </c>
      <c r="M189" s="743" t="s">
        <v>325</v>
      </c>
    </row>
    <row r="190" spans="1:14" ht="25.5" x14ac:dyDescent="0.2">
      <c r="B190" s="722" t="s">
        <v>105</v>
      </c>
      <c r="C190" s="723">
        <v>236.536</v>
      </c>
      <c r="D190" s="723">
        <v>263.45</v>
      </c>
      <c r="E190" s="723">
        <v>285.98500000000001</v>
      </c>
      <c r="F190" s="723">
        <v>311.49099999999999</v>
      </c>
      <c r="G190" s="723">
        <v>322.48599999999999</v>
      </c>
      <c r="H190" s="723">
        <v>342.41399999999999</v>
      </c>
      <c r="I190" s="723">
        <v>349.279</v>
      </c>
      <c r="J190" s="723">
        <v>357.49799999999999</v>
      </c>
      <c r="K190" s="723">
        <v>363.41899999999998</v>
      </c>
      <c r="L190" s="723">
        <v>369.71499999999997</v>
      </c>
      <c r="M190" s="724">
        <v>381.24</v>
      </c>
    </row>
    <row r="191" spans="1:14" x14ac:dyDescent="0.2">
      <c r="B191" s="725" t="s">
        <v>94</v>
      </c>
      <c r="C191" s="726">
        <v>19.838999999999999</v>
      </c>
      <c r="D191" s="726">
        <v>21.780999999999999</v>
      </c>
      <c r="E191" s="726">
        <v>23.556000000000001</v>
      </c>
      <c r="F191" s="726">
        <v>25.431999999999999</v>
      </c>
      <c r="G191" s="726">
        <v>26.367999999999999</v>
      </c>
      <c r="H191" s="726">
        <v>28.856000000000002</v>
      </c>
      <c r="I191" s="726">
        <v>29.555</v>
      </c>
      <c r="J191" s="726">
        <v>31.561</v>
      </c>
      <c r="K191" s="726">
        <v>32.93</v>
      </c>
      <c r="L191" s="726">
        <v>33.914000000000001</v>
      </c>
      <c r="M191" s="727">
        <v>35.36</v>
      </c>
    </row>
    <row r="192" spans="1:14" x14ac:dyDescent="0.2">
      <c r="B192" s="725" t="s">
        <v>95</v>
      </c>
      <c r="C192" s="726">
        <v>52.497999999999998</v>
      </c>
      <c r="D192" s="726">
        <v>59.134</v>
      </c>
      <c r="E192" s="726">
        <v>64.289000000000001</v>
      </c>
      <c r="F192" s="726">
        <v>67.947999999999993</v>
      </c>
      <c r="G192" s="726">
        <v>68.641999999999996</v>
      </c>
      <c r="H192" s="726">
        <v>70.051000000000002</v>
      </c>
      <c r="I192" s="726">
        <v>71.453000000000003</v>
      </c>
      <c r="J192" s="726">
        <v>73.697999999999993</v>
      </c>
      <c r="K192" s="726">
        <v>74.311999999999998</v>
      </c>
      <c r="L192" s="726">
        <v>77.382999999999996</v>
      </c>
      <c r="M192" s="727">
        <v>79.763000000000005</v>
      </c>
    </row>
    <row r="193" spans="2:24" x14ac:dyDescent="0.2">
      <c r="B193" s="725" t="s">
        <v>96</v>
      </c>
      <c r="C193" s="726">
        <v>22.831</v>
      </c>
      <c r="D193" s="726">
        <v>24.395</v>
      </c>
      <c r="E193" s="726">
        <v>25.35</v>
      </c>
      <c r="F193" s="726">
        <v>26.795999999999999</v>
      </c>
      <c r="G193" s="726">
        <v>26.911000000000001</v>
      </c>
      <c r="H193" s="726">
        <v>28.207999999999998</v>
      </c>
      <c r="I193" s="726">
        <v>25.721</v>
      </c>
      <c r="J193" s="726">
        <v>23.231000000000002</v>
      </c>
      <c r="K193" s="726">
        <v>24.236000000000001</v>
      </c>
      <c r="L193" s="726">
        <v>25.524000000000001</v>
      </c>
      <c r="M193" s="727">
        <v>27.100999999999999</v>
      </c>
    </row>
    <row r="194" spans="2:24" x14ac:dyDescent="0.2">
      <c r="B194" s="725" t="s">
        <v>97</v>
      </c>
      <c r="C194" s="726">
        <v>13.581</v>
      </c>
      <c r="D194" s="726">
        <v>14.74</v>
      </c>
      <c r="E194" s="726">
        <v>16.140999999999998</v>
      </c>
      <c r="F194" s="726">
        <v>17.527000000000001</v>
      </c>
      <c r="G194" s="726">
        <v>18.439</v>
      </c>
      <c r="H194" s="726">
        <v>19.616</v>
      </c>
      <c r="I194" s="726">
        <v>18.794</v>
      </c>
      <c r="J194" s="726">
        <v>16.757999999999999</v>
      </c>
      <c r="K194" s="726">
        <v>17.648</v>
      </c>
      <c r="L194" s="726">
        <v>18.559999999999999</v>
      </c>
      <c r="M194" s="727">
        <v>19.295000000000002</v>
      </c>
    </row>
    <row r="195" spans="2:24" x14ac:dyDescent="0.2">
      <c r="B195" s="725" t="s">
        <v>98</v>
      </c>
      <c r="C195" s="726">
        <v>32.195999999999998</v>
      </c>
      <c r="D195" s="726">
        <v>35.576000000000001</v>
      </c>
      <c r="E195" s="726">
        <v>38.68</v>
      </c>
      <c r="F195" s="726">
        <v>42.529000000000003</v>
      </c>
      <c r="G195" s="726">
        <v>45.106999999999999</v>
      </c>
      <c r="H195" s="726">
        <v>48.545999999999999</v>
      </c>
      <c r="I195" s="726">
        <v>50.6</v>
      </c>
      <c r="J195" s="726">
        <v>51.33</v>
      </c>
      <c r="K195" s="726">
        <v>50.906999999999996</v>
      </c>
      <c r="L195" s="726">
        <v>50.517000000000003</v>
      </c>
      <c r="M195" s="727">
        <v>51.743000000000002</v>
      </c>
    </row>
    <row r="196" spans="2:24" x14ac:dyDescent="0.2">
      <c r="B196" s="725" t="s">
        <v>99</v>
      </c>
      <c r="C196" s="726">
        <v>10.361000000000001</v>
      </c>
      <c r="D196" s="726">
        <v>11.446</v>
      </c>
      <c r="E196" s="726">
        <v>12.115</v>
      </c>
      <c r="F196" s="726">
        <v>13.154999999999999</v>
      </c>
      <c r="G196" s="726">
        <v>12.545999999999999</v>
      </c>
      <c r="H196" s="726">
        <v>13.289</v>
      </c>
      <c r="I196" s="726">
        <v>13.47</v>
      </c>
      <c r="J196" s="726">
        <v>14.404</v>
      </c>
      <c r="K196" s="726">
        <v>13.94</v>
      </c>
      <c r="L196" s="726">
        <v>13.367000000000001</v>
      </c>
      <c r="M196" s="727">
        <v>13.847</v>
      </c>
    </row>
    <row r="197" spans="2:24" x14ac:dyDescent="0.2">
      <c r="B197" s="725" t="s">
        <v>100</v>
      </c>
      <c r="C197" s="726">
        <v>8.0000000000000002E-3</v>
      </c>
      <c r="D197" s="726">
        <v>1.7999999999999999E-2</v>
      </c>
      <c r="E197" s="726">
        <v>3.5999999999999997E-2</v>
      </c>
      <c r="F197" s="726">
        <v>5.8000000000000003E-2</v>
      </c>
      <c r="G197" s="726">
        <v>7.6999999999999999E-2</v>
      </c>
      <c r="H197" s="726">
        <v>9.1999999999999998E-2</v>
      </c>
      <c r="I197" s="726">
        <v>0.104</v>
      </c>
      <c r="J197" s="726">
        <v>0.111</v>
      </c>
      <c r="K197" s="726">
        <v>0.11600000000000001</v>
      </c>
      <c r="L197" s="726">
        <v>0.11799999999999999</v>
      </c>
      <c r="M197" s="727">
        <v>0.11700000000000001</v>
      </c>
    </row>
    <row r="198" spans="2:24" x14ac:dyDescent="0.2">
      <c r="B198" s="725" t="s">
        <v>101</v>
      </c>
      <c r="C198" s="726">
        <v>0</v>
      </c>
      <c r="D198" s="726">
        <v>0</v>
      </c>
      <c r="E198" s="726">
        <v>0</v>
      </c>
      <c r="F198" s="726">
        <v>0</v>
      </c>
      <c r="G198" s="726">
        <v>0</v>
      </c>
      <c r="H198" s="726">
        <v>0</v>
      </c>
      <c r="I198" s="726">
        <v>0</v>
      </c>
      <c r="J198" s="726">
        <v>0</v>
      </c>
      <c r="K198" s="726">
        <v>0</v>
      </c>
      <c r="L198" s="726">
        <v>0</v>
      </c>
      <c r="M198" s="727">
        <v>0</v>
      </c>
    </row>
    <row r="199" spans="2:24" x14ac:dyDescent="0.2">
      <c r="B199" s="725" t="s">
        <v>102</v>
      </c>
      <c r="C199" s="726">
        <v>1.0009999999999999</v>
      </c>
      <c r="D199" s="726">
        <v>1.085</v>
      </c>
      <c r="E199" s="726">
        <v>1.1659999999999999</v>
      </c>
      <c r="F199" s="726">
        <v>1.2749999999999999</v>
      </c>
      <c r="G199" s="726">
        <v>1.3680000000000001</v>
      </c>
      <c r="H199" s="726">
        <v>1.466</v>
      </c>
      <c r="I199" s="726">
        <v>1.486</v>
      </c>
      <c r="J199" s="726">
        <v>1.4330000000000001</v>
      </c>
      <c r="K199" s="726">
        <v>1.415</v>
      </c>
      <c r="L199" s="726">
        <v>1.2889999999999999</v>
      </c>
      <c r="M199" s="727">
        <v>1.3280000000000001</v>
      </c>
    </row>
    <row r="200" spans="2:24" x14ac:dyDescent="0.2">
      <c r="B200" s="725" t="s">
        <v>103</v>
      </c>
      <c r="C200" s="726">
        <v>3.7999999999999999E-2</v>
      </c>
      <c r="D200" s="726">
        <v>4.2999999999999997E-2</v>
      </c>
      <c r="E200" s="726">
        <v>5.7000000000000002E-2</v>
      </c>
      <c r="F200" s="726">
        <v>8.5999999999999993E-2</v>
      </c>
      <c r="G200" s="726">
        <v>0.11700000000000001</v>
      </c>
      <c r="H200" s="726">
        <v>0.156</v>
      </c>
      <c r="I200" s="726">
        <v>0.192</v>
      </c>
      <c r="J200" s="726">
        <v>0.22700000000000001</v>
      </c>
      <c r="K200" s="726">
        <v>0.26200000000000001</v>
      </c>
      <c r="L200" s="726">
        <v>0.29599999999999999</v>
      </c>
      <c r="M200" s="727">
        <v>0.32900000000000001</v>
      </c>
    </row>
    <row r="201" spans="2:24" ht="13.5" thickBot="1" x14ac:dyDescent="0.25">
      <c r="B201" s="758" t="s">
        <v>104</v>
      </c>
      <c r="C201" s="728">
        <v>84.183999999999997</v>
      </c>
      <c r="D201" s="728">
        <v>95.233000000000004</v>
      </c>
      <c r="E201" s="728">
        <v>104.59399999999999</v>
      </c>
      <c r="F201" s="728">
        <v>116.68600000000001</v>
      </c>
      <c r="G201" s="728">
        <v>122.91200000000001</v>
      </c>
      <c r="H201" s="728">
        <v>132.13499999999999</v>
      </c>
      <c r="I201" s="728">
        <v>137.904</v>
      </c>
      <c r="J201" s="728">
        <v>144.74299999999999</v>
      </c>
      <c r="K201" s="728">
        <v>147.654</v>
      </c>
      <c r="L201" s="728">
        <v>148.74700000000001</v>
      </c>
      <c r="M201" s="729">
        <v>152.358</v>
      </c>
    </row>
    <row r="204" spans="2:24" x14ac:dyDescent="0.2">
      <c r="B204" s="782" t="s">
        <v>136</v>
      </c>
      <c r="C204" s="785" t="s">
        <v>331</v>
      </c>
      <c r="D204" s="786"/>
      <c r="E204" s="785" t="s">
        <v>222</v>
      </c>
      <c r="F204" s="786"/>
      <c r="G204" s="785" t="s">
        <v>225</v>
      </c>
      <c r="H204" s="786"/>
      <c r="I204" s="785" t="s">
        <v>226</v>
      </c>
      <c r="J204" s="786"/>
      <c r="K204" s="785" t="s">
        <v>227</v>
      </c>
      <c r="L204" s="786"/>
      <c r="M204" s="785" t="s">
        <v>228</v>
      </c>
      <c r="N204" s="786"/>
      <c r="O204" s="785" t="s">
        <v>332</v>
      </c>
      <c r="P204" s="786"/>
      <c r="Q204" s="785" t="s">
        <v>333</v>
      </c>
      <c r="R204" s="786"/>
      <c r="S204" s="785" t="s">
        <v>231</v>
      </c>
      <c r="T204" s="786"/>
      <c r="U204" s="785" t="s">
        <v>232</v>
      </c>
      <c r="V204" s="786"/>
      <c r="W204" s="785" t="s">
        <v>233</v>
      </c>
      <c r="X204" s="787"/>
    </row>
    <row r="205" spans="2:24" x14ac:dyDescent="0.2">
      <c r="B205" s="783"/>
      <c r="C205" s="788" t="s">
        <v>79</v>
      </c>
      <c r="D205" s="789"/>
      <c r="E205" s="788" t="s">
        <v>79</v>
      </c>
      <c r="F205" s="789"/>
      <c r="G205" s="788" t="s">
        <v>79</v>
      </c>
      <c r="H205" s="789"/>
      <c r="I205" s="788" t="s">
        <v>79</v>
      </c>
      <c r="J205" s="789"/>
      <c r="K205" s="788" t="s">
        <v>79</v>
      </c>
      <c r="L205" s="789"/>
      <c r="M205" s="788" t="s">
        <v>79</v>
      </c>
      <c r="N205" s="789"/>
      <c r="O205" s="788"/>
      <c r="P205" s="789"/>
      <c r="Q205" s="788"/>
      <c r="R205" s="789"/>
      <c r="S205" s="788"/>
      <c r="T205" s="789"/>
      <c r="U205" s="788"/>
      <c r="V205" s="789"/>
      <c r="W205" s="788"/>
      <c r="X205" s="790"/>
    </row>
    <row r="206" spans="2:24" ht="41.25" thickBot="1" x14ac:dyDescent="0.25">
      <c r="B206" s="784"/>
      <c r="C206" s="721" t="s">
        <v>325</v>
      </c>
      <c r="D206" s="730" t="s">
        <v>82</v>
      </c>
      <c r="E206" s="721" t="s">
        <v>325</v>
      </c>
      <c r="F206" s="731" t="s">
        <v>82</v>
      </c>
      <c r="G206" s="721" t="s">
        <v>325</v>
      </c>
      <c r="H206" s="731" t="s">
        <v>82</v>
      </c>
      <c r="I206" s="721" t="s">
        <v>325</v>
      </c>
      <c r="J206" s="731" t="s">
        <v>82</v>
      </c>
      <c r="K206" s="721" t="s">
        <v>325</v>
      </c>
      <c r="L206" s="731" t="s">
        <v>82</v>
      </c>
      <c r="M206" s="721" t="s">
        <v>325</v>
      </c>
      <c r="N206" s="731" t="s">
        <v>82</v>
      </c>
      <c r="O206" s="721" t="s">
        <v>325</v>
      </c>
      <c r="P206" s="730" t="s">
        <v>82</v>
      </c>
      <c r="Q206" s="721" t="s">
        <v>325</v>
      </c>
      <c r="R206" s="730" t="s">
        <v>82</v>
      </c>
      <c r="S206" s="721" t="s">
        <v>325</v>
      </c>
      <c r="T206" s="730" t="s">
        <v>82</v>
      </c>
      <c r="U206" s="721" t="s">
        <v>325</v>
      </c>
      <c r="V206" s="730" t="s">
        <v>82</v>
      </c>
      <c r="W206" s="721" t="s">
        <v>325</v>
      </c>
      <c r="X206" s="730" t="s">
        <v>82</v>
      </c>
    </row>
    <row r="207" spans="2:24" ht="25.5" x14ac:dyDescent="0.2">
      <c r="B207" s="722" t="s">
        <v>105</v>
      </c>
      <c r="C207" s="723">
        <v>5870.0680000000002</v>
      </c>
      <c r="D207" s="732">
        <v>9.25</v>
      </c>
      <c r="E207" s="723">
        <v>6183.8230000000003</v>
      </c>
      <c r="F207" s="732">
        <v>8.9499999999999993</v>
      </c>
      <c r="G207" s="723">
        <v>6686.9620000000004</v>
      </c>
      <c r="H207" s="732">
        <v>8.68</v>
      </c>
      <c r="I207" s="723">
        <v>7213.817</v>
      </c>
      <c r="J207" s="732">
        <v>8.52</v>
      </c>
      <c r="K207" s="723">
        <v>7859.2920000000004</v>
      </c>
      <c r="L207" s="732">
        <v>8.2200000000000006</v>
      </c>
      <c r="M207" s="723">
        <v>8592.3960000000006</v>
      </c>
      <c r="N207" s="732">
        <v>7.79</v>
      </c>
      <c r="O207" s="723">
        <v>9270.6550000000007</v>
      </c>
      <c r="P207" s="732">
        <v>7.43</v>
      </c>
      <c r="Q207" s="723">
        <v>9796.5730000000003</v>
      </c>
      <c r="R207" s="732">
        <v>7.22</v>
      </c>
      <c r="S207" s="723">
        <v>10380.77</v>
      </c>
      <c r="T207" s="732">
        <v>6.95</v>
      </c>
      <c r="U207" s="723">
        <v>10860.36</v>
      </c>
      <c r="V207" s="732">
        <v>6.83</v>
      </c>
      <c r="W207" s="723">
        <v>11237.377</v>
      </c>
      <c r="X207" s="733">
        <v>6.8</v>
      </c>
    </row>
    <row r="208" spans="2:24" x14ac:dyDescent="0.2">
      <c r="B208" s="725" t="s">
        <v>94</v>
      </c>
      <c r="C208" s="726">
        <v>1758.721</v>
      </c>
      <c r="D208" s="734">
        <v>19.75</v>
      </c>
      <c r="E208" s="726">
        <v>1823.634</v>
      </c>
      <c r="F208" s="734">
        <v>18.78</v>
      </c>
      <c r="G208" s="726">
        <v>1908.3689999999999</v>
      </c>
      <c r="H208" s="734">
        <v>18.02</v>
      </c>
      <c r="I208" s="726">
        <v>1815.443</v>
      </c>
      <c r="J208" s="734">
        <v>18.940000000000001</v>
      </c>
      <c r="K208" s="726">
        <v>1798.4649999999999</v>
      </c>
      <c r="L208" s="734">
        <v>19.46</v>
      </c>
      <c r="M208" s="726">
        <v>1906.3109999999999</v>
      </c>
      <c r="N208" s="734">
        <v>19.059999999999999</v>
      </c>
      <c r="O208" s="726">
        <v>2046.3</v>
      </c>
      <c r="P208" s="734">
        <v>18.37</v>
      </c>
      <c r="Q208" s="726">
        <v>2187.9969999999998</v>
      </c>
      <c r="R208" s="734">
        <v>17.72</v>
      </c>
      <c r="S208" s="726">
        <v>2316.038</v>
      </c>
      <c r="T208" s="734">
        <v>17.21</v>
      </c>
      <c r="U208" s="726">
        <v>2447.9760000000001</v>
      </c>
      <c r="V208" s="734">
        <v>16.739999999999998</v>
      </c>
      <c r="W208" s="726">
        <v>2575.366</v>
      </c>
      <c r="X208" s="735">
        <v>16.34</v>
      </c>
    </row>
    <row r="209" spans="2:24" x14ac:dyDescent="0.2">
      <c r="B209" s="725" t="s">
        <v>95</v>
      </c>
      <c r="C209" s="726">
        <v>344.24599999999998</v>
      </c>
      <c r="D209" s="734">
        <v>51.17</v>
      </c>
      <c r="E209" s="726">
        <v>367.25299999999999</v>
      </c>
      <c r="F209" s="734">
        <v>50.1</v>
      </c>
      <c r="G209" s="726">
        <v>396.30500000000001</v>
      </c>
      <c r="H209" s="734">
        <v>49.04</v>
      </c>
      <c r="I209" s="726">
        <v>426.49900000000002</v>
      </c>
      <c r="J209" s="734">
        <v>48.07</v>
      </c>
      <c r="K209" s="726">
        <v>456.74599999999998</v>
      </c>
      <c r="L209" s="734">
        <v>47.15</v>
      </c>
      <c r="M209" s="726">
        <v>486.20299999999997</v>
      </c>
      <c r="N209" s="734">
        <v>46.33</v>
      </c>
      <c r="O209" s="726">
        <v>514.76700000000005</v>
      </c>
      <c r="P209" s="734">
        <v>45.56</v>
      </c>
      <c r="Q209" s="726">
        <v>542.16999999999996</v>
      </c>
      <c r="R209" s="734">
        <v>44.87</v>
      </c>
      <c r="S209" s="726">
        <v>568.30200000000002</v>
      </c>
      <c r="T209" s="734">
        <v>44.25</v>
      </c>
      <c r="U209" s="726">
        <v>588.97400000000005</v>
      </c>
      <c r="V209" s="734">
        <v>44.04</v>
      </c>
      <c r="W209" s="726">
        <v>609.86</v>
      </c>
      <c r="X209" s="735">
        <v>43.77</v>
      </c>
    </row>
    <row r="210" spans="2:24" x14ac:dyDescent="0.2">
      <c r="B210" s="725" t="s">
        <v>96</v>
      </c>
      <c r="C210" s="726">
        <v>807.74800000000005</v>
      </c>
      <c r="D210" s="734">
        <v>20.239999999999998</v>
      </c>
      <c r="E210" s="726">
        <v>801.04100000000005</v>
      </c>
      <c r="F210" s="734">
        <v>21.06</v>
      </c>
      <c r="G210" s="726">
        <v>828.99400000000003</v>
      </c>
      <c r="H210" s="734">
        <v>22.4</v>
      </c>
      <c r="I210" s="726">
        <v>931.53499999999997</v>
      </c>
      <c r="J210" s="734">
        <v>21.82</v>
      </c>
      <c r="K210" s="726">
        <v>1035.6320000000001</v>
      </c>
      <c r="L210" s="734">
        <v>21.18</v>
      </c>
      <c r="M210" s="726">
        <v>1132.5050000000001</v>
      </c>
      <c r="N210" s="734">
        <v>20.62</v>
      </c>
      <c r="O210" s="726">
        <v>1197.2339999999999</v>
      </c>
      <c r="P210" s="734">
        <v>20.51</v>
      </c>
      <c r="Q210" s="726">
        <v>1251.9480000000001</v>
      </c>
      <c r="R210" s="734">
        <v>20.39</v>
      </c>
      <c r="S210" s="726">
        <v>1306.7529999999999</v>
      </c>
      <c r="T210" s="734">
        <v>20.07</v>
      </c>
      <c r="U210" s="726">
        <v>1347.039</v>
      </c>
      <c r="V210" s="734">
        <v>20.11</v>
      </c>
      <c r="W210" s="726">
        <v>1363.653</v>
      </c>
      <c r="X210" s="735">
        <v>20.350000000000001</v>
      </c>
    </row>
    <row r="211" spans="2:24" x14ac:dyDescent="0.2">
      <c r="B211" s="725" t="s">
        <v>97</v>
      </c>
      <c r="C211" s="726">
        <v>1200.73</v>
      </c>
      <c r="D211" s="734">
        <v>24.04</v>
      </c>
      <c r="E211" s="726">
        <v>1178.8779999999999</v>
      </c>
      <c r="F211" s="734">
        <v>24.81</v>
      </c>
      <c r="G211" s="726">
        <v>1220.1759999999999</v>
      </c>
      <c r="H211" s="734">
        <v>24.87</v>
      </c>
      <c r="I211" s="726">
        <v>1341.4079999999999</v>
      </c>
      <c r="J211" s="734">
        <v>23.3</v>
      </c>
      <c r="K211" s="726">
        <v>1457.8989999999999</v>
      </c>
      <c r="L211" s="734">
        <v>22.03</v>
      </c>
      <c r="M211" s="726">
        <v>1565.6679999999999</v>
      </c>
      <c r="N211" s="734">
        <v>21.02</v>
      </c>
      <c r="O211" s="726">
        <v>1655.9449999999999</v>
      </c>
      <c r="P211" s="734">
        <v>20.29</v>
      </c>
      <c r="Q211" s="726">
        <v>1727.29</v>
      </c>
      <c r="R211" s="734">
        <v>19.8</v>
      </c>
      <c r="S211" s="726">
        <v>1775.8130000000001</v>
      </c>
      <c r="T211" s="734">
        <v>19.54</v>
      </c>
      <c r="U211" s="726">
        <v>1793.5160000000001</v>
      </c>
      <c r="V211" s="734">
        <v>19.649999999999999</v>
      </c>
      <c r="W211" s="726">
        <v>1809</v>
      </c>
      <c r="X211" s="735">
        <v>19.75</v>
      </c>
    </row>
    <row r="212" spans="2:24" x14ac:dyDescent="0.2">
      <c r="B212" s="725" t="s">
        <v>98</v>
      </c>
      <c r="C212" s="726">
        <v>551.30600000000004</v>
      </c>
      <c r="D212" s="734">
        <v>17.7</v>
      </c>
      <c r="E212" s="726">
        <v>566.89200000000005</v>
      </c>
      <c r="F212" s="734">
        <v>19.3</v>
      </c>
      <c r="G212" s="726">
        <v>617.61099999999999</v>
      </c>
      <c r="H212" s="734">
        <v>21.2</v>
      </c>
      <c r="I212" s="726">
        <v>718.779</v>
      </c>
      <c r="J212" s="734">
        <v>20.95</v>
      </c>
      <c r="K212" s="726">
        <v>819.98599999999999</v>
      </c>
      <c r="L212" s="734">
        <v>20.32</v>
      </c>
      <c r="M212" s="726">
        <v>917.08500000000004</v>
      </c>
      <c r="N212" s="734">
        <v>19.63</v>
      </c>
      <c r="O212" s="726">
        <v>1002.181</v>
      </c>
      <c r="P212" s="734">
        <v>19.079999999999998</v>
      </c>
      <c r="Q212" s="726">
        <v>1072.184</v>
      </c>
      <c r="R212" s="734">
        <v>18.61</v>
      </c>
      <c r="S212" s="726">
        <v>1137.6790000000001</v>
      </c>
      <c r="T212" s="734">
        <v>18.260000000000002</v>
      </c>
      <c r="U212" s="726">
        <v>1187.9590000000001</v>
      </c>
      <c r="V212" s="734">
        <v>18.100000000000001</v>
      </c>
      <c r="W212" s="726">
        <v>1174.3599999999999</v>
      </c>
      <c r="X212" s="735">
        <v>18.690000000000001</v>
      </c>
    </row>
    <row r="213" spans="2:24" x14ac:dyDescent="0.2">
      <c r="B213" s="725" t="s">
        <v>99</v>
      </c>
      <c r="C213" s="726">
        <v>326.78399999999999</v>
      </c>
      <c r="D213" s="734">
        <v>41.12</v>
      </c>
      <c r="E213" s="726">
        <v>348.36200000000002</v>
      </c>
      <c r="F213" s="734">
        <v>39.869999999999997</v>
      </c>
      <c r="G213" s="726">
        <v>344.61200000000002</v>
      </c>
      <c r="H213" s="734">
        <v>38.11</v>
      </c>
      <c r="I213" s="726">
        <v>322.43799999999999</v>
      </c>
      <c r="J213" s="734">
        <v>41.25</v>
      </c>
      <c r="K213" s="726">
        <v>353.452</v>
      </c>
      <c r="L213" s="734">
        <v>40.96</v>
      </c>
      <c r="M213" s="726">
        <v>382.04399999999998</v>
      </c>
      <c r="N213" s="734">
        <v>40.69</v>
      </c>
      <c r="O213" s="726">
        <v>409.87400000000002</v>
      </c>
      <c r="P213" s="734">
        <v>40.31</v>
      </c>
      <c r="Q213" s="726">
        <v>323.06400000000002</v>
      </c>
      <c r="R213" s="734">
        <v>38.28</v>
      </c>
      <c r="S213" s="726">
        <v>344.41500000000002</v>
      </c>
      <c r="T213" s="734">
        <v>37.909999999999997</v>
      </c>
      <c r="U213" s="726">
        <v>329.62599999999998</v>
      </c>
      <c r="V213" s="734">
        <v>39.549999999999997</v>
      </c>
      <c r="W213" s="726">
        <v>328.029</v>
      </c>
      <c r="X213" s="735">
        <v>41.4</v>
      </c>
    </row>
    <row r="214" spans="2:24" x14ac:dyDescent="0.2">
      <c r="B214" s="725" t="s">
        <v>100</v>
      </c>
      <c r="C214" s="726">
        <v>66.436999999999998</v>
      </c>
      <c r="D214" s="734">
        <v>32.369999999999997</v>
      </c>
      <c r="E214" s="726">
        <v>80.974000000000004</v>
      </c>
      <c r="F214" s="734">
        <v>30.58</v>
      </c>
      <c r="G214" s="726">
        <v>88.290999999999997</v>
      </c>
      <c r="H214" s="734">
        <v>29.53</v>
      </c>
      <c r="I214" s="726">
        <v>92.26</v>
      </c>
      <c r="J214" s="734">
        <v>28.21</v>
      </c>
      <c r="K214" s="726">
        <v>88.347999999999999</v>
      </c>
      <c r="L214" s="734">
        <v>29.24</v>
      </c>
      <c r="M214" s="726">
        <v>82.632000000000005</v>
      </c>
      <c r="N214" s="734">
        <v>31.72</v>
      </c>
      <c r="O214" s="726">
        <v>94.194000000000003</v>
      </c>
      <c r="P214" s="734">
        <v>30.02</v>
      </c>
      <c r="Q214" s="726">
        <v>107.76900000000001</v>
      </c>
      <c r="R214" s="734">
        <v>28.6</v>
      </c>
      <c r="S214" s="726">
        <v>121.967</v>
      </c>
      <c r="T214" s="734">
        <v>27.62</v>
      </c>
      <c r="U214" s="726">
        <v>136.643</v>
      </c>
      <c r="V214" s="734">
        <v>26.98</v>
      </c>
      <c r="W214" s="726">
        <v>150.845</v>
      </c>
      <c r="X214" s="735">
        <v>26.46</v>
      </c>
    </row>
    <row r="215" spans="2:24" x14ac:dyDescent="0.2">
      <c r="B215" s="725" t="s">
        <v>101</v>
      </c>
      <c r="C215" s="726">
        <v>117.435</v>
      </c>
      <c r="D215" s="734">
        <v>25.47</v>
      </c>
      <c r="E215" s="726">
        <v>150.42400000000001</v>
      </c>
      <c r="F215" s="734">
        <v>24.64</v>
      </c>
      <c r="G215" s="726">
        <v>195.08600000000001</v>
      </c>
      <c r="H215" s="734">
        <v>23.65</v>
      </c>
      <c r="I215" s="726">
        <v>249.62100000000001</v>
      </c>
      <c r="J215" s="734">
        <v>22.88</v>
      </c>
      <c r="K215" s="726">
        <v>308.43200000000002</v>
      </c>
      <c r="L215" s="734">
        <v>22.35</v>
      </c>
      <c r="M215" s="726">
        <v>368.73099999999999</v>
      </c>
      <c r="N215" s="734">
        <v>22</v>
      </c>
      <c r="O215" s="726">
        <v>427.52100000000002</v>
      </c>
      <c r="P215" s="734">
        <v>21.82</v>
      </c>
      <c r="Q215" s="726">
        <v>482.72</v>
      </c>
      <c r="R215" s="734">
        <v>21.8</v>
      </c>
      <c r="S215" s="726">
        <v>529.59299999999996</v>
      </c>
      <c r="T215" s="734">
        <v>22.07</v>
      </c>
      <c r="U215" s="726">
        <v>581.07899999999995</v>
      </c>
      <c r="V215" s="734">
        <v>22.04</v>
      </c>
      <c r="W215" s="726">
        <v>622.05999999999995</v>
      </c>
      <c r="X215" s="735">
        <v>22.3</v>
      </c>
    </row>
    <row r="216" spans="2:24" x14ac:dyDescent="0.2">
      <c r="B216" s="725" t="s">
        <v>102</v>
      </c>
      <c r="C216" s="726">
        <v>83.417000000000002</v>
      </c>
      <c r="D216" s="734">
        <v>36.25</v>
      </c>
      <c r="E216" s="726">
        <v>123.61799999999999</v>
      </c>
      <c r="F216" s="734">
        <v>34.020000000000003</v>
      </c>
      <c r="G216" s="726">
        <v>170.185</v>
      </c>
      <c r="H216" s="734">
        <v>32.07</v>
      </c>
      <c r="I216" s="726">
        <v>213.44300000000001</v>
      </c>
      <c r="J216" s="734">
        <v>30.87</v>
      </c>
      <c r="K216" s="726">
        <v>251.31100000000001</v>
      </c>
      <c r="L216" s="734">
        <v>30.19</v>
      </c>
      <c r="M216" s="726">
        <v>282.57799999999997</v>
      </c>
      <c r="N216" s="734">
        <v>29.8</v>
      </c>
      <c r="O216" s="726">
        <v>305.286</v>
      </c>
      <c r="P216" s="734">
        <v>29.77</v>
      </c>
      <c r="Q216" s="726">
        <v>322.37599999999998</v>
      </c>
      <c r="R216" s="734">
        <v>29.86</v>
      </c>
      <c r="S216" s="726">
        <v>338.23599999999999</v>
      </c>
      <c r="T216" s="734">
        <v>29.87</v>
      </c>
      <c r="U216" s="726">
        <v>353.47</v>
      </c>
      <c r="V216" s="734">
        <v>29.77</v>
      </c>
      <c r="W216" s="726">
        <v>367.40699999999998</v>
      </c>
      <c r="X216" s="735">
        <v>29.66</v>
      </c>
    </row>
    <row r="217" spans="2:24" x14ac:dyDescent="0.2">
      <c r="B217" s="725" t="s">
        <v>103</v>
      </c>
      <c r="C217" s="726">
        <v>190.55799999999999</v>
      </c>
      <c r="D217" s="734">
        <v>34.380000000000003</v>
      </c>
      <c r="E217" s="726">
        <v>223.011</v>
      </c>
      <c r="F217" s="734">
        <v>32.93</v>
      </c>
      <c r="G217" s="726">
        <v>266.83999999999997</v>
      </c>
      <c r="H217" s="734">
        <v>31.42</v>
      </c>
      <c r="I217" s="726">
        <v>313.92399999999998</v>
      </c>
      <c r="J217" s="734">
        <v>30.32</v>
      </c>
      <c r="K217" s="726">
        <v>362.24200000000002</v>
      </c>
      <c r="L217" s="734">
        <v>29.6</v>
      </c>
      <c r="M217" s="726">
        <v>410.32100000000003</v>
      </c>
      <c r="N217" s="734">
        <v>29.18</v>
      </c>
      <c r="O217" s="726">
        <v>456.43700000000001</v>
      </c>
      <c r="P217" s="734">
        <v>28.96</v>
      </c>
      <c r="Q217" s="726">
        <v>499.779</v>
      </c>
      <c r="R217" s="734">
        <v>28.86</v>
      </c>
      <c r="S217" s="726">
        <v>539.99900000000002</v>
      </c>
      <c r="T217" s="734">
        <v>28.83</v>
      </c>
      <c r="U217" s="726">
        <v>577.29399999999998</v>
      </c>
      <c r="V217" s="734">
        <v>28.83</v>
      </c>
      <c r="W217" s="726">
        <v>611.90200000000004</v>
      </c>
      <c r="X217" s="735">
        <v>28.85</v>
      </c>
    </row>
    <row r="218" spans="2:24" ht="13.5" thickBot="1" x14ac:dyDescent="0.25">
      <c r="B218" s="758" t="s">
        <v>104</v>
      </c>
      <c r="C218" s="728">
        <v>422.685</v>
      </c>
      <c r="D218" s="736">
        <v>21.49</v>
      </c>
      <c r="E218" s="728">
        <v>519.73800000000006</v>
      </c>
      <c r="F218" s="736">
        <v>20.64</v>
      </c>
      <c r="G218" s="728">
        <v>650.49400000000003</v>
      </c>
      <c r="H218" s="736">
        <v>19.489999999999998</v>
      </c>
      <c r="I218" s="728">
        <v>788.46900000000005</v>
      </c>
      <c r="J218" s="736">
        <v>18.579999999999998</v>
      </c>
      <c r="K218" s="728">
        <v>926.77800000000002</v>
      </c>
      <c r="L218" s="736">
        <v>17.89</v>
      </c>
      <c r="M218" s="728">
        <v>1058.318</v>
      </c>
      <c r="N218" s="736">
        <v>17.420000000000002</v>
      </c>
      <c r="O218" s="728">
        <v>1160.9159999999999</v>
      </c>
      <c r="P218" s="736">
        <v>17.309999999999999</v>
      </c>
      <c r="Q218" s="728">
        <v>1279.277</v>
      </c>
      <c r="R218" s="736">
        <v>17.04</v>
      </c>
      <c r="S218" s="728">
        <v>1401.9749999999999</v>
      </c>
      <c r="T218" s="736">
        <v>16.73</v>
      </c>
      <c r="U218" s="728">
        <v>1516.787</v>
      </c>
      <c r="V218" s="736">
        <v>16.510000000000002</v>
      </c>
      <c r="W218" s="728">
        <v>1624.895</v>
      </c>
      <c r="X218" s="737">
        <v>16.350000000000001</v>
      </c>
    </row>
    <row r="221" spans="2:24" x14ac:dyDescent="0.2">
      <c r="B221" s="782" t="s">
        <v>136</v>
      </c>
      <c r="C221" s="719" t="s">
        <v>331</v>
      </c>
      <c r="D221" s="719" t="s">
        <v>222</v>
      </c>
      <c r="E221" s="719" t="s">
        <v>225</v>
      </c>
      <c r="F221" s="719" t="s">
        <v>226</v>
      </c>
      <c r="G221" s="719" t="s">
        <v>227</v>
      </c>
      <c r="H221" s="719" t="s">
        <v>228</v>
      </c>
      <c r="I221" s="719" t="s">
        <v>332</v>
      </c>
      <c r="J221" s="719" t="s">
        <v>333</v>
      </c>
      <c r="K221" s="719" t="s">
        <v>231</v>
      </c>
      <c r="L221" s="719" t="s">
        <v>232</v>
      </c>
      <c r="M221" s="719" t="s">
        <v>233</v>
      </c>
      <c r="N221" s="738"/>
    </row>
    <row r="222" spans="2:24" x14ac:dyDescent="0.2">
      <c r="B222" s="783"/>
      <c r="C222" s="718" t="s">
        <v>308</v>
      </c>
      <c r="D222" s="718" t="s">
        <v>308</v>
      </c>
      <c r="E222" s="718" t="s">
        <v>308</v>
      </c>
      <c r="F222" s="718" t="s">
        <v>308</v>
      </c>
      <c r="G222" s="718" t="s">
        <v>308</v>
      </c>
      <c r="H222" s="718" t="s">
        <v>308</v>
      </c>
      <c r="I222" s="718" t="s">
        <v>308</v>
      </c>
      <c r="J222" s="718" t="s">
        <v>308</v>
      </c>
      <c r="K222" s="718" t="s">
        <v>308</v>
      </c>
      <c r="L222" s="718" t="s">
        <v>308</v>
      </c>
      <c r="M222" s="720" t="s">
        <v>308</v>
      </c>
      <c r="N222" s="739"/>
    </row>
    <row r="223" spans="2:24" ht="41.25" thickBot="1" x14ac:dyDescent="0.25">
      <c r="B223" s="784"/>
      <c r="C223" s="721" t="s">
        <v>325</v>
      </c>
      <c r="D223" s="721" t="s">
        <v>325</v>
      </c>
      <c r="E223" s="721" t="s">
        <v>325</v>
      </c>
      <c r="F223" s="721" t="s">
        <v>325</v>
      </c>
      <c r="G223" s="721" t="s">
        <v>325</v>
      </c>
      <c r="H223" s="721" t="s">
        <v>325</v>
      </c>
      <c r="I223" s="721" t="s">
        <v>325</v>
      </c>
      <c r="J223" s="721" t="s">
        <v>325</v>
      </c>
      <c r="K223" s="721" t="s">
        <v>325</v>
      </c>
      <c r="L223" s="721" t="s">
        <v>325</v>
      </c>
      <c r="M223" s="721" t="s">
        <v>325</v>
      </c>
      <c r="N223" s="740"/>
    </row>
    <row r="224" spans="2:24" ht="25.5" x14ac:dyDescent="0.2">
      <c r="B224" s="754" t="s">
        <v>105</v>
      </c>
      <c r="C224" s="755">
        <f t="shared" ref="C224:C232" si="82">C207</f>
        <v>5870.0680000000002</v>
      </c>
      <c r="D224" s="755">
        <f t="shared" ref="D224:D232" si="83">E207</f>
        <v>6183.8230000000003</v>
      </c>
      <c r="E224" s="755">
        <f t="shared" ref="E224:E232" si="84">G207</f>
        <v>6686.9620000000004</v>
      </c>
      <c r="F224" s="755">
        <f t="shared" ref="F224:F232" si="85">I207</f>
        <v>7213.817</v>
      </c>
      <c r="G224" s="755">
        <f t="shared" ref="G224:G232" si="86">K207</f>
        <v>7859.2920000000004</v>
      </c>
      <c r="H224" s="755">
        <f t="shared" ref="H224:H232" si="87">M207</f>
        <v>8592.3960000000006</v>
      </c>
      <c r="I224" s="755">
        <f t="shared" ref="I224:I232" si="88">O207</f>
        <v>9270.6550000000007</v>
      </c>
      <c r="J224" s="755">
        <f t="shared" ref="J224:J232" si="89">Q207</f>
        <v>9796.5730000000003</v>
      </c>
      <c r="K224" s="755">
        <f t="shared" ref="K224:K232" si="90">S207</f>
        <v>10380.77</v>
      </c>
      <c r="L224" s="755">
        <f t="shared" ref="L224:L232" si="91">U207</f>
        <v>10860.36</v>
      </c>
      <c r="M224" s="756">
        <f t="shared" ref="M224:M232" si="92">W207</f>
        <v>11237.377</v>
      </c>
      <c r="N224" s="723"/>
    </row>
    <row r="225" spans="2:14" x14ac:dyDescent="0.2">
      <c r="B225" s="744" t="s">
        <v>94</v>
      </c>
      <c r="C225" s="745">
        <f t="shared" si="82"/>
        <v>1758.721</v>
      </c>
      <c r="D225" s="745">
        <f t="shared" si="83"/>
        <v>1823.634</v>
      </c>
      <c r="E225" s="745">
        <f t="shared" si="84"/>
        <v>1908.3689999999999</v>
      </c>
      <c r="F225" s="745">
        <f t="shared" si="85"/>
        <v>1815.443</v>
      </c>
      <c r="G225" s="745">
        <f t="shared" si="86"/>
        <v>1798.4649999999999</v>
      </c>
      <c r="H225" s="745">
        <f t="shared" si="87"/>
        <v>1906.3109999999999</v>
      </c>
      <c r="I225" s="745">
        <f t="shared" si="88"/>
        <v>2046.3</v>
      </c>
      <c r="J225" s="745">
        <f t="shared" si="89"/>
        <v>2187.9969999999998</v>
      </c>
      <c r="K225" s="745">
        <f t="shared" si="90"/>
        <v>2316.038</v>
      </c>
      <c r="L225" s="745">
        <f t="shared" si="91"/>
        <v>2447.9760000000001</v>
      </c>
      <c r="M225" s="746">
        <f t="shared" si="92"/>
        <v>2575.366</v>
      </c>
      <c r="N225" s="726"/>
    </row>
    <row r="226" spans="2:14" x14ac:dyDescent="0.2">
      <c r="B226" s="744" t="s">
        <v>95</v>
      </c>
      <c r="C226" s="745">
        <f t="shared" si="82"/>
        <v>344.24599999999998</v>
      </c>
      <c r="D226" s="745">
        <f t="shared" si="83"/>
        <v>367.25299999999999</v>
      </c>
      <c r="E226" s="745">
        <f t="shared" si="84"/>
        <v>396.30500000000001</v>
      </c>
      <c r="F226" s="745">
        <f t="shared" si="85"/>
        <v>426.49900000000002</v>
      </c>
      <c r="G226" s="745">
        <f t="shared" si="86"/>
        <v>456.74599999999998</v>
      </c>
      <c r="H226" s="745">
        <f t="shared" si="87"/>
        <v>486.20299999999997</v>
      </c>
      <c r="I226" s="745">
        <f t="shared" si="88"/>
        <v>514.76700000000005</v>
      </c>
      <c r="J226" s="745">
        <f t="shared" si="89"/>
        <v>542.16999999999996</v>
      </c>
      <c r="K226" s="745">
        <f t="shared" si="90"/>
        <v>568.30200000000002</v>
      </c>
      <c r="L226" s="745">
        <f t="shared" si="91"/>
        <v>588.97400000000005</v>
      </c>
      <c r="M226" s="746">
        <f t="shared" si="92"/>
        <v>609.86</v>
      </c>
      <c r="N226" s="726"/>
    </row>
    <row r="227" spans="2:14" x14ac:dyDescent="0.2">
      <c r="B227" s="744" t="s">
        <v>96</v>
      </c>
      <c r="C227" s="745">
        <f t="shared" si="82"/>
        <v>807.74800000000005</v>
      </c>
      <c r="D227" s="745">
        <f t="shared" si="83"/>
        <v>801.04100000000005</v>
      </c>
      <c r="E227" s="745">
        <f t="shared" si="84"/>
        <v>828.99400000000003</v>
      </c>
      <c r="F227" s="745">
        <f t="shared" si="85"/>
        <v>931.53499999999997</v>
      </c>
      <c r="G227" s="745">
        <f t="shared" si="86"/>
        <v>1035.6320000000001</v>
      </c>
      <c r="H227" s="745">
        <f t="shared" si="87"/>
        <v>1132.5050000000001</v>
      </c>
      <c r="I227" s="745">
        <f t="shared" si="88"/>
        <v>1197.2339999999999</v>
      </c>
      <c r="J227" s="745">
        <f t="shared" si="89"/>
        <v>1251.9480000000001</v>
      </c>
      <c r="K227" s="745">
        <f t="shared" si="90"/>
        <v>1306.7529999999999</v>
      </c>
      <c r="L227" s="745">
        <f t="shared" si="91"/>
        <v>1347.039</v>
      </c>
      <c r="M227" s="746">
        <f t="shared" si="92"/>
        <v>1363.653</v>
      </c>
      <c r="N227" s="726"/>
    </row>
    <row r="228" spans="2:14" x14ac:dyDescent="0.2">
      <c r="B228" s="744" t="s">
        <v>97</v>
      </c>
      <c r="C228" s="745">
        <f t="shared" si="82"/>
        <v>1200.73</v>
      </c>
      <c r="D228" s="745">
        <f t="shared" si="83"/>
        <v>1178.8779999999999</v>
      </c>
      <c r="E228" s="745">
        <f t="shared" si="84"/>
        <v>1220.1759999999999</v>
      </c>
      <c r="F228" s="745">
        <f t="shared" si="85"/>
        <v>1341.4079999999999</v>
      </c>
      <c r="G228" s="745">
        <f t="shared" si="86"/>
        <v>1457.8989999999999</v>
      </c>
      <c r="H228" s="745">
        <f t="shared" si="87"/>
        <v>1565.6679999999999</v>
      </c>
      <c r="I228" s="745">
        <f t="shared" si="88"/>
        <v>1655.9449999999999</v>
      </c>
      <c r="J228" s="745">
        <f t="shared" si="89"/>
        <v>1727.29</v>
      </c>
      <c r="K228" s="745">
        <f t="shared" si="90"/>
        <v>1775.8130000000001</v>
      </c>
      <c r="L228" s="745">
        <f t="shared" si="91"/>
        <v>1793.5160000000001</v>
      </c>
      <c r="M228" s="746">
        <f t="shared" si="92"/>
        <v>1809</v>
      </c>
      <c r="N228" s="726"/>
    </row>
    <row r="229" spans="2:14" x14ac:dyDescent="0.2">
      <c r="B229" s="744" t="s">
        <v>98</v>
      </c>
      <c r="C229" s="745">
        <f t="shared" si="82"/>
        <v>551.30600000000004</v>
      </c>
      <c r="D229" s="745">
        <f t="shared" si="83"/>
        <v>566.89200000000005</v>
      </c>
      <c r="E229" s="745">
        <f t="shared" si="84"/>
        <v>617.61099999999999</v>
      </c>
      <c r="F229" s="745">
        <f t="shared" si="85"/>
        <v>718.779</v>
      </c>
      <c r="G229" s="745">
        <f t="shared" si="86"/>
        <v>819.98599999999999</v>
      </c>
      <c r="H229" s="745">
        <f t="shared" si="87"/>
        <v>917.08500000000004</v>
      </c>
      <c r="I229" s="745">
        <f t="shared" si="88"/>
        <v>1002.181</v>
      </c>
      <c r="J229" s="745">
        <f t="shared" si="89"/>
        <v>1072.184</v>
      </c>
      <c r="K229" s="745">
        <f t="shared" si="90"/>
        <v>1137.6790000000001</v>
      </c>
      <c r="L229" s="745">
        <f t="shared" si="91"/>
        <v>1187.9590000000001</v>
      </c>
      <c r="M229" s="746">
        <f t="shared" si="92"/>
        <v>1174.3599999999999</v>
      </c>
      <c r="N229" s="726"/>
    </row>
    <row r="230" spans="2:14" x14ac:dyDescent="0.2">
      <c r="B230" s="744" t="s">
        <v>99</v>
      </c>
      <c r="C230" s="745">
        <f t="shared" si="82"/>
        <v>326.78399999999999</v>
      </c>
      <c r="D230" s="745">
        <f t="shared" si="83"/>
        <v>348.36200000000002</v>
      </c>
      <c r="E230" s="745">
        <f t="shared" si="84"/>
        <v>344.61200000000002</v>
      </c>
      <c r="F230" s="745">
        <f t="shared" si="85"/>
        <v>322.43799999999999</v>
      </c>
      <c r="G230" s="745">
        <f t="shared" si="86"/>
        <v>353.452</v>
      </c>
      <c r="H230" s="745">
        <f t="shared" si="87"/>
        <v>382.04399999999998</v>
      </c>
      <c r="I230" s="745">
        <f t="shared" si="88"/>
        <v>409.87400000000002</v>
      </c>
      <c r="J230" s="745">
        <f t="shared" si="89"/>
        <v>323.06400000000002</v>
      </c>
      <c r="K230" s="745">
        <f t="shared" si="90"/>
        <v>344.41500000000002</v>
      </c>
      <c r="L230" s="745">
        <f t="shared" si="91"/>
        <v>329.62599999999998</v>
      </c>
      <c r="M230" s="746">
        <f t="shared" si="92"/>
        <v>328.029</v>
      </c>
      <c r="N230" s="726"/>
    </row>
    <row r="231" spans="2:14" x14ac:dyDescent="0.2">
      <c r="B231" s="744" t="s">
        <v>100</v>
      </c>
      <c r="C231" s="745">
        <f t="shared" si="82"/>
        <v>66.436999999999998</v>
      </c>
      <c r="D231" s="745">
        <f t="shared" si="83"/>
        <v>80.974000000000004</v>
      </c>
      <c r="E231" s="745">
        <f t="shared" si="84"/>
        <v>88.290999999999997</v>
      </c>
      <c r="F231" s="745">
        <f t="shared" si="85"/>
        <v>92.26</v>
      </c>
      <c r="G231" s="745">
        <f t="shared" si="86"/>
        <v>88.347999999999999</v>
      </c>
      <c r="H231" s="745">
        <f t="shared" si="87"/>
        <v>82.632000000000005</v>
      </c>
      <c r="I231" s="745">
        <f t="shared" si="88"/>
        <v>94.194000000000003</v>
      </c>
      <c r="J231" s="745">
        <f t="shared" si="89"/>
        <v>107.76900000000001</v>
      </c>
      <c r="K231" s="745">
        <f t="shared" si="90"/>
        <v>121.967</v>
      </c>
      <c r="L231" s="745">
        <f t="shared" si="91"/>
        <v>136.643</v>
      </c>
      <c r="M231" s="746">
        <f t="shared" si="92"/>
        <v>150.845</v>
      </c>
      <c r="N231" s="726"/>
    </row>
    <row r="232" spans="2:14" x14ac:dyDescent="0.2">
      <c r="B232" s="744" t="s">
        <v>101</v>
      </c>
      <c r="C232" s="745">
        <f t="shared" si="82"/>
        <v>117.435</v>
      </c>
      <c r="D232" s="745">
        <f t="shared" si="83"/>
        <v>150.42400000000001</v>
      </c>
      <c r="E232" s="745">
        <f t="shared" si="84"/>
        <v>195.08600000000001</v>
      </c>
      <c r="F232" s="745">
        <f t="shared" si="85"/>
        <v>249.62100000000001</v>
      </c>
      <c r="G232" s="745">
        <f t="shared" si="86"/>
        <v>308.43200000000002</v>
      </c>
      <c r="H232" s="745">
        <f t="shared" si="87"/>
        <v>368.73099999999999</v>
      </c>
      <c r="I232" s="745">
        <f t="shared" si="88"/>
        <v>427.52100000000002</v>
      </c>
      <c r="J232" s="745">
        <f t="shared" si="89"/>
        <v>482.72</v>
      </c>
      <c r="K232" s="745">
        <f t="shared" si="90"/>
        <v>529.59299999999996</v>
      </c>
      <c r="L232" s="745">
        <f t="shared" si="91"/>
        <v>581.07899999999995</v>
      </c>
      <c r="M232" s="746">
        <f t="shared" si="92"/>
        <v>622.05999999999995</v>
      </c>
      <c r="N232" s="726"/>
    </row>
    <row r="233" spans="2:14" x14ac:dyDescent="0.2">
      <c r="B233" s="744" t="s">
        <v>102</v>
      </c>
      <c r="C233" s="745">
        <f t="shared" ref="C233:C235" si="93">C216</f>
        <v>83.417000000000002</v>
      </c>
      <c r="D233" s="745">
        <f t="shared" ref="D233:D235" si="94">E216</f>
        <v>123.61799999999999</v>
      </c>
      <c r="E233" s="745">
        <f t="shared" ref="E233:E235" si="95">G216</f>
        <v>170.185</v>
      </c>
      <c r="F233" s="745">
        <f t="shared" ref="F233:F235" si="96">I216</f>
        <v>213.44300000000001</v>
      </c>
      <c r="G233" s="745">
        <f t="shared" ref="G233:G235" si="97">K216</f>
        <v>251.31100000000001</v>
      </c>
      <c r="H233" s="745">
        <f t="shared" ref="H233:H235" si="98">M216</f>
        <v>282.57799999999997</v>
      </c>
      <c r="I233" s="745">
        <f t="shared" ref="I233:I235" si="99">O216</f>
        <v>305.286</v>
      </c>
      <c r="J233" s="745">
        <f t="shared" ref="J233:J235" si="100">Q216</f>
        <v>322.37599999999998</v>
      </c>
      <c r="K233" s="745">
        <f t="shared" ref="K233:K235" si="101">S216</f>
        <v>338.23599999999999</v>
      </c>
      <c r="L233" s="745">
        <f t="shared" ref="L233:L235" si="102">U216</f>
        <v>353.47</v>
      </c>
      <c r="M233" s="746">
        <f t="shared" ref="M233:M235" si="103">W216</f>
        <v>367.40699999999998</v>
      </c>
      <c r="N233" s="726"/>
    </row>
    <row r="234" spans="2:14" x14ac:dyDescent="0.2">
      <c r="B234" s="744" t="s">
        <v>103</v>
      </c>
      <c r="C234" s="745">
        <f t="shared" si="93"/>
        <v>190.55799999999999</v>
      </c>
      <c r="D234" s="745">
        <f t="shared" si="94"/>
        <v>223.011</v>
      </c>
      <c r="E234" s="745">
        <f t="shared" si="95"/>
        <v>266.83999999999997</v>
      </c>
      <c r="F234" s="745">
        <f t="shared" si="96"/>
        <v>313.92399999999998</v>
      </c>
      <c r="G234" s="745">
        <f t="shared" si="97"/>
        <v>362.24200000000002</v>
      </c>
      <c r="H234" s="745">
        <f t="shared" si="98"/>
        <v>410.32100000000003</v>
      </c>
      <c r="I234" s="745">
        <f t="shared" si="99"/>
        <v>456.43700000000001</v>
      </c>
      <c r="J234" s="745">
        <f t="shared" si="100"/>
        <v>499.779</v>
      </c>
      <c r="K234" s="745">
        <f t="shared" si="101"/>
        <v>539.99900000000002</v>
      </c>
      <c r="L234" s="745">
        <f t="shared" si="102"/>
        <v>577.29399999999998</v>
      </c>
      <c r="M234" s="746">
        <f t="shared" si="103"/>
        <v>611.90200000000004</v>
      </c>
      <c r="N234" s="726"/>
    </row>
    <row r="235" spans="2:14" ht="13.5" thickBot="1" x14ac:dyDescent="0.25">
      <c r="B235" s="747" t="s">
        <v>104</v>
      </c>
      <c r="C235" s="748">
        <f t="shared" si="93"/>
        <v>422.685</v>
      </c>
      <c r="D235" s="748">
        <f t="shared" si="94"/>
        <v>519.73800000000006</v>
      </c>
      <c r="E235" s="748">
        <f t="shared" si="95"/>
        <v>650.49400000000003</v>
      </c>
      <c r="F235" s="748">
        <f t="shared" si="96"/>
        <v>788.46900000000005</v>
      </c>
      <c r="G235" s="748">
        <f t="shared" si="97"/>
        <v>926.77800000000002</v>
      </c>
      <c r="H235" s="748">
        <f t="shared" si="98"/>
        <v>1058.318</v>
      </c>
      <c r="I235" s="748">
        <f t="shared" si="99"/>
        <v>1160.9159999999999</v>
      </c>
      <c r="J235" s="748">
        <f t="shared" si="100"/>
        <v>1279.277</v>
      </c>
      <c r="K235" s="748">
        <f t="shared" si="101"/>
        <v>1401.9749999999999</v>
      </c>
      <c r="L235" s="748">
        <f t="shared" si="102"/>
        <v>1516.787</v>
      </c>
      <c r="M235" s="749">
        <f t="shared" si="103"/>
        <v>1624.895</v>
      </c>
      <c r="N235" s="726"/>
    </row>
    <row r="238" spans="2:14" x14ac:dyDescent="0.2">
      <c r="B238" s="782" t="s">
        <v>136</v>
      </c>
      <c r="C238" s="719" t="s">
        <v>331</v>
      </c>
      <c r="D238" s="719" t="s">
        <v>222</v>
      </c>
      <c r="E238" s="719" t="s">
        <v>225</v>
      </c>
      <c r="F238" s="719" t="s">
        <v>226</v>
      </c>
      <c r="G238" s="719" t="s">
        <v>227</v>
      </c>
      <c r="H238" s="719" t="s">
        <v>228</v>
      </c>
      <c r="I238" s="719" t="s">
        <v>332</v>
      </c>
      <c r="J238" s="719" t="s">
        <v>333</v>
      </c>
      <c r="K238" s="719" t="s">
        <v>231</v>
      </c>
      <c r="L238" s="719" t="s">
        <v>232</v>
      </c>
      <c r="M238" s="719" t="s">
        <v>233</v>
      </c>
      <c r="N238" s="738"/>
    </row>
    <row r="239" spans="2:14" x14ac:dyDescent="0.2">
      <c r="B239" s="783"/>
      <c r="C239" s="718" t="s">
        <v>487</v>
      </c>
      <c r="D239" s="718" t="s">
        <v>487</v>
      </c>
      <c r="E239" s="718" t="s">
        <v>487</v>
      </c>
      <c r="F239" s="718" t="s">
        <v>487</v>
      </c>
      <c r="G239" s="718" t="s">
        <v>487</v>
      </c>
      <c r="H239" s="718" t="s">
        <v>487</v>
      </c>
      <c r="I239" s="718" t="s">
        <v>487</v>
      </c>
      <c r="J239" s="718" t="s">
        <v>487</v>
      </c>
      <c r="K239" s="718" t="s">
        <v>487</v>
      </c>
      <c r="L239" s="718" t="s">
        <v>487</v>
      </c>
      <c r="M239" s="720" t="s">
        <v>487</v>
      </c>
      <c r="N239" s="739"/>
    </row>
    <row r="240" spans="2:14" ht="41.25" thickBot="1" x14ac:dyDescent="0.25">
      <c r="B240" s="784"/>
      <c r="C240" s="721" t="s">
        <v>325</v>
      </c>
      <c r="D240" s="721" t="s">
        <v>325</v>
      </c>
      <c r="E240" s="721" t="s">
        <v>325</v>
      </c>
      <c r="F240" s="721" t="s">
        <v>325</v>
      </c>
      <c r="G240" s="721" t="s">
        <v>325</v>
      </c>
      <c r="H240" s="721" t="s">
        <v>325</v>
      </c>
      <c r="I240" s="721" t="s">
        <v>325</v>
      </c>
      <c r="J240" s="721" t="s">
        <v>325</v>
      </c>
      <c r="K240" s="721" t="s">
        <v>325</v>
      </c>
      <c r="L240" s="721" t="s">
        <v>325</v>
      </c>
      <c r="M240" s="721" t="s">
        <v>325</v>
      </c>
      <c r="N240" s="740"/>
    </row>
    <row r="241" spans="1:14" ht="25.5" x14ac:dyDescent="0.2">
      <c r="B241" s="754" t="s">
        <v>105</v>
      </c>
      <c r="C241" s="755">
        <f t="shared" ref="C241:C252" si="104">SUM(C190,C207)</f>
        <v>6106.6040000000003</v>
      </c>
      <c r="D241" s="755">
        <f t="shared" ref="D241:D252" si="105">SUM(D190,E207)</f>
        <v>6447.2730000000001</v>
      </c>
      <c r="E241" s="755">
        <f t="shared" ref="E241:E252" si="106">SUM(E190,G207)</f>
        <v>6972.9470000000001</v>
      </c>
      <c r="F241" s="755">
        <f t="shared" ref="F241:F252" si="107">SUM(F190,I207)</f>
        <v>7525.308</v>
      </c>
      <c r="G241" s="755">
        <f t="shared" ref="G241:G252" si="108">SUM(G190,K207)</f>
        <v>8181.7780000000002</v>
      </c>
      <c r="H241" s="755">
        <f t="shared" ref="H241:H252" si="109">SUM(H190,M207)</f>
        <v>8934.8100000000013</v>
      </c>
      <c r="I241" s="755">
        <f t="shared" ref="I241:I252" si="110">SUM(I190,O207)</f>
        <v>9619.9340000000011</v>
      </c>
      <c r="J241" s="755">
        <f t="shared" ref="J241:J252" si="111">SUM(J190,Q207)</f>
        <v>10154.071</v>
      </c>
      <c r="K241" s="755">
        <f t="shared" ref="K241:K252" si="112">SUM(K190,S207)</f>
        <v>10744.189</v>
      </c>
      <c r="L241" s="755">
        <f t="shared" ref="L241:L252" si="113">SUM(L190,U207)</f>
        <v>11230.075000000001</v>
      </c>
      <c r="M241" s="756">
        <f t="shared" ref="M241:M252" si="114">SUM(M190,W207)</f>
        <v>11618.617</v>
      </c>
      <c r="N241" s="723"/>
    </row>
    <row r="242" spans="1:14" x14ac:dyDescent="0.2">
      <c r="B242" s="744" t="s">
        <v>94</v>
      </c>
      <c r="C242" s="745">
        <f t="shared" si="104"/>
        <v>1778.56</v>
      </c>
      <c r="D242" s="745">
        <f t="shared" si="105"/>
        <v>1845.415</v>
      </c>
      <c r="E242" s="745">
        <f t="shared" si="106"/>
        <v>1931.925</v>
      </c>
      <c r="F242" s="745">
        <f t="shared" si="107"/>
        <v>1840.875</v>
      </c>
      <c r="G242" s="745">
        <f t="shared" si="108"/>
        <v>1824.8329999999999</v>
      </c>
      <c r="H242" s="745">
        <f t="shared" si="109"/>
        <v>1935.1669999999999</v>
      </c>
      <c r="I242" s="745">
        <f t="shared" si="110"/>
        <v>2075.855</v>
      </c>
      <c r="J242" s="745">
        <f t="shared" si="111"/>
        <v>2219.558</v>
      </c>
      <c r="K242" s="745">
        <f t="shared" si="112"/>
        <v>2348.9679999999998</v>
      </c>
      <c r="L242" s="745">
        <f t="shared" si="113"/>
        <v>2481.8900000000003</v>
      </c>
      <c r="M242" s="746">
        <f t="shared" si="114"/>
        <v>2610.7260000000001</v>
      </c>
      <c r="N242" s="726"/>
    </row>
    <row r="243" spans="1:14" x14ac:dyDescent="0.2">
      <c r="B243" s="744" t="s">
        <v>95</v>
      </c>
      <c r="C243" s="745">
        <f t="shared" si="104"/>
        <v>396.74399999999997</v>
      </c>
      <c r="D243" s="745">
        <f t="shared" si="105"/>
        <v>426.387</v>
      </c>
      <c r="E243" s="745">
        <f t="shared" si="106"/>
        <v>460.59399999999999</v>
      </c>
      <c r="F243" s="745">
        <f t="shared" si="107"/>
        <v>494.447</v>
      </c>
      <c r="G243" s="745">
        <f t="shared" si="108"/>
        <v>525.38799999999992</v>
      </c>
      <c r="H243" s="745">
        <f t="shared" si="109"/>
        <v>556.25400000000002</v>
      </c>
      <c r="I243" s="745">
        <f t="shared" si="110"/>
        <v>586.22</v>
      </c>
      <c r="J243" s="745">
        <f t="shared" si="111"/>
        <v>615.86799999999994</v>
      </c>
      <c r="K243" s="745">
        <f t="shared" si="112"/>
        <v>642.61400000000003</v>
      </c>
      <c r="L243" s="745">
        <f t="shared" si="113"/>
        <v>666.35700000000008</v>
      </c>
      <c r="M243" s="746">
        <f t="shared" si="114"/>
        <v>689.62300000000005</v>
      </c>
      <c r="N243" s="726"/>
    </row>
    <row r="244" spans="1:14" x14ac:dyDescent="0.2">
      <c r="B244" s="744" t="s">
        <v>96</v>
      </c>
      <c r="C244" s="745">
        <f t="shared" si="104"/>
        <v>830.57900000000006</v>
      </c>
      <c r="D244" s="745">
        <f t="shared" si="105"/>
        <v>825.43600000000004</v>
      </c>
      <c r="E244" s="745">
        <f t="shared" si="106"/>
        <v>854.34400000000005</v>
      </c>
      <c r="F244" s="745">
        <f t="shared" si="107"/>
        <v>958.33100000000002</v>
      </c>
      <c r="G244" s="745">
        <f t="shared" si="108"/>
        <v>1062.5430000000001</v>
      </c>
      <c r="H244" s="745">
        <f t="shared" si="109"/>
        <v>1160.7130000000002</v>
      </c>
      <c r="I244" s="745">
        <f t="shared" si="110"/>
        <v>1222.9549999999999</v>
      </c>
      <c r="J244" s="745">
        <f t="shared" si="111"/>
        <v>1275.1790000000001</v>
      </c>
      <c r="K244" s="745">
        <f t="shared" si="112"/>
        <v>1330.989</v>
      </c>
      <c r="L244" s="745">
        <f t="shared" si="113"/>
        <v>1372.5630000000001</v>
      </c>
      <c r="M244" s="746">
        <f t="shared" si="114"/>
        <v>1390.7539999999999</v>
      </c>
      <c r="N244" s="726"/>
    </row>
    <row r="245" spans="1:14" x14ac:dyDescent="0.2">
      <c r="B245" s="744" t="s">
        <v>97</v>
      </c>
      <c r="C245" s="745">
        <f t="shared" si="104"/>
        <v>1214.3109999999999</v>
      </c>
      <c r="D245" s="745">
        <f t="shared" si="105"/>
        <v>1193.6179999999999</v>
      </c>
      <c r="E245" s="745">
        <f t="shared" si="106"/>
        <v>1236.317</v>
      </c>
      <c r="F245" s="745">
        <f t="shared" si="107"/>
        <v>1358.9349999999999</v>
      </c>
      <c r="G245" s="745">
        <f t="shared" si="108"/>
        <v>1476.338</v>
      </c>
      <c r="H245" s="745">
        <f t="shared" si="109"/>
        <v>1585.2839999999999</v>
      </c>
      <c r="I245" s="745">
        <f t="shared" si="110"/>
        <v>1674.739</v>
      </c>
      <c r="J245" s="745">
        <f t="shared" si="111"/>
        <v>1744.048</v>
      </c>
      <c r="K245" s="745">
        <f t="shared" si="112"/>
        <v>1793.461</v>
      </c>
      <c r="L245" s="745">
        <f t="shared" si="113"/>
        <v>1812.076</v>
      </c>
      <c r="M245" s="746">
        <f t="shared" si="114"/>
        <v>1828.2950000000001</v>
      </c>
      <c r="N245" s="726"/>
    </row>
    <row r="246" spans="1:14" x14ac:dyDescent="0.2">
      <c r="B246" s="744" t="s">
        <v>98</v>
      </c>
      <c r="C246" s="745">
        <f t="shared" si="104"/>
        <v>583.50200000000007</v>
      </c>
      <c r="D246" s="745">
        <f t="shared" si="105"/>
        <v>602.46800000000007</v>
      </c>
      <c r="E246" s="745">
        <f t="shared" si="106"/>
        <v>656.29099999999994</v>
      </c>
      <c r="F246" s="745">
        <f t="shared" si="107"/>
        <v>761.30799999999999</v>
      </c>
      <c r="G246" s="745">
        <f t="shared" si="108"/>
        <v>865.09299999999996</v>
      </c>
      <c r="H246" s="745">
        <f t="shared" si="109"/>
        <v>965.63100000000009</v>
      </c>
      <c r="I246" s="745">
        <f t="shared" si="110"/>
        <v>1052.7809999999999</v>
      </c>
      <c r="J246" s="745">
        <f t="shared" si="111"/>
        <v>1123.5139999999999</v>
      </c>
      <c r="K246" s="745">
        <f t="shared" si="112"/>
        <v>1188.586</v>
      </c>
      <c r="L246" s="745">
        <f t="shared" si="113"/>
        <v>1238.4760000000001</v>
      </c>
      <c r="M246" s="746">
        <f t="shared" si="114"/>
        <v>1226.1029999999998</v>
      </c>
      <c r="N246" s="726"/>
    </row>
    <row r="247" spans="1:14" x14ac:dyDescent="0.2">
      <c r="B247" s="744" t="s">
        <v>99</v>
      </c>
      <c r="C247" s="745">
        <f t="shared" si="104"/>
        <v>337.14499999999998</v>
      </c>
      <c r="D247" s="745">
        <f t="shared" si="105"/>
        <v>359.80800000000005</v>
      </c>
      <c r="E247" s="745">
        <f t="shared" si="106"/>
        <v>356.72700000000003</v>
      </c>
      <c r="F247" s="745">
        <f t="shared" si="107"/>
        <v>335.59299999999996</v>
      </c>
      <c r="G247" s="745">
        <f t="shared" si="108"/>
        <v>365.99799999999999</v>
      </c>
      <c r="H247" s="745">
        <f t="shared" si="109"/>
        <v>395.33299999999997</v>
      </c>
      <c r="I247" s="745">
        <f t="shared" si="110"/>
        <v>423.34400000000005</v>
      </c>
      <c r="J247" s="745">
        <f t="shared" si="111"/>
        <v>337.46800000000002</v>
      </c>
      <c r="K247" s="745">
        <f t="shared" si="112"/>
        <v>358.35500000000002</v>
      </c>
      <c r="L247" s="745">
        <f t="shared" si="113"/>
        <v>342.99299999999999</v>
      </c>
      <c r="M247" s="746">
        <f t="shared" si="114"/>
        <v>341.87599999999998</v>
      </c>
      <c r="N247" s="726"/>
    </row>
    <row r="248" spans="1:14" x14ac:dyDescent="0.2">
      <c r="B248" s="744" t="s">
        <v>100</v>
      </c>
      <c r="C248" s="745">
        <f t="shared" si="104"/>
        <v>66.444999999999993</v>
      </c>
      <c r="D248" s="745">
        <f t="shared" si="105"/>
        <v>80.992000000000004</v>
      </c>
      <c r="E248" s="745">
        <f t="shared" si="106"/>
        <v>88.326999999999998</v>
      </c>
      <c r="F248" s="745">
        <f t="shared" si="107"/>
        <v>92.318000000000012</v>
      </c>
      <c r="G248" s="745">
        <f t="shared" si="108"/>
        <v>88.424999999999997</v>
      </c>
      <c r="H248" s="745">
        <f t="shared" si="109"/>
        <v>82.724000000000004</v>
      </c>
      <c r="I248" s="745">
        <f t="shared" si="110"/>
        <v>94.298000000000002</v>
      </c>
      <c r="J248" s="745">
        <f t="shared" si="111"/>
        <v>107.88000000000001</v>
      </c>
      <c r="K248" s="745">
        <f t="shared" si="112"/>
        <v>122.083</v>
      </c>
      <c r="L248" s="745">
        <f t="shared" si="113"/>
        <v>136.761</v>
      </c>
      <c r="M248" s="746">
        <f t="shared" si="114"/>
        <v>150.96199999999999</v>
      </c>
      <c r="N248" s="726"/>
    </row>
    <row r="249" spans="1:14" x14ac:dyDescent="0.2">
      <c r="B249" s="744" t="s">
        <v>101</v>
      </c>
      <c r="C249" s="745">
        <f t="shared" si="104"/>
        <v>117.435</v>
      </c>
      <c r="D249" s="745">
        <f t="shared" si="105"/>
        <v>150.42400000000001</v>
      </c>
      <c r="E249" s="745">
        <f t="shared" si="106"/>
        <v>195.08600000000001</v>
      </c>
      <c r="F249" s="745">
        <f t="shared" si="107"/>
        <v>249.62100000000001</v>
      </c>
      <c r="G249" s="745">
        <f t="shared" si="108"/>
        <v>308.43200000000002</v>
      </c>
      <c r="H249" s="745">
        <f t="shared" si="109"/>
        <v>368.73099999999999</v>
      </c>
      <c r="I249" s="745">
        <f t="shared" si="110"/>
        <v>427.52100000000002</v>
      </c>
      <c r="J249" s="745">
        <f t="shared" si="111"/>
        <v>482.72</v>
      </c>
      <c r="K249" s="745">
        <f t="shared" si="112"/>
        <v>529.59299999999996</v>
      </c>
      <c r="L249" s="745">
        <f t="shared" si="113"/>
        <v>581.07899999999995</v>
      </c>
      <c r="M249" s="746">
        <f t="shared" si="114"/>
        <v>622.05999999999995</v>
      </c>
      <c r="N249" s="726"/>
    </row>
    <row r="250" spans="1:14" x14ac:dyDescent="0.2">
      <c r="B250" s="744" t="s">
        <v>102</v>
      </c>
      <c r="C250" s="745">
        <f t="shared" si="104"/>
        <v>84.418000000000006</v>
      </c>
      <c r="D250" s="745">
        <f t="shared" si="105"/>
        <v>124.70299999999999</v>
      </c>
      <c r="E250" s="745">
        <f t="shared" si="106"/>
        <v>171.351</v>
      </c>
      <c r="F250" s="745">
        <f t="shared" si="107"/>
        <v>214.71800000000002</v>
      </c>
      <c r="G250" s="745">
        <f t="shared" si="108"/>
        <v>252.679</v>
      </c>
      <c r="H250" s="745">
        <f t="shared" si="109"/>
        <v>284.04399999999998</v>
      </c>
      <c r="I250" s="745">
        <f t="shared" si="110"/>
        <v>306.77199999999999</v>
      </c>
      <c r="J250" s="745">
        <f t="shared" si="111"/>
        <v>323.80899999999997</v>
      </c>
      <c r="K250" s="745">
        <f t="shared" si="112"/>
        <v>339.65100000000001</v>
      </c>
      <c r="L250" s="745">
        <f t="shared" si="113"/>
        <v>354.75900000000001</v>
      </c>
      <c r="M250" s="746">
        <f t="shared" si="114"/>
        <v>368.73499999999996</v>
      </c>
      <c r="N250" s="726"/>
    </row>
    <row r="251" spans="1:14" x14ac:dyDescent="0.2">
      <c r="B251" s="744" t="s">
        <v>103</v>
      </c>
      <c r="C251" s="745">
        <f t="shared" si="104"/>
        <v>190.596</v>
      </c>
      <c r="D251" s="745">
        <f t="shared" si="105"/>
        <v>223.054</v>
      </c>
      <c r="E251" s="745">
        <f t="shared" si="106"/>
        <v>266.89699999999999</v>
      </c>
      <c r="F251" s="745">
        <f t="shared" si="107"/>
        <v>314.01</v>
      </c>
      <c r="G251" s="745">
        <f t="shared" si="108"/>
        <v>362.35900000000004</v>
      </c>
      <c r="H251" s="745">
        <f t="shared" si="109"/>
        <v>410.47700000000003</v>
      </c>
      <c r="I251" s="745">
        <f t="shared" si="110"/>
        <v>456.62900000000002</v>
      </c>
      <c r="J251" s="745">
        <f t="shared" si="111"/>
        <v>500.00599999999997</v>
      </c>
      <c r="K251" s="745">
        <f t="shared" si="112"/>
        <v>540.26099999999997</v>
      </c>
      <c r="L251" s="745">
        <f t="shared" si="113"/>
        <v>577.59</v>
      </c>
      <c r="M251" s="746">
        <f t="shared" si="114"/>
        <v>612.23099999999999</v>
      </c>
      <c r="N251" s="726"/>
    </row>
    <row r="252" spans="1:14" ht="13.5" thickBot="1" x14ac:dyDescent="0.25">
      <c r="B252" s="747" t="s">
        <v>104</v>
      </c>
      <c r="C252" s="748">
        <f t="shared" si="104"/>
        <v>506.86900000000003</v>
      </c>
      <c r="D252" s="748">
        <f t="shared" si="105"/>
        <v>614.971</v>
      </c>
      <c r="E252" s="748">
        <f t="shared" si="106"/>
        <v>755.08799999999997</v>
      </c>
      <c r="F252" s="748">
        <f t="shared" si="107"/>
        <v>905.15500000000009</v>
      </c>
      <c r="G252" s="748">
        <f t="shared" si="108"/>
        <v>1049.69</v>
      </c>
      <c r="H252" s="748">
        <f t="shared" si="109"/>
        <v>1190.453</v>
      </c>
      <c r="I252" s="748">
        <f t="shared" si="110"/>
        <v>1298.82</v>
      </c>
      <c r="J252" s="748">
        <f t="shared" si="111"/>
        <v>1424.02</v>
      </c>
      <c r="K252" s="748">
        <f t="shared" si="112"/>
        <v>1549.6289999999999</v>
      </c>
      <c r="L252" s="748">
        <f t="shared" si="113"/>
        <v>1665.5340000000001</v>
      </c>
      <c r="M252" s="749">
        <f t="shared" si="114"/>
        <v>1777.2529999999999</v>
      </c>
      <c r="N252" s="726"/>
    </row>
    <row r="254" spans="1:14" x14ac:dyDescent="0.2">
      <c r="A254" s="272"/>
    </row>
    <row r="255" spans="1:14" x14ac:dyDescent="0.2">
      <c r="B255" s="782" t="s">
        <v>746</v>
      </c>
      <c r="C255" s="719" t="s">
        <v>331</v>
      </c>
      <c r="D255" s="719" t="s">
        <v>222</v>
      </c>
      <c r="E255" s="719" t="s">
        <v>225</v>
      </c>
      <c r="F255" s="719" t="s">
        <v>226</v>
      </c>
      <c r="G255" s="719" t="s">
        <v>227</v>
      </c>
      <c r="H255" s="719" t="s">
        <v>228</v>
      </c>
      <c r="I255" s="719" t="s">
        <v>332</v>
      </c>
      <c r="J255" s="719" t="s">
        <v>333</v>
      </c>
      <c r="K255" s="719" t="s">
        <v>231</v>
      </c>
      <c r="L255" s="719" t="s">
        <v>232</v>
      </c>
      <c r="M255" s="741" t="s">
        <v>233</v>
      </c>
    </row>
    <row r="256" spans="1:14" x14ac:dyDescent="0.2">
      <c r="B256" s="783"/>
      <c r="C256" s="718" t="s">
        <v>78</v>
      </c>
      <c r="D256" s="718" t="s">
        <v>78</v>
      </c>
      <c r="E256" s="718" t="s">
        <v>78</v>
      </c>
      <c r="F256" s="718" t="s">
        <v>78</v>
      </c>
      <c r="G256" s="718" t="s">
        <v>78</v>
      </c>
      <c r="H256" s="718" t="s">
        <v>78</v>
      </c>
      <c r="I256" s="718" t="s">
        <v>78</v>
      </c>
      <c r="J256" s="718" t="s">
        <v>78</v>
      </c>
      <c r="K256" s="718" t="s">
        <v>78</v>
      </c>
      <c r="L256" s="718" t="s">
        <v>78</v>
      </c>
      <c r="M256" s="742" t="s">
        <v>78</v>
      </c>
    </row>
    <row r="257" spans="2:24" ht="41.25" thickBot="1" x14ac:dyDescent="0.25">
      <c r="B257" s="784"/>
      <c r="C257" s="721" t="s">
        <v>325</v>
      </c>
      <c r="D257" s="721" t="s">
        <v>325</v>
      </c>
      <c r="E257" s="721" t="s">
        <v>325</v>
      </c>
      <c r="F257" s="721" t="s">
        <v>325</v>
      </c>
      <c r="G257" s="721" t="s">
        <v>325</v>
      </c>
      <c r="H257" s="721" t="s">
        <v>325</v>
      </c>
      <c r="I257" s="721" t="s">
        <v>325</v>
      </c>
      <c r="J257" s="721" t="s">
        <v>325</v>
      </c>
      <c r="K257" s="721" t="s">
        <v>325</v>
      </c>
      <c r="L257" s="721" t="s">
        <v>325</v>
      </c>
      <c r="M257" s="743" t="s">
        <v>325</v>
      </c>
    </row>
    <row r="258" spans="2:24" ht="25.5" x14ac:dyDescent="0.2">
      <c r="B258" s="722" t="s">
        <v>105</v>
      </c>
      <c r="C258" s="723">
        <v>7.3860000000000001</v>
      </c>
      <c r="D258" s="723">
        <v>7.2960000000000003</v>
      </c>
      <c r="E258" s="723">
        <v>7.6020000000000003</v>
      </c>
      <c r="F258" s="723">
        <v>8.02</v>
      </c>
      <c r="G258" s="723">
        <v>8.1890000000000001</v>
      </c>
      <c r="H258" s="723">
        <v>8.3119999999999994</v>
      </c>
      <c r="I258" s="723">
        <v>8.3219999999999992</v>
      </c>
      <c r="J258" s="723">
        <v>8.4109999999999996</v>
      </c>
      <c r="K258" s="723">
        <v>8.1319999999999997</v>
      </c>
      <c r="L258" s="723">
        <v>7.7889999999999997</v>
      </c>
      <c r="M258" s="724">
        <v>7.6109999999999998</v>
      </c>
    </row>
    <row r="259" spans="2:24" x14ac:dyDescent="0.2">
      <c r="B259" s="725" t="s">
        <v>94</v>
      </c>
      <c r="C259" s="726">
        <v>0.55500000000000005</v>
      </c>
      <c r="D259" s="726">
        <v>0.57599999999999996</v>
      </c>
      <c r="E259" s="726">
        <v>0.60899999999999999</v>
      </c>
      <c r="F259" s="726">
        <v>0.66800000000000004</v>
      </c>
      <c r="G259" s="726">
        <v>0.68400000000000005</v>
      </c>
      <c r="H259" s="726">
        <v>0.72499999999999998</v>
      </c>
      <c r="I259" s="726">
        <v>0.77800000000000002</v>
      </c>
      <c r="J259" s="726">
        <v>0.84799999999999998</v>
      </c>
      <c r="K259" s="726">
        <v>0.9</v>
      </c>
      <c r="L259" s="726">
        <v>0.91100000000000003</v>
      </c>
      <c r="M259" s="727">
        <v>0.94899999999999995</v>
      </c>
    </row>
    <row r="260" spans="2:24" x14ac:dyDescent="0.2">
      <c r="B260" s="725" t="s">
        <v>95</v>
      </c>
      <c r="C260" s="726">
        <v>1.768</v>
      </c>
      <c r="D260" s="726">
        <v>1.7</v>
      </c>
      <c r="E260" s="726">
        <v>1.621</v>
      </c>
      <c r="F260" s="726">
        <v>1.5089999999999999</v>
      </c>
      <c r="G260" s="726">
        <v>1.4319999999999999</v>
      </c>
      <c r="H260" s="726">
        <v>1.391</v>
      </c>
      <c r="I260" s="726">
        <v>1.4330000000000001</v>
      </c>
      <c r="J260" s="726">
        <v>1.5009999999999999</v>
      </c>
      <c r="K260" s="726">
        <v>1.59</v>
      </c>
      <c r="L260" s="726">
        <v>1.7869999999999999</v>
      </c>
      <c r="M260" s="727">
        <v>1.9390000000000001</v>
      </c>
    </row>
    <row r="261" spans="2:24" x14ac:dyDescent="0.2">
      <c r="B261" s="725" t="s">
        <v>96</v>
      </c>
      <c r="C261" s="726">
        <v>0.53800000000000003</v>
      </c>
      <c r="D261" s="726">
        <v>0.51900000000000002</v>
      </c>
      <c r="E261" s="726">
        <v>0.56399999999999995</v>
      </c>
      <c r="F261" s="726">
        <v>0.70299999999999996</v>
      </c>
      <c r="G261" s="726">
        <v>1.054</v>
      </c>
      <c r="H261" s="726">
        <v>1.1839999999999999</v>
      </c>
      <c r="I261" s="726">
        <v>1.159</v>
      </c>
      <c r="J261" s="726">
        <v>1.115</v>
      </c>
      <c r="K261" s="726">
        <v>1.0409999999999999</v>
      </c>
      <c r="L261" s="726">
        <v>0.96299999999999997</v>
      </c>
      <c r="M261" s="727">
        <v>0.874</v>
      </c>
    </row>
    <row r="262" spans="2:24" x14ac:dyDescent="0.2">
      <c r="B262" s="725" t="s">
        <v>97</v>
      </c>
      <c r="C262" s="726">
        <v>0.29499999999999998</v>
      </c>
      <c r="D262" s="726">
        <v>0.34599999999999997</v>
      </c>
      <c r="E262" s="726">
        <v>0.47199999999999998</v>
      </c>
      <c r="F262" s="726">
        <v>0.61599999999999999</v>
      </c>
      <c r="G262" s="726">
        <v>0.75800000000000001</v>
      </c>
      <c r="H262" s="726">
        <v>0.81699999999999995</v>
      </c>
      <c r="I262" s="726">
        <v>0.83</v>
      </c>
      <c r="J262" s="726">
        <v>0.79700000000000004</v>
      </c>
      <c r="K262" s="726">
        <v>0.71399999999999997</v>
      </c>
      <c r="L262" s="726">
        <v>0.628</v>
      </c>
      <c r="M262" s="727">
        <v>0.54300000000000004</v>
      </c>
    </row>
    <row r="263" spans="2:24" x14ac:dyDescent="0.2">
      <c r="B263" s="725" t="s">
        <v>98</v>
      </c>
      <c r="C263" s="726">
        <v>0.95499999999999996</v>
      </c>
      <c r="D263" s="726">
        <v>0.93899999999999995</v>
      </c>
      <c r="E263" s="726">
        <v>0.96499999999999997</v>
      </c>
      <c r="F263" s="726">
        <v>1.01</v>
      </c>
      <c r="G263" s="726">
        <v>1.012</v>
      </c>
      <c r="H263" s="726">
        <v>1.0229999999999999</v>
      </c>
      <c r="I263" s="726">
        <v>1.0609999999999999</v>
      </c>
      <c r="J263" s="726">
        <v>1.016</v>
      </c>
      <c r="K263" s="726">
        <v>0.97699999999999998</v>
      </c>
      <c r="L263" s="726">
        <v>0.93500000000000005</v>
      </c>
      <c r="M263" s="727">
        <v>0.90300000000000002</v>
      </c>
    </row>
    <row r="264" spans="2:24" x14ac:dyDescent="0.2">
      <c r="B264" s="725" t="s">
        <v>99</v>
      </c>
      <c r="C264" s="726">
        <v>0.32300000000000001</v>
      </c>
      <c r="D264" s="726">
        <v>0.313</v>
      </c>
      <c r="E264" s="726">
        <v>0.31</v>
      </c>
      <c r="F264" s="726">
        <v>0.30399999999999999</v>
      </c>
      <c r="G264" s="726">
        <v>0.27200000000000002</v>
      </c>
      <c r="H264" s="726">
        <v>0.26900000000000002</v>
      </c>
      <c r="I264" s="726">
        <v>0.27100000000000002</v>
      </c>
      <c r="J264" s="726">
        <v>0.27200000000000002</v>
      </c>
      <c r="K264" s="726">
        <v>0.28999999999999998</v>
      </c>
      <c r="L264" s="726">
        <v>0.27100000000000002</v>
      </c>
      <c r="M264" s="727">
        <v>0.30399999999999999</v>
      </c>
    </row>
    <row r="265" spans="2:24" x14ac:dyDescent="0.2">
      <c r="B265" s="725" t="s">
        <v>100</v>
      </c>
      <c r="C265" s="726">
        <v>2E-3</v>
      </c>
      <c r="D265" s="726">
        <v>2E-3</v>
      </c>
      <c r="E265" s="726">
        <v>7.0000000000000001E-3</v>
      </c>
      <c r="F265" s="726">
        <v>7.0000000000000001E-3</v>
      </c>
      <c r="G265" s="726">
        <v>6.0000000000000001E-3</v>
      </c>
      <c r="H265" s="726">
        <v>5.0000000000000001E-3</v>
      </c>
      <c r="I265" s="726">
        <v>4.0000000000000001E-3</v>
      </c>
      <c r="J265" s="726">
        <v>4.0000000000000001E-3</v>
      </c>
      <c r="K265" s="726">
        <v>3.0000000000000001E-3</v>
      </c>
      <c r="L265" s="726">
        <v>2E-3</v>
      </c>
      <c r="M265" s="727">
        <v>2E-3</v>
      </c>
    </row>
    <row r="266" spans="2:24" x14ac:dyDescent="0.2">
      <c r="B266" s="725" t="s">
        <v>101</v>
      </c>
      <c r="C266" s="726">
        <v>0</v>
      </c>
      <c r="D266" s="726">
        <v>0</v>
      </c>
      <c r="E266" s="726">
        <v>0</v>
      </c>
      <c r="F266" s="726">
        <v>0</v>
      </c>
      <c r="G266" s="726">
        <v>0</v>
      </c>
      <c r="H266" s="726">
        <v>0</v>
      </c>
      <c r="I266" s="726">
        <v>0</v>
      </c>
      <c r="J266" s="726">
        <v>0</v>
      </c>
      <c r="K266" s="726">
        <v>0</v>
      </c>
      <c r="L266" s="726">
        <v>0</v>
      </c>
      <c r="M266" s="727">
        <v>0</v>
      </c>
    </row>
    <row r="267" spans="2:24" x14ac:dyDescent="0.2">
      <c r="B267" s="725" t="s">
        <v>102</v>
      </c>
      <c r="C267" s="726">
        <v>1.7000000000000001E-2</v>
      </c>
      <c r="D267" s="726">
        <v>0.02</v>
      </c>
      <c r="E267" s="726">
        <v>2.3E-2</v>
      </c>
      <c r="F267" s="726">
        <v>0.03</v>
      </c>
      <c r="G267" s="726">
        <v>3.1E-2</v>
      </c>
      <c r="H267" s="726">
        <v>2.9000000000000001E-2</v>
      </c>
      <c r="I267" s="726">
        <v>2.5999999999999999E-2</v>
      </c>
      <c r="J267" s="726">
        <v>2.4E-2</v>
      </c>
      <c r="K267" s="726">
        <v>0.02</v>
      </c>
      <c r="L267" s="726">
        <v>1.2E-2</v>
      </c>
      <c r="M267" s="727">
        <v>1.0999999999999999E-2</v>
      </c>
    </row>
    <row r="268" spans="2:24" x14ac:dyDescent="0.2">
      <c r="B268" s="725" t="s">
        <v>103</v>
      </c>
      <c r="C268" s="726">
        <v>1E-3</v>
      </c>
      <c r="D268" s="726">
        <v>1E-3</v>
      </c>
      <c r="E268" s="726">
        <v>5.0000000000000001E-3</v>
      </c>
      <c r="F268" s="726">
        <v>6.0000000000000001E-3</v>
      </c>
      <c r="G268" s="726">
        <v>8.0000000000000002E-3</v>
      </c>
      <c r="H268" s="726">
        <v>8.9999999999999993E-3</v>
      </c>
      <c r="I268" s="726">
        <v>0.01</v>
      </c>
      <c r="J268" s="726">
        <v>8.9999999999999993E-3</v>
      </c>
      <c r="K268" s="726">
        <v>8.9999999999999993E-3</v>
      </c>
      <c r="L268" s="726">
        <v>8.9999999999999993E-3</v>
      </c>
      <c r="M268" s="727">
        <v>8.9999999999999993E-3</v>
      </c>
    </row>
    <row r="269" spans="2:24" ht="13.5" thickBot="1" x14ac:dyDescent="0.25">
      <c r="B269" s="758" t="s">
        <v>104</v>
      </c>
      <c r="C269" s="728">
        <v>2.9329999999999998</v>
      </c>
      <c r="D269" s="728">
        <v>2.879</v>
      </c>
      <c r="E269" s="728">
        <v>3.0270000000000001</v>
      </c>
      <c r="F269" s="728">
        <v>3.1669999999999998</v>
      </c>
      <c r="G269" s="728">
        <v>2.9329999999999998</v>
      </c>
      <c r="H269" s="728">
        <v>2.86</v>
      </c>
      <c r="I269" s="728">
        <v>2.75</v>
      </c>
      <c r="J269" s="728">
        <v>2.8250000000000002</v>
      </c>
      <c r="K269" s="728">
        <v>2.5880000000000001</v>
      </c>
      <c r="L269" s="728">
        <v>2.2709999999999999</v>
      </c>
      <c r="M269" s="729">
        <v>2.077</v>
      </c>
    </row>
    <row r="272" spans="2:24" x14ac:dyDescent="0.2">
      <c r="B272" s="782" t="s">
        <v>746</v>
      </c>
      <c r="C272" s="785" t="s">
        <v>331</v>
      </c>
      <c r="D272" s="786"/>
      <c r="E272" s="785" t="s">
        <v>222</v>
      </c>
      <c r="F272" s="786"/>
      <c r="G272" s="785" t="s">
        <v>225</v>
      </c>
      <c r="H272" s="786"/>
      <c r="I272" s="785" t="s">
        <v>226</v>
      </c>
      <c r="J272" s="786"/>
      <c r="K272" s="785" t="s">
        <v>227</v>
      </c>
      <c r="L272" s="786"/>
      <c r="M272" s="785" t="s">
        <v>228</v>
      </c>
      <c r="N272" s="786"/>
      <c r="O272" s="785" t="s">
        <v>332</v>
      </c>
      <c r="P272" s="786"/>
      <c r="Q272" s="785" t="s">
        <v>333</v>
      </c>
      <c r="R272" s="786"/>
      <c r="S272" s="785" t="s">
        <v>231</v>
      </c>
      <c r="T272" s="786"/>
      <c r="U272" s="785" t="s">
        <v>232</v>
      </c>
      <c r="V272" s="786"/>
      <c r="W272" s="785" t="s">
        <v>233</v>
      </c>
      <c r="X272" s="787"/>
    </row>
    <row r="273" spans="2:24" x14ac:dyDescent="0.2">
      <c r="B273" s="783"/>
      <c r="C273" s="788" t="s">
        <v>79</v>
      </c>
      <c r="D273" s="789"/>
      <c r="E273" s="788" t="s">
        <v>79</v>
      </c>
      <c r="F273" s="789"/>
      <c r="G273" s="788" t="s">
        <v>79</v>
      </c>
      <c r="H273" s="789"/>
      <c r="I273" s="788" t="s">
        <v>79</v>
      </c>
      <c r="J273" s="789"/>
      <c r="K273" s="788" t="s">
        <v>79</v>
      </c>
      <c r="L273" s="789"/>
      <c r="M273" s="788" t="s">
        <v>79</v>
      </c>
      <c r="N273" s="789"/>
      <c r="O273" s="788"/>
      <c r="P273" s="789"/>
      <c r="Q273" s="788"/>
      <c r="R273" s="789"/>
      <c r="S273" s="788"/>
      <c r="T273" s="789"/>
      <c r="U273" s="788"/>
      <c r="V273" s="789"/>
      <c r="W273" s="788"/>
      <c r="X273" s="790"/>
    </row>
    <row r="274" spans="2:24" ht="41.25" thickBot="1" x14ac:dyDescent="0.25">
      <c r="B274" s="784"/>
      <c r="C274" s="721" t="s">
        <v>325</v>
      </c>
      <c r="D274" s="730" t="s">
        <v>82</v>
      </c>
      <c r="E274" s="721" t="s">
        <v>325</v>
      </c>
      <c r="F274" s="731" t="s">
        <v>82</v>
      </c>
      <c r="G274" s="721" t="s">
        <v>325</v>
      </c>
      <c r="H274" s="731" t="s">
        <v>82</v>
      </c>
      <c r="I274" s="721" t="s">
        <v>325</v>
      </c>
      <c r="J274" s="731" t="s">
        <v>82</v>
      </c>
      <c r="K274" s="721" t="s">
        <v>325</v>
      </c>
      <c r="L274" s="731" t="s">
        <v>82</v>
      </c>
      <c r="M274" s="721" t="s">
        <v>325</v>
      </c>
      <c r="N274" s="731" t="s">
        <v>82</v>
      </c>
      <c r="O274" s="721" t="s">
        <v>325</v>
      </c>
      <c r="P274" s="730" t="s">
        <v>82</v>
      </c>
      <c r="Q274" s="721" t="s">
        <v>325</v>
      </c>
      <c r="R274" s="730" t="s">
        <v>82</v>
      </c>
      <c r="S274" s="721" t="s">
        <v>325</v>
      </c>
      <c r="T274" s="730" t="s">
        <v>82</v>
      </c>
      <c r="U274" s="721" t="s">
        <v>325</v>
      </c>
      <c r="V274" s="730" t="s">
        <v>82</v>
      </c>
      <c r="W274" s="721" t="s">
        <v>325</v>
      </c>
      <c r="X274" s="730" t="s">
        <v>82</v>
      </c>
    </row>
    <row r="275" spans="2:24" ht="25.5" x14ac:dyDescent="0.2">
      <c r="B275" s="722" t="s">
        <v>105</v>
      </c>
      <c r="C275" s="723">
        <v>169.005</v>
      </c>
      <c r="D275" s="732">
        <v>6.18</v>
      </c>
      <c r="E275" s="723">
        <v>183.56100000000001</v>
      </c>
      <c r="F275" s="732">
        <v>5.44</v>
      </c>
      <c r="G275" s="723">
        <v>191.875</v>
      </c>
      <c r="H275" s="732">
        <v>5.26</v>
      </c>
      <c r="I275" s="723">
        <v>189.40100000000001</v>
      </c>
      <c r="J275" s="732">
        <v>5.15</v>
      </c>
      <c r="K275" s="723">
        <v>186.44</v>
      </c>
      <c r="L275" s="732">
        <v>4.9800000000000004</v>
      </c>
      <c r="M275" s="723">
        <v>182.87899999999999</v>
      </c>
      <c r="N275" s="732">
        <v>4.8899999999999997</v>
      </c>
      <c r="O275" s="723">
        <v>178.36199999999999</v>
      </c>
      <c r="P275" s="732">
        <v>4.8899999999999997</v>
      </c>
      <c r="Q275" s="723">
        <v>168.375</v>
      </c>
      <c r="R275" s="732">
        <v>4.99</v>
      </c>
      <c r="S275" s="723">
        <v>157.05600000000001</v>
      </c>
      <c r="T275" s="732">
        <v>5.0199999999999996</v>
      </c>
      <c r="U275" s="723">
        <v>146.173</v>
      </c>
      <c r="V275" s="732">
        <v>5.08</v>
      </c>
      <c r="W275" s="723">
        <v>135.596</v>
      </c>
      <c r="X275" s="733">
        <v>5.12</v>
      </c>
    </row>
    <row r="276" spans="2:24" x14ac:dyDescent="0.2">
      <c r="B276" s="725" t="s">
        <v>94</v>
      </c>
      <c r="C276" s="726">
        <v>36.018000000000001</v>
      </c>
      <c r="D276" s="734">
        <v>14.05</v>
      </c>
      <c r="E276" s="726">
        <v>36.110999999999997</v>
      </c>
      <c r="F276" s="734">
        <v>13.37</v>
      </c>
      <c r="G276" s="726">
        <v>36.662999999999997</v>
      </c>
      <c r="H276" s="734">
        <v>12.68</v>
      </c>
      <c r="I276" s="726">
        <v>34.68</v>
      </c>
      <c r="J276" s="734">
        <v>12.59</v>
      </c>
      <c r="K276" s="726">
        <v>32.558999999999997</v>
      </c>
      <c r="L276" s="734">
        <v>12.74</v>
      </c>
      <c r="M276" s="726">
        <v>31.901</v>
      </c>
      <c r="N276" s="734">
        <v>13.16</v>
      </c>
      <c r="O276" s="726">
        <v>33.786000000000001</v>
      </c>
      <c r="P276" s="734">
        <v>12.8</v>
      </c>
      <c r="Q276" s="726">
        <v>35</v>
      </c>
      <c r="R276" s="734">
        <v>12.92</v>
      </c>
      <c r="S276" s="726">
        <v>34.548999999999999</v>
      </c>
      <c r="T276" s="734">
        <v>13.32</v>
      </c>
      <c r="U276" s="726">
        <v>34.243000000000002</v>
      </c>
      <c r="V276" s="734">
        <v>14.08</v>
      </c>
      <c r="W276" s="726">
        <v>33.723999999999997</v>
      </c>
      <c r="X276" s="735">
        <v>14.67</v>
      </c>
    </row>
    <row r="277" spans="2:24" x14ac:dyDescent="0.2">
      <c r="B277" s="725" t="s">
        <v>95</v>
      </c>
      <c r="C277" s="726">
        <v>4.7510000000000003</v>
      </c>
      <c r="D277" s="734">
        <v>38.32</v>
      </c>
      <c r="E277" s="726">
        <v>5.5830000000000002</v>
      </c>
      <c r="F277" s="734">
        <v>37.619999999999997</v>
      </c>
      <c r="G277" s="726">
        <v>6.0910000000000002</v>
      </c>
      <c r="H277" s="734">
        <v>37.83</v>
      </c>
      <c r="I277" s="726">
        <v>6.2439999999999998</v>
      </c>
      <c r="J277" s="734">
        <v>36.75</v>
      </c>
      <c r="K277" s="726">
        <v>6.1660000000000004</v>
      </c>
      <c r="L277" s="734">
        <v>35.590000000000003</v>
      </c>
      <c r="M277" s="726">
        <v>6.0229999999999997</v>
      </c>
      <c r="N277" s="734">
        <v>34.49</v>
      </c>
      <c r="O277" s="726">
        <v>5.88</v>
      </c>
      <c r="P277" s="734">
        <v>33.08</v>
      </c>
      <c r="Q277" s="726">
        <v>5.7030000000000003</v>
      </c>
      <c r="R277" s="734">
        <v>31.99</v>
      </c>
      <c r="S277" s="726">
        <v>5.5629999999999997</v>
      </c>
      <c r="T277" s="734">
        <v>30.76</v>
      </c>
      <c r="U277" s="726">
        <v>5.367</v>
      </c>
      <c r="V277" s="734">
        <v>30.08</v>
      </c>
      <c r="W277" s="726">
        <v>5.1609999999999996</v>
      </c>
      <c r="X277" s="735">
        <v>29.59</v>
      </c>
    </row>
    <row r="278" spans="2:24" x14ac:dyDescent="0.2">
      <c r="B278" s="725" t="s">
        <v>96</v>
      </c>
      <c r="C278" s="726">
        <v>24.077999999999999</v>
      </c>
      <c r="D278" s="734">
        <v>18.64</v>
      </c>
      <c r="E278" s="726">
        <v>24.126999999999999</v>
      </c>
      <c r="F278" s="734">
        <v>18.3</v>
      </c>
      <c r="G278" s="726">
        <v>24.716999999999999</v>
      </c>
      <c r="H278" s="734">
        <v>19.670000000000002</v>
      </c>
      <c r="I278" s="726">
        <v>24.640999999999998</v>
      </c>
      <c r="J278" s="734">
        <v>19.88</v>
      </c>
      <c r="K278" s="726">
        <v>24.439</v>
      </c>
      <c r="L278" s="734">
        <v>19.149999999999999</v>
      </c>
      <c r="M278" s="726">
        <v>24.742000000000001</v>
      </c>
      <c r="N278" s="734">
        <v>18.72</v>
      </c>
      <c r="O278" s="726">
        <v>23.024999999999999</v>
      </c>
      <c r="P278" s="734">
        <v>19.22</v>
      </c>
      <c r="Q278" s="726">
        <v>22.215</v>
      </c>
      <c r="R278" s="734">
        <v>20.85</v>
      </c>
      <c r="S278" s="726">
        <v>20.605</v>
      </c>
      <c r="T278" s="734">
        <v>20.34</v>
      </c>
      <c r="U278" s="726">
        <v>18.274999999999999</v>
      </c>
      <c r="V278" s="734">
        <v>20.61</v>
      </c>
      <c r="W278" s="726">
        <v>16.664999999999999</v>
      </c>
      <c r="X278" s="735">
        <v>19.53</v>
      </c>
    </row>
    <row r="279" spans="2:24" x14ac:dyDescent="0.2">
      <c r="B279" s="725" t="s">
        <v>97</v>
      </c>
      <c r="C279" s="726">
        <v>23.388999999999999</v>
      </c>
      <c r="D279" s="734">
        <v>18.440000000000001</v>
      </c>
      <c r="E279" s="726">
        <v>24.594000000000001</v>
      </c>
      <c r="F279" s="734">
        <v>17.399999999999999</v>
      </c>
      <c r="G279" s="726">
        <v>24.99</v>
      </c>
      <c r="H279" s="734">
        <v>16.41</v>
      </c>
      <c r="I279" s="726">
        <v>25.959</v>
      </c>
      <c r="J279" s="734">
        <v>16.170000000000002</v>
      </c>
      <c r="K279" s="726">
        <v>25.978999999999999</v>
      </c>
      <c r="L279" s="734">
        <v>16.149999999999999</v>
      </c>
      <c r="M279" s="726">
        <v>24.879000000000001</v>
      </c>
      <c r="N279" s="734">
        <v>16.940000000000001</v>
      </c>
      <c r="O279" s="726">
        <v>23.251999999999999</v>
      </c>
      <c r="P279" s="734">
        <v>18.02</v>
      </c>
      <c r="Q279" s="726">
        <v>20.245999999999999</v>
      </c>
      <c r="R279" s="734">
        <v>18.850000000000001</v>
      </c>
      <c r="S279" s="726">
        <v>17.055</v>
      </c>
      <c r="T279" s="734">
        <v>18.829999999999998</v>
      </c>
      <c r="U279" s="726">
        <v>13.004</v>
      </c>
      <c r="V279" s="734">
        <v>17.87</v>
      </c>
      <c r="W279" s="726">
        <v>11.029</v>
      </c>
      <c r="X279" s="735">
        <v>15.87</v>
      </c>
    </row>
    <row r="280" spans="2:24" x14ac:dyDescent="0.2">
      <c r="B280" s="725" t="s">
        <v>98</v>
      </c>
      <c r="C280" s="726">
        <v>22.190999999999999</v>
      </c>
      <c r="D280" s="734">
        <v>20.84</v>
      </c>
      <c r="E280" s="726">
        <v>23.257999999999999</v>
      </c>
      <c r="F280" s="734">
        <v>20.57</v>
      </c>
      <c r="G280" s="726">
        <v>23.116</v>
      </c>
      <c r="H280" s="734">
        <v>20.329999999999998</v>
      </c>
      <c r="I280" s="726">
        <v>21.545000000000002</v>
      </c>
      <c r="J280" s="734">
        <v>18.96</v>
      </c>
      <c r="K280" s="726">
        <v>21.895</v>
      </c>
      <c r="L280" s="734">
        <v>16.87</v>
      </c>
      <c r="M280" s="726">
        <v>23.114000000000001</v>
      </c>
      <c r="N280" s="734">
        <v>17.100000000000001</v>
      </c>
      <c r="O280" s="726">
        <v>22.664999999999999</v>
      </c>
      <c r="P280" s="734">
        <v>17.579999999999998</v>
      </c>
      <c r="Q280" s="726">
        <v>20.704000000000001</v>
      </c>
      <c r="R280" s="734">
        <v>17.66</v>
      </c>
      <c r="S280" s="726">
        <v>18.157</v>
      </c>
      <c r="T280" s="734">
        <v>17.79</v>
      </c>
      <c r="U280" s="726">
        <v>16.033000000000001</v>
      </c>
      <c r="V280" s="734">
        <v>17.46</v>
      </c>
      <c r="W280" s="726">
        <v>12.558</v>
      </c>
      <c r="X280" s="735">
        <v>15.22</v>
      </c>
    </row>
    <row r="281" spans="2:24" x14ac:dyDescent="0.2">
      <c r="B281" s="725" t="s">
        <v>99</v>
      </c>
      <c r="C281" s="726">
        <v>6.6769999999999996</v>
      </c>
      <c r="D281" s="734">
        <v>62.91</v>
      </c>
      <c r="E281" s="726">
        <v>8.6509999999999998</v>
      </c>
      <c r="F281" s="734">
        <v>46.8</v>
      </c>
      <c r="G281" s="726">
        <v>9.6219999999999999</v>
      </c>
      <c r="H281" s="734">
        <v>43.2</v>
      </c>
      <c r="I281" s="726">
        <v>8.9280000000000008</v>
      </c>
      <c r="J281" s="734">
        <v>45.47</v>
      </c>
      <c r="K281" s="726">
        <v>8.6479999999999997</v>
      </c>
      <c r="L281" s="734">
        <v>45.52</v>
      </c>
      <c r="M281" s="726">
        <v>8.1560000000000006</v>
      </c>
      <c r="N281" s="734">
        <v>45.75</v>
      </c>
      <c r="O281" s="726">
        <v>8.0960000000000001</v>
      </c>
      <c r="P281" s="734">
        <v>44.31</v>
      </c>
      <c r="Q281" s="726">
        <v>5.8280000000000003</v>
      </c>
      <c r="R281" s="734">
        <v>36.74</v>
      </c>
      <c r="S281" s="726">
        <v>5.4109999999999996</v>
      </c>
      <c r="T281" s="734">
        <v>36.340000000000003</v>
      </c>
      <c r="U281" s="726">
        <v>5.1630000000000003</v>
      </c>
      <c r="V281" s="734">
        <v>36.85</v>
      </c>
      <c r="W281" s="726">
        <v>4.8949999999999996</v>
      </c>
      <c r="X281" s="735">
        <v>40.61</v>
      </c>
    </row>
    <row r="282" spans="2:24" x14ac:dyDescent="0.2">
      <c r="B282" s="725" t="s">
        <v>100</v>
      </c>
      <c r="C282" s="726">
        <v>4.8220000000000001</v>
      </c>
      <c r="D282" s="734">
        <v>28.62</v>
      </c>
      <c r="E282" s="726">
        <v>4.3600000000000003</v>
      </c>
      <c r="F282" s="734">
        <v>28.16</v>
      </c>
      <c r="G282" s="726">
        <v>3.835</v>
      </c>
      <c r="H282" s="734">
        <v>27.32</v>
      </c>
      <c r="I282" s="726">
        <v>3.0910000000000002</v>
      </c>
      <c r="J282" s="734">
        <v>27.01</v>
      </c>
      <c r="K282" s="726">
        <v>2.5539999999999998</v>
      </c>
      <c r="L282" s="734">
        <v>27.11</v>
      </c>
      <c r="M282" s="726">
        <v>2.1320000000000001</v>
      </c>
      <c r="N282" s="734">
        <v>33.340000000000003</v>
      </c>
      <c r="O282" s="726">
        <v>3.012</v>
      </c>
      <c r="P282" s="734">
        <v>45.53</v>
      </c>
      <c r="Q282" s="726">
        <v>3.7040000000000002</v>
      </c>
      <c r="R282" s="734">
        <v>45.75</v>
      </c>
      <c r="S282" s="726">
        <v>4.2</v>
      </c>
      <c r="T282" s="734">
        <v>42.03</v>
      </c>
      <c r="U282" s="726">
        <v>4.524</v>
      </c>
      <c r="V282" s="734">
        <v>39.159999999999997</v>
      </c>
      <c r="W282" s="726">
        <v>4.3899999999999997</v>
      </c>
      <c r="X282" s="735">
        <v>37.840000000000003</v>
      </c>
    </row>
    <row r="283" spans="2:24" x14ac:dyDescent="0.2">
      <c r="B283" s="725" t="s">
        <v>101</v>
      </c>
      <c r="C283" s="726">
        <v>8.41</v>
      </c>
      <c r="D283" s="734">
        <v>21.88</v>
      </c>
      <c r="E283" s="726">
        <v>10.010999999999999</v>
      </c>
      <c r="F283" s="734">
        <v>21.6</v>
      </c>
      <c r="G283" s="726">
        <v>11.976000000000001</v>
      </c>
      <c r="H283" s="734">
        <v>20.99</v>
      </c>
      <c r="I283" s="726">
        <v>13.164</v>
      </c>
      <c r="J283" s="734">
        <v>21.44</v>
      </c>
      <c r="K283" s="726">
        <v>13.978999999999999</v>
      </c>
      <c r="L283" s="734">
        <v>21.29</v>
      </c>
      <c r="M283" s="726">
        <v>13.977</v>
      </c>
      <c r="N283" s="734">
        <v>20.98</v>
      </c>
      <c r="O283" s="726">
        <v>13.755000000000001</v>
      </c>
      <c r="P283" s="734">
        <v>21.12</v>
      </c>
      <c r="Q283" s="726">
        <v>13.387</v>
      </c>
      <c r="R283" s="734">
        <v>21.14</v>
      </c>
      <c r="S283" s="726">
        <v>12.762</v>
      </c>
      <c r="T283" s="734">
        <v>21.46</v>
      </c>
      <c r="U283" s="726">
        <v>12.477</v>
      </c>
      <c r="V283" s="734">
        <v>21.08</v>
      </c>
      <c r="W283" s="726">
        <v>11.952</v>
      </c>
      <c r="X283" s="735">
        <v>21.1</v>
      </c>
    </row>
    <row r="284" spans="2:24" x14ac:dyDescent="0.2">
      <c r="B284" s="725" t="s">
        <v>102</v>
      </c>
      <c r="C284" s="726">
        <v>8.1340000000000003</v>
      </c>
      <c r="D284" s="734">
        <v>34.270000000000003</v>
      </c>
      <c r="E284" s="726">
        <v>9.2959999999999994</v>
      </c>
      <c r="F284" s="734">
        <v>30.25</v>
      </c>
      <c r="G284" s="726">
        <v>9.484</v>
      </c>
      <c r="H284" s="734">
        <v>27.88</v>
      </c>
      <c r="I284" s="726">
        <v>8.4870000000000001</v>
      </c>
      <c r="J284" s="734">
        <v>27.78</v>
      </c>
      <c r="K284" s="726">
        <v>7.2969999999999997</v>
      </c>
      <c r="L284" s="734">
        <v>27.65</v>
      </c>
      <c r="M284" s="726">
        <v>5.9859999999999998</v>
      </c>
      <c r="N284" s="734">
        <v>27.62</v>
      </c>
      <c r="O284" s="726">
        <v>4.9139999999999997</v>
      </c>
      <c r="P284" s="734">
        <v>27.95</v>
      </c>
      <c r="Q284" s="726">
        <v>3.9870000000000001</v>
      </c>
      <c r="R284" s="734">
        <v>28.32</v>
      </c>
      <c r="S284" s="726">
        <v>3.31</v>
      </c>
      <c r="T284" s="734">
        <v>28.51</v>
      </c>
      <c r="U284" s="726">
        <v>2.89</v>
      </c>
      <c r="V284" s="734">
        <v>28.19</v>
      </c>
      <c r="W284" s="726">
        <v>2.7749999999999999</v>
      </c>
      <c r="X284" s="735">
        <v>27.77</v>
      </c>
    </row>
    <row r="285" spans="2:24" x14ac:dyDescent="0.2">
      <c r="B285" s="725" t="s">
        <v>103</v>
      </c>
      <c r="C285" s="726">
        <v>5.9290000000000003</v>
      </c>
      <c r="D285" s="734">
        <v>42.04</v>
      </c>
      <c r="E285" s="726">
        <v>7.9619999999999997</v>
      </c>
      <c r="F285" s="734">
        <v>32.130000000000003</v>
      </c>
      <c r="G285" s="726">
        <v>9.3279999999999994</v>
      </c>
      <c r="H285" s="734">
        <v>29.99</v>
      </c>
      <c r="I285" s="726">
        <v>9.7889999999999997</v>
      </c>
      <c r="J285" s="734">
        <v>30.16</v>
      </c>
      <c r="K285" s="726">
        <v>9.9969999999999999</v>
      </c>
      <c r="L285" s="734">
        <v>30.8</v>
      </c>
      <c r="M285" s="726">
        <v>9.7750000000000004</v>
      </c>
      <c r="N285" s="734">
        <v>31.25</v>
      </c>
      <c r="O285" s="726">
        <v>9.298</v>
      </c>
      <c r="P285" s="734">
        <v>31.51</v>
      </c>
      <c r="Q285" s="726">
        <v>8.702</v>
      </c>
      <c r="R285" s="734">
        <v>31.65</v>
      </c>
      <c r="S285" s="726">
        <v>8.0749999999999993</v>
      </c>
      <c r="T285" s="734">
        <v>31.84</v>
      </c>
      <c r="U285" s="726">
        <v>7.516</v>
      </c>
      <c r="V285" s="734">
        <v>31.88</v>
      </c>
      <c r="W285" s="726">
        <v>6.9960000000000004</v>
      </c>
      <c r="X285" s="735">
        <v>31.91</v>
      </c>
    </row>
    <row r="286" spans="2:24" ht="13.5" thickBot="1" x14ac:dyDescent="0.25">
      <c r="B286" s="758" t="s">
        <v>104</v>
      </c>
      <c r="C286" s="728">
        <v>24.605</v>
      </c>
      <c r="D286" s="736">
        <v>19.420000000000002</v>
      </c>
      <c r="E286" s="728">
        <v>29.606999999999999</v>
      </c>
      <c r="F286" s="736">
        <v>16.28</v>
      </c>
      <c r="G286" s="728">
        <v>32.055999999999997</v>
      </c>
      <c r="H286" s="736">
        <v>15.15</v>
      </c>
      <c r="I286" s="728">
        <v>32.875</v>
      </c>
      <c r="J286" s="736">
        <v>14.81</v>
      </c>
      <c r="K286" s="728">
        <v>32.927999999999997</v>
      </c>
      <c r="L286" s="736">
        <v>14.74</v>
      </c>
      <c r="M286" s="728">
        <v>32.194000000000003</v>
      </c>
      <c r="N286" s="736">
        <v>14.83</v>
      </c>
      <c r="O286" s="728">
        <v>30.678999999999998</v>
      </c>
      <c r="P286" s="736">
        <v>14.99</v>
      </c>
      <c r="Q286" s="728">
        <v>28.899000000000001</v>
      </c>
      <c r="R286" s="736">
        <v>15.45</v>
      </c>
      <c r="S286" s="728">
        <v>27.369</v>
      </c>
      <c r="T286" s="736">
        <v>15.73</v>
      </c>
      <c r="U286" s="728">
        <v>26.68</v>
      </c>
      <c r="V286" s="736">
        <v>15.57</v>
      </c>
      <c r="W286" s="728">
        <v>25.452000000000002</v>
      </c>
      <c r="X286" s="737">
        <v>15.56</v>
      </c>
    </row>
    <row r="289" spans="2:14" x14ac:dyDescent="0.2">
      <c r="B289" s="782" t="s">
        <v>746</v>
      </c>
      <c r="C289" s="719" t="s">
        <v>331</v>
      </c>
      <c r="D289" s="719" t="s">
        <v>222</v>
      </c>
      <c r="E289" s="719" t="s">
        <v>225</v>
      </c>
      <c r="F289" s="719" t="s">
        <v>226</v>
      </c>
      <c r="G289" s="719" t="s">
        <v>227</v>
      </c>
      <c r="H289" s="719" t="s">
        <v>228</v>
      </c>
      <c r="I289" s="719" t="s">
        <v>332</v>
      </c>
      <c r="J289" s="719" t="s">
        <v>333</v>
      </c>
      <c r="K289" s="719" t="s">
        <v>231</v>
      </c>
      <c r="L289" s="719" t="s">
        <v>232</v>
      </c>
      <c r="M289" s="719" t="s">
        <v>233</v>
      </c>
      <c r="N289" s="738"/>
    </row>
    <row r="290" spans="2:14" x14ac:dyDescent="0.2">
      <c r="B290" s="783"/>
      <c r="C290" s="718" t="s">
        <v>308</v>
      </c>
      <c r="D290" s="718" t="s">
        <v>308</v>
      </c>
      <c r="E290" s="718" t="s">
        <v>308</v>
      </c>
      <c r="F290" s="718" t="s">
        <v>308</v>
      </c>
      <c r="G290" s="718" t="s">
        <v>308</v>
      </c>
      <c r="H290" s="718" t="s">
        <v>308</v>
      </c>
      <c r="I290" s="718" t="s">
        <v>308</v>
      </c>
      <c r="J290" s="718" t="s">
        <v>308</v>
      </c>
      <c r="K290" s="718" t="s">
        <v>308</v>
      </c>
      <c r="L290" s="718" t="s">
        <v>308</v>
      </c>
      <c r="M290" s="720" t="s">
        <v>308</v>
      </c>
      <c r="N290" s="739"/>
    </row>
    <row r="291" spans="2:14" ht="41.25" thickBot="1" x14ac:dyDescent="0.25">
      <c r="B291" s="784"/>
      <c r="C291" s="721" t="s">
        <v>325</v>
      </c>
      <c r="D291" s="721" t="s">
        <v>325</v>
      </c>
      <c r="E291" s="721" t="s">
        <v>325</v>
      </c>
      <c r="F291" s="721" t="s">
        <v>325</v>
      </c>
      <c r="G291" s="721" t="s">
        <v>325</v>
      </c>
      <c r="H291" s="721" t="s">
        <v>325</v>
      </c>
      <c r="I291" s="721" t="s">
        <v>325</v>
      </c>
      <c r="J291" s="721" t="s">
        <v>325</v>
      </c>
      <c r="K291" s="721" t="s">
        <v>325</v>
      </c>
      <c r="L291" s="721" t="s">
        <v>325</v>
      </c>
      <c r="M291" s="721" t="s">
        <v>325</v>
      </c>
      <c r="N291" s="740"/>
    </row>
    <row r="292" spans="2:14" ht="25.5" x14ac:dyDescent="0.2">
      <c r="B292" s="754" t="s">
        <v>105</v>
      </c>
      <c r="C292" s="755">
        <f t="shared" ref="C292:C300" si="115">C275</f>
        <v>169.005</v>
      </c>
      <c r="D292" s="755">
        <f t="shared" ref="D292:D300" si="116">E275</f>
        <v>183.56100000000001</v>
      </c>
      <c r="E292" s="755">
        <f t="shared" ref="E292:E300" si="117">G275</f>
        <v>191.875</v>
      </c>
      <c r="F292" s="755">
        <f t="shared" ref="F292:F300" si="118">I275</f>
        <v>189.40100000000001</v>
      </c>
      <c r="G292" s="755">
        <f t="shared" ref="G292:G300" si="119">K275</f>
        <v>186.44</v>
      </c>
      <c r="H292" s="755">
        <f t="shared" ref="H292:H300" si="120">M275</f>
        <v>182.87899999999999</v>
      </c>
      <c r="I292" s="755">
        <f t="shared" ref="I292:I300" si="121">O275</f>
        <v>178.36199999999999</v>
      </c>
      <c r="J292" s="755">
        <f t="shared" ref="J292:J300" si="122">Q275</f>
        <v>168.375</v>
      </c>
      <c r="K292" s="755">
        <f t="shared" ref="K292:K300" si="123">S275</f>
        <v>157.05600000000001</v>
      </c>
      <c r="L292" s="755">
        <f t="shared" ref="L292:L300" si="124">U275</f>
        <v>146.173</v>
      </c>
      <c r="M292" s="756">
        <f t="shared" ref="M292:M300" si="125">W275</f>
        <v>135.596</v>
      </c>
      <c r="N292" s="723"/>
    </row>
    <row r="293" spans="2:14" x14ac:dyDescent="0.2">
      <c r="B293" s="744" t="s">
        <v>94</v>
      </c>
      <c r="C293" s="745">
        <f t="shared" si="115"/>
        <v>36.018000000000001</v>
      </c>
      <c r="D293" s="745">
        <f t="shared" si="116"/>
        <v>36.110999999999997</v>
      </c>
      <c r="E293" s="745">
        <f t="shared" si="117"/>
        <v>36.662999999999997</v>
      </c>
      <c r="F293" s="745">
        <f t="shared" si="118"/>
        <v>34.68</v>
      </c>
      <c r="G293" s="745">
        <f t="shared" si="119"/>
        <v>32.558999999999997</v>
      </c>
      <c r="H293" s="745">
        <f t="shared" si="120"/>
        <v>31.901</v>
      </c>
      <c r="I293" s="745">
        <f t="shared" si="121"/>
        <v>33.786000000000001</v>
      </c>
      <c r="J293" s="745">
        <f t="shared" si="122"/>
        <v>35</v>
      </c>
      <c r="K293" s="745">
        <f t="shared" si="123"/>
        <v>34.548999999999999</v>
      </c>
      <c r="L293" s="745">
        <f t="shared" si="124"/>
        <v>34.243000000000002</v>
      </c>
      <c r="M293" s="746">
        <f t="shared" si="125"/>
        <v>33.723999999999997</v>
      </c>
      <c r="N293" s="726"/>
    </row>
    <row r="294" spans="2:14" x14ac:dyDescent="0.2">
      <c r="B294" s="744" t="s">
        <v>95</v>
      </c>
      <c r="C294" s="745">
        <f t="shared" si="115"/>
        <v>4.7510000000000003</v>
      </c>
      <c r="D294" s="745">
        <f t="shared" si="116"/>
        <v>5.5830000000000002</v>
      </c>
      <c r="E294" s="745">
        <f t="shared" si="117"/>
        <v>6.0910000000000002</v>
      </c>
      <c r="F294" s="745">
        <f t="shared" si="118"/>
        <v>6.2439999999999998</v>
      </c>
      <c r="G294" s="745">
        <f t="shared" si="119"/>
        <v>6.1660000000000004</v>
      </c>
      <c r="H294" s="745">
        <f t="shared" si="120"/>
        <v>6.0229999999999997</v>
      </c>
      <c r="I294" s="745">
        <f t="shared" si="121"/>
        <v>5.88</v>
      </c>
      <c r="J294" s="745">
        <f t="shared" si="122"/>
        <v>5.7030000000000003</v>
      </c>
      <c r="K294" s="745">
        <f t="shared" si="123"/>
        <v>5.5629999999999997</v>
      </c>
      <c r="L294" s="745">
        <f t="shared" si="124"/>
        <v>5.367</v>
      </c>
      <c r="M294" s="746">
        <f t="shared" si="125"/>
        <v>5.1609999999999996</v>
      </c>
      <c r="N294" s="726"/>
    </row>
    <row r="295" spans="2:14" x14ac:dyDescent="0.2">
      <c r="B295" s="744" t="s">
        <v>96</v>
      </c>
      <c r="C295" s="745">
        <f t="shared" si="115"/>
        <v>24.077999999999999</v>
      </c>
      <c r="D295" s="745">
        <f t="shared" si="116"/>
        <v>24.126999999999999</v>
      </c>
      <c r="E295" s="745">
        <f t="shared" si="117"/>
        <v>24.716999999999999</v>
      </c>
      <c r="F295" s="745">
        <f t="shared" si="118"/>
        <v>24.640999999999998</v>
      </c>
      <c r="G295" s="745">
        <f t="shared" si="119"/>
        <v>24.439</v>
      </c>
      <c r="H295" s="745">
        <f t="shared" si="120"/>
        <v>24.742000000000001</v>
      </c>
      <c r="I295" s="745">
        <f t="shared" si="121"/>
        <v>23.024999999999999</v>
      </c>
      <c r="J295" s="745">
        <f t="shared" si="122"/>
        <v>22.215</v>
      </c>
      <c r="K295" s="745">
        <f t="shared" si="123"/>
        <v>20.605</v>
      </c>
      <c r="L295" s="745">
        <f t="shared" si="124"/>
        <v>18.274999999999999</v>
      </c>
      <c r="M295" s="746">
        <f t="shared" si="125"/>
        <v>16.664999999999999</v>
      </c>
      <c r="N295" s="726"/>
    </row>
    <row r="296" spans="2:14" x14ac:dyDescent="0.2">
      <c r="B296" s="744" t="s">
        <v>97</v>
      </c>
      <c r="C296" s="745">
        <f t="shared" si="115"/>
        <v>23.388999999999999</v>
      </c>
      <c r="D296" s="745">
        <f t="shared" si="116"/>
        <v>24.594000000000001</v>
      </c>
      <c r="E296" s="745">
        <f t="shared" si="117"/>
        <v>24.99</v>
      </c>
      <c r="F296" s="745">
        <f t="shared" si="118"/>
        <v>25.959</v>
      </c>
      <c r="G296" s="745">
        <f t="shared" si="119"/>
        <v>25.978999999999999</v>
      </c>
      <c r="H296" s="745">
        <f t="shared" si="120"/>
        <v>24.879000000000001</v>
      </c>
      <c r="I296" s="745">
        <f t="shared" si="121"/>
        <v>23.251999999999999</v>
      </c>
      <c r="J296" s="745">
        <f t="shared" si="122"/>
        <v>20.245999999999999</v>
      </c>
      <c r="K296" s="745">
        <f t="shared" si="123"/>
        <v>17.055</v>
      </c>
      <c r="L296" s="745">
        <f t="shared" si="124"/>
        <v>13.004</v>
      </c>
      <c r="M296" s="746">
        <f t="shared" si="125"/>
        <v>11.029</v>
      </c>
      <c r="N296" s="726"/>
    </row>
    <row r="297" spans="2:14" x14ac:dyDescent="0.2">
      <c r="B297" s="744" t="s">
        <v>98</v>
      </c>
      <c r="C297" s="745">
        <f t="shared" si="115"/>
        <v>22.190999999999999</v>
      </c>
      <c r="D297" s="745">
        <f t="shared" si="116"/>
        <v>23.257999999999999</v>
      </c>
      <c r="E297" s="745">
        <f t="shared" si="117"/>
        <v>23.116</v>
      </c>
      <c r="F297" s="745">
        <f t="shared" si="118"/>
        <v>21.545000000000002</v>
      </c>
      <c r="G297" s="745">
        <f t="shared" si="119"/>
        <v>21.895</v>
      </c>
      <c r="H297" s="745">
        <f t="shared" si="120"/>
        <v>23.114000000000001</v>
      </c>
      <c r="I297" s="745">
        <f t="shared" si="121"/>
        <v>22.664999999999999</v>
      </c>
      <c r="J297" s="745">
        <f t="shared" si="122"/>
        <v>20.704000000000001</v>
      </c>
      <c r="K297" s="745">
        <f t="shared" si="123"/>
        <v>18.157</v>
      </c>
      <c r="L297" s="745">
        <f t="shared" si="124"/>
        <v>16.033000000000001</v>
      </c>
      <c r="M297" s="746">
        <f t="shared" si="125"/>
        <v>12.558</v>
      </c>
      <c r="N297" s="726"/>
    </row>
    <row r="298" spans="2:14" x14ac:dyDescent="0.2">
      <c r="B298" s="744" t="s">
        <v>99</v>
      </c>
      <c r="C298" s="745">
        <f t="shared" si="115"/>
        <v>6.6769999999999996</v>
      </c>
      <c r="D298" s="745">
        <f t="shared" si="116"/>
        <v>8.6509999999999998</v>
      </c>
      <c r="E298" s="745">
        <f t="shared" si="117"/>
        <v>9.6219999999999999</v>
      </c>
      <c r="F298" s="745">
        <f t="shared" si="118"/>
        <v>8.9280000000000008</v>
      </c>
      <c r="G298" s="745">
        <f t="shared" si="119"/>
        <v>8.6479999999999997</v>
      </c>
      <c r="H298" s="745">
        <f t="shared" si="120"/>
        <v>8.1560000000000006</v>
      </c>
      <c r="I298" s="745">
        <f t="shared" si="121"/>
        <v>8.0960000000000001</v>
      </c>
      <c r="J298" s="745">
        <f t="shared" si="122"/>
        <v>5.8280000000000003</v>
      </c>
      <c r="K298" s="745">
        <f t="shared" si="123"/>
        <v>5.4109999999999996</v>
      </c>
      <c r="L298" s="745">
        <f t="shared" si="124"/>
        <v>5.1630000000000003</v>
      </c>
      <c r="M298" s="746">
        <f t="shared" si="125"/>
        <v>4.8949999999999996</v>
      </c>
      <c r="N298" s="726"/>
    </row>
    <row r="299" spans="2:14" x14ac:dyDescent="0.2">
      <c r="B299" s="744" t="s">
        <v>100</v>
      </c>
      <c r="C299" s="745">
        <f t="shared" si="115"/>
        <v>4.8220000000000001</v>
      </c>
      <c r="D299" s="745">
        <f t="shared" si="116"/>
        <v>4.3600000000000003</v>
      </c>
      <c r="E299" s="745">
        <f t="shared" si="117"/>
        <v>3.835</v>
      </c>
      <c r="F299" s="745">
        <f t="shared" si="118"/>
        <v>3.0910000000000002</v>
      </c>
      <c r="G299" s="745">
        <f t="shared" si="119"/>
        <v>2.5539999999999998</v>
      </c>
      <c r="H299" s="745">
        <f t="shared" si="120"/>
        <v>2.1320000000000001</v>
      </c>
      <c r="I299" s="745">
        <f t="shared" si="121"/>
        <v>3.012</v>
      </c>
      <c r="J299" s="745">
        <f t="shared" si="122"/>
        <v>3.7040000000000002</v>
      </c>
      <c r="K299" s="745">
        <f t="shared" si="123"/>
        <v>4.2</v>
      </c>
      <c r="L299" s="745">
        <f t="shared" si="124"/>
        <v>4.524</v>
      </c>
      <c r="M299" s="746">
        <f t="shared" si="125"/>
        <v>4.3899999999999997</v>
      </c>
      <c r="N299" s="726"/>
    </row>
    <row r="300" spans="2:14" x14ac:dyDescent="0.2">
      <c r="B300" s="744" t="s">
        <v>101</v>
      </c>
      <c r="C300" s="745">
        <f t="shared" si="115"/>
        <v>8.41</v>
      </c>
      <c r="D300" s="745">
        <f t="shared" si="116"/>
        <v>10.010999999999999</v>
      </c>
      <c r="E300" s="745">
        <f t="shared" si="117"/>
        <v>11.976000000000001</v>
      </c>
      <c r="F300" s="745">
        <f t="shared" si="118"/>
        <v>13.164</v>
      </c>
      <c r="G300" s="745">
        <f t="shared" si="119"/>
        <v>13.978999999999999</v>
      </c>
      <c r="H300" s="745">
        <f t="shared" si="120"/>
        <v>13.977</v>
      </c>
      <c r="I300" s="745">
        <f t="shared" si="121"/>
        <v>13.755000000000001</v>
      </c>
      <c r="J300" s="745">
        <f t="shared" si="122"/>
        <v>13.387</v>
      </c>
      <c r="K300" s="745">
        <f t="shared" si="123"/>
        <v>12.762</v>
      </c>
      <c r="L300" s="745">
        <f t="shared" si="124"/>
        <v>12.477</v>
      </c>
      <c r="M300" s="746">
        <f t="shared" si="125"/>
        <v>11.952</v>
      </c>
      <c r="N300" s="726"/>
    </row>
    <row r="301" spans="2:14" x14ac:dyDescent="0.2">
      <c r="B301" s="744" t="s">
        <v>102</v>
      </c>
      <c r="C301" s="745">
        <f t="shared" ref="C301:C303" si="126">C284</f>
        <v>8.1340000000000003</v>
      </c>
      <c r="D301" s="745">
        <f t="shared" ref="D301:D303" si="127">E284</f>
        <v>9.2959999999999994</v>
      </c>
      <c r="E301" s="745">
        <f t="shared" ref="E301:E303" si="128">G284</f>
        <v>9.484</v>
      </c>
      <c r="F301" s="745">
        <f t="shared" ref="F301:F303" si="129">I284</f>
        <v>8.4870000000000001</v>
      </c>
      <c r="G301" s="745">
        <f t="shared" ref="G301:G303" si="130">K284</f>
        <v>7.2969999999999997</v>
      </c>
      <c r="H301" s="745">
        <f t="shared" ref="H301:H303" si="131">M284</f>
        <v>5.9859999999999998</v>
      </c>
      <c r="I301" s="745">
        <f t="shared" ref="I301:I303" si="132">O284</f>
        <v>4.9139999999999997</v>
      </c>
      <c r="J301" s="745">
        <f t="shared" ref="J301:J303" si="133">Q284</f>
        <v>3.9870000000000001</v>
      </c>
      <c r="K301" s="745">
        <f t="shared" ref="K301:K303" si="134">S284</f>
        <v>3.31</v>
      </c>
      <c r="L301" s="745">
        <f t="shared" ref="L301:L303" si="135">U284</f>
        <v>2.89</v>
      </c>
      <c r="M301" s="746">
        <f t="shared" ref="M301:M303" si="136">W284</f>
        <v>2.7749999999999999</v>
      </c>
      <c r="N301" s="726"/>
    </row>
    <row r="302" spans="2:14" x14ac:dyDescent="0.2">
      <c r="B302" s="744" t="s">
        <v>103</v>
      </c>
      <c r="C302" s="745">
        <f t="shared" si="126"/>
        <v>5.9290000000000003</v>
      </c>
      <c r="D302" s="745">
        <f t="shared" si="127"/>
        <v>7.9619999999999997</v>
      </c>
      <c r="E302" s="745">
        <f t="shared" si="128"/>
        <v>9.3279999999999994</v>
      </c>
      <c r="F302" s="745">
        <f t="shared" si="129"/>
        <v>9.7889999999999997</v>
      </c>
      <c r="G302" s="745">
        <f t="shared" si="130"/>
        <v>9.9969999999999999</v>
      </c>
      <c r="H302" s="745">
        <f t="shared" si="131"/>
        <v>9.7750000000000004</v>
      </c>
      <c r="I302" s="745">
        <f t="shared" si="132"/>
        <v>9.298</v>
      </c>
      <c r="J302" s="745">
        <f t="shared" si="133"/>
        <v>8.702</v>
      </c>
      <c r="K302" s="745">
        <f t="shared" si="134"/>
        <v>8.0749999999999993</v>
      </c>
      <c r="L302" s="745">
        <f t="shared" si="135"/>
        <v>7.516</v>
      </c>
      <c r="M302" s="746">
        <f t="shared" si="136"/>
        <v>6.9960000000000004</v>
      </c>
      <c r="N302" s="726"/>
    </row>
    <row r="303" spans="2:14" ht="13.5" thickBot="1" x14ac:dyDescent="0.25">
      <c r="B303" s="747" t="s">
        <v>104</v>
      </c>
      <c r="C303" s="748">
        <f t="shared" si="126"/>
        <v>24.605</v>
      </c>
      <c r="D303" s="748">
        <f t="shared" si="127"/>
        <v>29.606999999999999</v>
      </c>
      <c r="E303" s="748">
        <f t="shared" si="128"/>
        <v>32.055999999999997</v>
      </c>
      <c r="F303" s="748">
        <f t="shared" si="129"/>
        <v>32.875</v>
      </c>
      <c r="G303" s="748">
        <f t="shared" si="130"/>
        <v>32.927999999999997</v>
      </c>
      <c r="H303" s="748">
        <f t="shared" si="131"/>
        <v>32.194000000000003</v>
      </c>
      <c r="I303" s="748">
        <f t="shared" si="132"/>
        <v>30.678999999999998</v>
      </c>
      <c r="J303" s="748">
        <f t="shared" si="133"/>
        <v>28.899000000000001</v>
      </c>
      <c r="K303" s="748">
        <f t="shared" si="134"/>
        <v>27.369</v>
      </c>
      <c r="L303" s="748">
        <f t="shared" si="135"/>
        <v>26.68</v>
      </c>
      <c r="M303" s="749">
        <f t="shared" si="136"/>
        <v>25.452000000000002</v>
      </c>
      <c r="N303" s="726"/>
    </row>
    <row r="306" spans="2:14" x14ac:dyDescent="0.2">
      <c r="B306" s="782" t="s">
        <v>746</v>
      </c>
      <c r="C306" s="719" t="s">
        <v>331</v>
      </c>
      <c r="D306" s="719" t="s">
        <v>222</v>
      </c>
      <c r="E306" s="719" t="s">
        <v>225</v>
      </c>
      <c r="F306" s="719" t="s">
        <v>226</v>
      </c>
      <c r="G306" s="719" t="s">
        <v>227</v>
      </c>
      <c r="H306" s="719" t="s">
        <v>228</v>
      </c>
      <c r="I306" s="719" t="s">
        <v>332</v>
      </c>
      <c r="J306" s="719" t="s">
        <v>333</v>
      </c>
      <c r="K306" s="719" t="s">
        <v>231</v>
      </c>
      <c r="L306" s="719" t="s">
        <v>232</v>
      </c>
      <c r="M306" s="719" t="s">
        <v>233</v>
      </c>
      <c r="N306" s="738"/>
    </row>
    <row r="307" spans="2:14" x14ac:dyDescent="0.2">
      <c r="B307" s="783"/>
      <c r="C307" s="718" t="s">
        <v>487</v>
      </c>
      <c r="D307" s="718" t="s">
        <v>487</v>
      </c>
      <c r="E307" s="718" t="s">
        <v>487</v>
      </c>
      <c r="F307" s="718" t="s">
        <v>487</v>
      </c>
      <c r="G307" s="718" t="s">
        <v>487</v>
      </c>
      <c r="H307" s="718" t="s">
        <v>487</v>
      </c>
      <c r="I307" s="718" t="s">
        <v>487</v>
      </c>
      <c r="J307" s="718" t="s">
        <v>487</v>
      </c>
      <c r="K307" s="718" t="s">
        <v>487</v>
      </c>
      <c r="L307" s="718" t="s">
        <v>487</v>
      </c>
      <c r="M307" s="720" t="s">
        <v>487</v>
      </c>
      <c r="N307" s="739"/>
    </row>
    <row r="308" spans="2:14" ht="41.25" thickBot="1" x14ac:dyDescent="0.25">
      <c r="B308" s="784"/>
      <c r="C308" s="721" t="s">
        <v>325</v>
      </c>
      <c r="D308" s="721" t="s">
        <v>325</v>
      </c>
      <c r="E308" s="721" t="s">
        <v>325</v>
      </c>
      <c r="F308" s="721" t="s">
        <v>325</v>
      </c>
      <c r="G308" s="721" t="s">
        <v>325</v>
      </c>
      <c r="H308" s="721" t="s">
        <v>325</v>
      </c>
      <c r="I308" s="721" t="s">
        <v>325</v>
      </c>
      <c r="J308" s="721" t="s">
        <v>325</v>
      </c>
      <c r="K308" s="721" t="s">
        <v>325</v>
      </c>
      <c r="L308" s="721" t="s">
        <v>325</v>
      </c>
      <c r="M308" s="721" t="s">
        <v>325</v>
      </c>
      <c r="N308" s="740"/>
    </row>
    <row r="309" spans="2:14" ht="25.5" x14ac:dyDescent="0.2">
      <c r="B309" s="754" t="s">
        <v>105</v>
      </c>
      <c r="C309" s="755">
        <f t="shared" ref="C309:C320" si="137">SUM(C258,C275)</f>
        <v>176.39099999999999</v>
      </c>
      <c r="D309" s="755">
        <f t="shared" ref="D309:D320" si="138">SUM(D258,E275)</f>
        <v>190.857</v>
      </c>
      <c r="E309" s="755">
        <f t="shared" ref="E309:E320" si="139">SUM(E258,G275)</f>
        <v>199.477</v>
      </c>
      <c r="F309" s="755">
        <f t="shared" ref="F309:F320" si="140">SUM(F258,I275)</f>
        <v>197.42100000000002</v>
      </c>
      <c r="G309" s="755">
        <f t="shared" ref="G309:G320" si="141">SUM(G258,K275)</f>
        <v>194.62899999999999</v>
      </c>
      <c r="H309" s="755">
        <f t="shared" ref="H309:H320" si="142">SUM(H258,M275)</f>
        <v>191.191</v>
      </c>
      <c r="I309" s="755">
        <f t="shared" ref="I309:I320" si="143">SUM(I258,O275)</f>
        <v>186.684</v>
      </c>
      <c r="J309" s="755">
        <f t="shared" ref="J309:J320" si="144">SUM(J258,Q275)</f>
        <v>176.786</v>
      </c>
      <c r="K309" s="755">
        <f t="shared" ref="K309:K320" si="145">SUM(K258,S275)</f>
        <v>165.18800000000002</v>
      </c>
      <c r="L309" s="755">
        <f t="shared" ref="L309:L320" si="146">SUM(L258,U275)</f>
        <v>153.96199999999999</v>
      </c>
      <c r="M309" s="756">
        <f t="shared" ref="M309:M320" si="147">SUM(M258,W275)</f>
        <v>143.20699999999999</v>
      </c>
      <c r="N309" s="723"/>
    </row>
    <row r="310" spans="2:14" x14ac:dyDescent="0.2">
      <c r="B310" s="744" t="s">
        <v>94</v>
      </c>
      <c r="C310" s="745">
        <f t="shared" si="137"/>
        <v>36.573</v>
      </c>
      <c r="D310" s="745">
        <f t="shared" si="138"/>
        <v>36.686999999999998</v>
      </c>
      <c r="E310" s="745">
        <f t="shared" si="139"/>
        <v>37.271999999999998</v>
      </c>
      <c r="F310" s="745">
        <f t="shared" si="140"/>
        <v>35.347999999999999</v>
      </c>
      <c r="G310" s="745">
        <f t="shared" si="141"/>
        <v>33.242999999999995</v>
      </c>
      <c r="H310" s="745">
        <f t="shared" si="142"/>
        <v>32.625999999999998</v>
      </c>
      <c r="I310" s="745">
        <f t="shared" si="143"/>
        <v>34.564</v>
      </c>
      <c r="J310" s="745">
        <f t="shared" si="144"/>
        <v>35.847999999999999</v>
      </c>
      <c r="K310" s="745">
        <f t="shared" si="145"/>
        <v>35.448999999999998</v>
      </c>
      <c r="L310" s="745">
        <f t="shared" si="146"/>
        <v>35.154000000000003</v>
      </c>
      <c r="M310" s="746">
        <f t="shared" si="147"/>
        <v>34.672999999999995</v>
      </c>
      <c r="N310" s="726"/>
    </row>
    <row r="311" spans="2:14" x14ac:dyDescent="0.2">
      <c r="B311" s="744" t="s">
        <v>95</v>
      </c>
      <c r="C311" s="745">
        <f t="shared" si="137"/>
        <v>6.5190000000000001</v>
      </c>
      <c r="D311" s="745">
        <f t="shared" si="138"/>
        <v>7.2830000000000004</v>
      </c>
      <c r="E311" s="745">
        <f t="shared" si="139"/>
        <v>7.7119999999999997</v>
      </c>
      <c r="F311" s="745">
        <f t="shared" si="140"/>
        <v>7.7530000000000001</v>
      </c>
      <c r="G311" s="745">
        <f t="shared" si="141"/>
        <v>7.5980000000000008</v>
      </c>
      <c r="H311" s="745">
        <f t="shared" si="142"/>
        <v>7.4139999999999997</v>
      </c>
      <c r="I311" s="745">
        <f t="shared" si="143"/>
        <v>7.3129999999999997</v>
      </c>
      <c r="J311" s="745">
        <f t="shared" si="144"/>
        <v>7.2040000000000006</v>
      </c>
      <c r="K311" s="745">
        <f t="shared" si="145"/>
        <v>7.1529999999999996</v>
      </c>
      <c r="L311" s="745">
        <f t="shared" si="146"/>
        <v>7.1539999999999999</v>
      </c>
      <c r="M311" s="746">
        <f t="shared" si="147"/>
        <v>7.1</v>
      </c>
      <c r="N311" s="726"/>
    </row>
    <row r="312" spans="2:14" x14ac:dyDescent="0.2">
      <c r="B312" s="744" t="s">
        <v>96</v>
      </c>
      <c r="C312" s="745">
        <f t="shared" si="137"/>
        <v>24.616</v>
      </c>
      <c r="D312" s="745">
        <f t="shared" si="138"/>
        <v>24.645999999999997</v>
      </c>
      <c r="E312" s="745">
        <f t="shared" si="139"/>
        <v>25.280999999999999</v>
      </c>
      <c r="F312" s="745">
        <f t="shared" si="140"/>
        <v>25.343999999999998</v>
      </c>
      <c r="G312" s="745">
        <f t="shared" si="141"/>
        <v>25.492999999999999</v>
      </c>
      <c r="H312" s="745">
        <f t="shared" si="142"/>
        <v>25.926000000000002</v>
      </c>
      <c r="I312" s="745">
        <f t="shared" si="143"/>
        <v>24.183999999999997</v>
      </c>
      <c r="J312" s="745">
        <f t="shared" si="144"/>
        <v>23.33</v>
      </c>
      <c r="K312" s="745">
        <f t="shared" si="145"/>
        <v>21.646000000000001</v>
      </c>
      <c r="L312" s="745">
        <f t="shared" si="146"/>
        <v>19.238</v>
      </c>
      <c r="M312" s="746">
        <f t="shared" si="147"/>
        <v>17.538999999999998</v>
      </c>
      <c r="N312" s="726"/>
    </row>
    <row r="313" spans="2:14" x14ac:dyDescent="0.2">
      <c r="B313" s="744" t="s">
        <v>97</v>
      </c>
      <c r="C313" s="745">
        <f t="shared" si="137"/>
        <v>23.684000000000001</v>
      </c>
      <c r="D313" s="745">
        <f t="shared" si="138"/>
        <v>24.94</v>
      </c>
      <c r="E313" s="745">
        <f t="shared" si="139"/>
        <v>25.462</v>
      </c>
      <c r="F313" s="745">
        <f t="shared" si="140"/>
        <v>26.574999999999999</v>
      </c>
      <c r="G313" s="745">
        <f t="shared" si="141"/>
        <v>26.736999999999998</v>
      </c>
      <c r="H313" s="745">
        <f t="shared" si="142"/>
        <v>25.696000000000002</v>
      </c>
      <c r="I313" s="745">
        <f t="shared" si="143"/>
        <v>24.081999999999997</v>
      </c>
      <c r="J313" s="745">
        <f t="shared" si="144"/>
        <v>21.042999999999999</v>
      </c>
      <c r="K313" s="745">
        <f t="shared" si="145"/>
        <v>17.768999999999998</v>
      </c>
      <c r="L313" s="745">
        <f t="shared" si="146"/>
        <v>13.632</v>
      </c>
      <c r="M313" s="746">
        <f t="shared" si="147"/>
        <v>11.571999999999999</v>
      </c>
      <c r="N313" s="726"/>
    </row>
    <row r="314" spans="2:14" x14ac:dyDescent="0.2">
      <c r="B314" s="744" t="s">
        <v>98</v>
      </c>
      <c r="C314" s="745">
        <f t="shared" si="137"/>
        <v>23.145999999999997</v>
      </c>
      <c r="D314" s="745">
        <f t="shared" si="138"/>
        <v>24.196999999999999</v>
      </c>
      <c r="E314" s="745">
        <f t="shared" si="139"/>
        <v>24.081</v>
      </c>
      <c r="F314" s="745">
        <f t="shared" si="140"/>
        <v>22.555000000000003</v>
      </c>
      <c r="G314" s="745">
        <f t="shared" si="141"/>
        <v>22.907</v>
      </c>
      <c r="H314" s="745">
        <f t="shared" si="142"/>
        <v>24.137</v>
      </c>
      <c r="I314" s="745">
        <f t="shared" si="143"/>
        <v>23.725999999999999</v>
      </c>
      <c r="J314" s="745">
        <f t="shared" si="144"/>
        <v>21.72</v>
      </c>
      <c r="K314" s="745">
        <f t="shared" si="145"/>
        <v>19.134</v>
      </c>
      <c r="L314" s="745">
        <f t="shared" si="146"/>
        <v>16.968</v>
      </c>
      <c r="M314" s="746">
        <f t="shared" si="147"/>
        <v>13.461</v>
      </c>
      <c r="N314" s="726"/>
    </row>
    <row r="315" spans="2:14" x14ac:dyDescent="0.2">
      <c r="B315" s="744" t="s">
        <v>99</v>
      </c>
      <c r="C315" s="745">
        <f t="shared" si="137"/>
        <v>7</v>
      </c>
      <c r="D315" s="745">
        <f t="shared" si="138"/>
        <v>8.9640000000000004</v>
      </c>
      <c r="E315" s="745">
        <f t="shared" si="139"/>
        <v>9.9320000000000004</v>
      </c>
      <c r="F315" s="745">
        <f t="shared" si="140"/>
        <v>9.2320000000000011</v>
      </c>
      <c r="G315" s="745">
        <f t="shared" si="141"/>
        <v>8.92</v>
      </c>
      <c r="H315" s="745">
        <f t="shared" si="142"/>
        <v>8.4250000000000007</v>
      </c>
      <c r="I315" s="745">
        <f t="shared" si="143"/>
        <v>8.3670000000000009</v>
      </c>
      <c r="J315" s="745">
        <f t="shared" si="144"/>
        <v>6.1000000000000005</v>
      </c>
      <c r="K315" s="745">
        <f t="shared" si="145"/>
        <v>5.7009999999999996</v>
      </c>
      <c r="L315" s="745">
        <f t="shared" si="146"/>
        <v>5.4340000000000002</v>
      </c>
      <c r="M315" s="746">
        <f t="shared" si="147"/>
        <v>5.1989999999999998</v>
      </c>
      <c r="N315" s="726"/>
    </row>
    <row r="316" spans="2:14" x14ac:dyDescent="0.2">
      <c r="B316" s="744" t="s">
        <v>100</v>
      </c>
      <c r="C316" s="745">
        <f t="shared" si="137"/>
        <v>4.8239999999999998</v>
      </c>
      <c r="D316" s="745">
        <f t="shared" si="138"/>
        <v>4.3620000000000001</v>
      </c>
      <c r="E316" s="745">
        <f t="shared" si="139"/>
        <v>3.8420000000000001</v>
      </c>
      <c r="F316" s="745">
        <f t="shared" si="140"/>
        <v>3.0980000000000003</v>
      </c>
      <c r="G316" s="745">
        <f t="shared" si="141"/>
        <v>2.5599999999999996</v>
      </c>
      <c r="H316" s="745">
        <f t="shared" si="142"/>
        <v>2.137</v>
      </c>
      <c r="I316" s="745">
        <f t="shared" si="143"/>
        <v>3.016</v>
      </c>
      <c r="J316" s="745">
        <f t="shared" si="144"/>
        <v>3.7080000000000002</v>
      </c>
      <c r="K316" s="745">
        <f t="shared" si="145"/>
        <v>4.2030000000000003</v>
      </c>
      <c r="L316" s="745">
        <f t="shared" si="146"/>
        <v>4.5259999999999998</v>
      </c>
      <c r="M316" s="746">
        <f t="shared" si="147"/>
        <v>4.3919999999999995</v>
      </c>
      <c r="N316" s="726"/>
    </row>
    <row r="317" spans="2:14" x14ac:dyDescent="0.2">
      <c r="B317" s="744" t="s">
        <v>101</v>
      </c>
      <c r="C317" s="745">
        <f t="shared" si="137"/>
        <v>8.41</v>
      </c>
      <c r="D317" s="745">
        <f t="shared" si="138"/>
        <v>10.010999999999999</v>
      </c>
      <c r="E317" s="745">
        <f t="shared" si="139"/>
        <v>11.976000000000001</v>
      </c>
      <c r="F317" s="745">
        <f t="shared" si="140"/>
        <v>13.164</v>
      </c>
      <c r="G317" s="745">
        <f t="shared" si="141"/>
        <v>13.978999999999999</v>
      </c>
      <c r="H317" s="745">
        <f t="shared" si="142"/>
        <v>13.977</v>
      </c>
      <c r="I317" s="745">
        <f t="shared" si="143"/>
        <v>13.755000000000001</v>
      </c>
      <c r="J317" s="745">
        <f t="shared" si="144"/>
        <v>13.387</v>
      </c>
      <c r="K317" s="745">
        <f t="shared" si="145"/>
        <v>12.762</v>
      </c>
      <c r="L317" s="745">
        <f t="shared" si="146"/>
        <v>12.477</v>
      </c>
      <c r="M317" s="746">
        <f t="shared" si="147"/>
        <v>11.952</v>
      </c>
      <c r="N317" s="726"/>
    </row>
    <row r="318" spans="2:14" x14ac:dyDescent="0.2">
      <c r="B318" s="744" t="s">
        <v>102</v>
      </c>
      <c r="C318" s="745">
        <f t="shared" si="137"/>
        <v>8.1509999999999998</v>
      </c>
      <c r="D318" s="745">
        <f t="shared" si="138"/>
        <v>9.3159999999999989</v>
      </c>
      <c r="E318" s="745">
        <f t="shared" si="139"/>
        <v>9.5069999999999997</v>
      </c>
      <c r="F318" s="745">
        <f t="shared" si="140"/>
        <v>8.5169999999999995</v>
      </c>
      <c r="G318" s="745">
        <f t="shared" si="141"/>
        <v>7.3279999999999994</v>
      </c>
      <c r="H318" s="745">
        <f t="shared" si="142"/>
        <v>6.0149999999999997</v>
      </c>
      <c r="I318" s="745">
        <f t="shared" si="143"/>
        <v>4.9399999999999995</v>
      </c>
      <c r="J318" s="745">
        <f t="shared" si="144"/>
        <v>4.0110000000000001</v>
      </c>
      <c r="K318" s="745">
        <f t="shared" si="145"/>
        <v>3.33</v>
      </c>
      <c r="L318" s="745">
        <f t="shared" si="146"/>
        <v>2.9020000000000001</v>
      </c>
      <c r="M318" s="746">
        <f t="shared" si="147"/>
        <v>2.786</v>
      </c>
      <c r="N318" s="726"/>
    </row>
    <row r="319" spans="2:14" x14ac:dyDescent="0.2">
      <c r="B319" s="744" t="s">
        <v>103</v>
      </c>
      <c r="C319" s="745">
        <f t="shared" si="137"/>
        <v>5.9300000000000006</v>
      </c>
      <c r="D319" s="745">
        <f t="shared" si="138"/>
        <v>7.9630000000000001</v>
      </c>
      <c r="E319" s="745">
        <f t="shared" si="139"/>
        <v>9.3330000000000002</v>
      </c>
      <c r="F319" s="745">
        <f t="shared" si="140"/>
        <v>9.7949999999999999</v>
      </c>
      <c r="G319" s="745">
        <f t="shared" si="141"/>
        <v>10.004999999999999</v>
      </c>
      <c r="H319" s="745">
        <f t="shared" si="142"/>
        <v>9.7840000000000007</v>
      </c>
      <c r="I319" s="745">
        <f t="shared" si="143"/>
        <v>9.3079999999999998</v>
      </c>
      <c r="J319" s="745">
        <f t="shared" si="144"/>
        <v>8.7110000000000003</v>
      </c>
      <c r="K319" s="745">
        <f t="shared" si="145"/>
        <v>8.0839999999999996</v>
      </c>
      <c r="L319" s="745">
        <f t="shared" si="146"/>
        <v>7.5250000000000004</v>
      </c>
      <c r="M319" s="746">
        <f t="shared" si="147"/>
        <v>7.0050000000000008</v>
      </c>
      <c r="N319" s="726"/>
    </row>
    <row r="320" spans="2:14" ht="13.5" thickBot="1" x14ac:dyDescent="0.25">
      <c r="B320" s="747" t="s">
        <v>104</v>
      </c>
      <c r="C320" s="748">
        <f t="shared" si="137"/>
        <v>27.538</v>
      </c>
      <c r="D320" s="748">
        <f t="shared" si="138"/>
        <v>32.485999999999997</v>
      </c>
      <c r="E320" s="748">
        <f t="shared" si="139"/>
        <v>35.082999999999998</v>
      </c>
      <c r="F320" s="748">
        <f t="shared" si="140"/>
        <v>36.042000000000002</v>
      </c>
      <c r="G320" s="748">
        <f t="shared" si="141"/>
        <v>35.860999999999997</v>
      </c>
      <c r="H320" s="748">
        <f t="shared" si="142"/>
        <v>35.054000000000002</v>
      </c>
      <c r="I320" s="748">
        <f t="shared" si="143"/>
        <v>33.429000000000002</v>
      </c>
      <c r="J320" s="748">
        <f t="shared" si="144"/>
        <v>31.724</v>
      </c>
      <c r="K320" s="748">
        <f t="shared" si="145"/>
        <v>29.957000000000001</v>
      </c>
      <c r="L320" s="748">
        <f t="shared" si="146"/>
        <v>28.951000000000001</v>
      </c>
      <c r="M320" s="749">
        <f t="shared" si="147"/>
        <v>27.529000000000003</v>
      </c>
      <c r="N320" s="726"/>
    </row>
  </sheetData>
  <mergeCells count="116"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16" t="s">
        <v>269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7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East Midlands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2">
        <f>'Section 13 data'!$C$24</f>
        <v>4.793E-2</v>
      </c>
      <c r="D8" s="643">
        <f>'Section 13 data'!$D$24</f>
        <v>1.3002899999999999</v>
      </c>
      <c r="E8" s="199">
        <f>'Section 13 data'!$E$24</f>
        <v>23.79</v>
      </c>
      <c r="F8" s="644">
        <f>SUM(C8,D8)</f>
        <v>1.34822</v>
      </c>
    </row>
    <row r="9" spans="2:6" ht="15" customHeight="1" x14ac:dyDescent="0.2">
      <c r="B9" s="95" t="s">
        <v>341</v>
      </c>
      <c r="C9" s="642">
        <f>'Section 13 data'!$C$25</f>
        <v>1.77E-2</v>
      </c>
      <c r="D9" s="643">
        <f>'Section 13 data'!$D$25</f>
        <v>0.40229999999999999</v>
      </c>
      <c r="E9" s="199">
        <f>'Section 13 data'!$E$25</f>
        <v>32.08</v>
      </c>
      <c r="F9" s="644">
        <f t="shared" ref="F9:F17" si="0">SUM(C9,D9)</f>
        <v>0.42</v>
      </c>
    </row>
    <row r="10" spans="2:6" ht="15" customHeight="1" x14ac:dyDescent="0.2">
      <c r="B10" s="96" t="s">
        <v>342</v>
      </c>
      <c r="C10" s="642">
        <f>'Section 13 data'!$C$26</f>
        <v>1.72E-3</v>
      </c>
      <c r="D10" s="643">
        <f>'Section 13 data'!$D$26</f>
        <v>0.64234999999999998</v>
      </c>
      <c r="E10" s="199">
        <f>'Section 13 data'!$E$26</f>
        <v>29.26</v>
      </c>
      <c r="F10" s="644">
        <f t="shared" si="0"/>
        <v>0.64407000000000003</v>
      </c>
    </row>
    <row r="11" spans="2:6" ht="15" customHeight="1" x14ac:dyDescent="0.2">
      <c r="B11" s="94" t="s">
        <v>343</v>
      </c>
      <c r="C11" s="642">
        <f>'Section 13 data'!$C$27</f>
        <v>6.6400000000000001E-3</v>
      </c>
      <c r="D11" s="643">
        <f>'Section 13 data'!$D$27</f>
        <v>0.7575599999999999</v>
      </c>
      <c r="E11" s="199">
        <f>'Section 13 data'!$E$27</f>
        <v>36.03</v>
      </c>
      <c r="F11" s="644">
        <f t="shared" si="0"/>
        <v>0.76419999999999988</v>
      </c>
    </row>
    <row r="12" spans="2:6" ht="15" customHeight="1" x14ac:dyDescent="0.2">
      <c r="B12" s="94" t="s">
        <v>344</v>
      </c>
      <c r="C12" s="642">
        <f>'Section 13 data'!$C$28</f>
        <v>3.9130000000000005E-2</v>
      </c>
      <c r="D12" s="643">
        <f>'Section 13 data'!$D$28</f>
        <v>1.3125100000000001</v>
      </c>
      <c r="E12" s="199">
        <f>'Section 13 data'!$E$28</f>
        <v>36.020000000000003</v>
      </c>
      <c r="F12" s="644">
        <f t="shared" si="0"/>
        <v>1.3516400000000002</v>
      </c>
    </row>
    <row r="13" spans="2:6" ht="15" customHeight="1" x14ac:dyDescent="0.2">
      <c r="B13" s="94" t="s">
        <v>345</v>
      </c>
      <c r="C13" s="642">
        <f>'Section 13 data'!$C$29</f>
        <v>5.602E-2</v>
      </c>
      <c r="D13" s="643">
        <f>'Section 13 data'!$D$29</f>
        <v>0.65867999999999993</v>
      </c>
      <c r="E13" s="199">
        <f>'Section 13 data'!$E$29</f>
        <v>42.84</v>
      </c>
      <c r="F13" s="644">
        <f t="shared" si="0"/>
        <v>0.71469999999999989</v>
      </c>
    </row>
    <row r="14" spans="2:6" ht="15" customHeight="1" x14ac:dyDescent="0.2">
      <c r="B14" s="94" t="s">
        <v>346</v>
      </c>
      <c r="C14" s="642">
        <f>'Section 13 data'!$C$30</f>
        <v>5.3299999999999997E-3</v>
      </c>
      <c r="D14" s="643">
        <f>'Section 13 data'!$D$30</f>
        <v>1.6733900000000002</v>
      </c>
      <c r="E14" s="199">
        <f>'Section 13 data'!$E$30</f>
        <v>37.69</v>
      </c>
      <c r="F14" s="644">
        <f t="shared" si="0"/>
        <v>1.6787200000000002</v>
      </c>
    </row>
    <row r="15" spans="2:6" ht="15" customHeight="1" x14ac:dyDescent="0.2">
      <c r="B15" s="94" t="s">
        <v>347</v>
      </c>
      <c r="C15" s="642">
        <f>'Section 13 data'!$C$31</f>
        <v>0</v>
      </c>
      <c r="D15" s="643">
        <f>'Section 13 data'!$D$31</f>
        <v>0.43610000000000004</v>
      </c>
      <c r="E15" s="199">
        <f>'Section 13 data'!$E$31</f>
        <v>57.18</v>
      </c>
      <c r="F15" s="644">
        <f t="shared" si="0"/>
        <v>0.43610000000000004</v>
      </c>
    </row>
    <row r="16" spans="2:6" ht="15" customHeight="1" x14ac:dyDescent="0.2">
      <c r="B16" s="94" t="s">
        <v>270</v>
      </c>
      <c r="C16" s="642">
        <f>'Section 13 data'!$C$32</f>
        <v>0</v>
      </c>
      <c r="D16" s="643">
        <f>'Section 13 data'!$D$32</f>
        <v>0.28349000000000002</v>
      </c>
      <c r="E16" s="199">
        <f>'Section 13 data'!$E$32</f>
        <v>98.17</v>
      </c>
      <c r="F16" s="644">
        <f t="shared" si="0"/>
        <v>0.28349000000000002</v>
      </c>
    </row>
    <row r="17" spans="2:6" ht="15" customHeight="1" x14ac:dyDescent="0.2">
      <c r="B17" s="97" t="s">
        <v>80</v>
      </c>
      <c r="C17" s="645">
        <f>'Section 13 data'!$C$8</f>
        <v>0.17448</v>
      </c>
      <c r="D17" s="645">
        <f>'Section 13 data'!$D$8</f>
        <v>7.4666600000000001</v>
      </c>
      <c r="E17" s="315">
        <f>'Section 13 data'!$E$8</f>
        <v>13.32</v>
      </c>
      <c r="F17" s="645">
        <f t="shared" si="0"/>
        <v>7.64114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East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5">
        <f>'Section 13 data'!$K$13</f>
        <v>0</v>
      </c>
      <c r="E8" s="199">
        <f>'Section 13 data'!$L$13</f>
        <v>0</v>
      </c>
      <c r="F8" s="630">
        <f>SUM(C8,D8)</f>
        <v>0</v>
      </c>
    </row>
    <row r="9" spans="2:6" ht="15" customHeight="1" x14ac:dyDescent="0.2">
      <c r="B9" s="82" t="s">
        <v>335</v>
      </c>
      <c r="C9" s="67">
        <f>'Section 13 data'!$J$14</f>
        <v>0.17599999999999999</v>
      </c>
      <c r="D9" s="635">
        <f>'Section 13 data'!$K$14</f>
        <v>14.32</v>
      </c>
      <c r="E9" s="199">
        <f>'Section 13 data'!$L$14</f>
        <v>57.42</v>
      </c>
      <c r="F9" s="630">
        <f t="shared" ref="F9:F15" si="0">SUM(C9,D9)</f>
        <v>14.496</v>
      </c>
    </row>
    <row r="10" spans="2:6" ht="15" customHeight="1" x14ac:dyDescent="0.2">
      <c r="B10" s="81" t="s">
        <v>336</v>
      </c>
      <c r="C10" s="67">
        <f>'Section 13 data'!$J$15</f>
        <v>0.81299999999999994</v>
      </c>
      <c r="D10" s="635">
        <f>'Section 13 data'!$K$15</f>
        <v>94.757000000000005</v>
      </c>
      <c r="E10" s="199">
        <f>'Section 13 data'!$L$15</f>
        <v>26.63203535160681</v>
      </c>
      <c r="F10" s="630">
        <f t="shared" si="0"/>
        <v>95.570000000000007</v>
      </c>
    </row>
    <row r="11" spans="2:6" ht="15" customHeight="1" x14ac:dyDescent="0.2">
      <c r="B11" s="81" t="s">
        <v>337</v>
      </c>
      <c r="C11" s="67">
        <f>'Section 13 data'!$J$16</f>
        <v>4.2149999999999999</v>
      </c>
      <c r="D11" s="635">
        <f>'Section 13 data'!$K$16</f>
        <v>297.86900000000003</v>
      </c>
      <c r="E11" s="199">
        <f>'Section 13 data'!$L$16</f>
        <v>36.0399217566235</v>
      </c>
      <c r="F11" s="630">
        <f t="shared" si="0"/>
        <v>302.084</v>
      </c>
    </row>
    <row r="12" spans="2:6" ht="15" customHeight="1" x14ac:dyDescent="0.2">
      <c r="B12" s="81" t="s">
        <v>338</v>
      </c>
      <c r="C12" s="67">
        <f>'Section 13 data'!$J$17</f>
        <v>4.9429999999999996</v>
      </c>
      <c r="D12" s="635">
        <f>'Section 13 data'!$K$17</f>
        <v>487.30200000000002</v>
      </c>
      <c r="E12" s="199">
        <f>'Section 13 data'!$L$17</f>
        <v>31.38</v>
      </c>
      <c r="F12" s="630">
        <f t="shared" si="0"/>
        <v>492.245</v>
      </c>
    </row>
    <row r="13" spans="2:6" ht="15" customHeight="1" x14ac:dyDescent="0.2">
      <c r="B13" s="81" t="s">
        <v>339</v>
      </c>
      <c r="C13" s="67">
        <f>'Section 13 data'!$J$18</f>
        <v>1.734</v>
      </c>
      <c r="D13" s="635">
        <f>'Section 13 data'!$K$18</f>
        <v>555.78399999999999</v>
      </c>
      <c r="E13" s="199">
        <f>'Section 13 data'!$L$18</f>
        <v>47.41</v>
      </c>
      <c r="F13" s="630">
        <f t="shared" si="0"/>
        <v>557.51800000000003</v>
      </c>
    </row>
    <row r="14" spans="2:6" ht="15" customHeight="1" x14ac:dyDescent="0.2">
      <c r="B14" s="81" t="s">
        <v>268</v>
      </c>
      <c r="C14" s="67">
        <f>'Section 13 data'!$J$19</f>
        <v>6.8819999999999997</v>
      </c>
      <c r="D14" s="635">
        <f>'Section 13 data'!$K$19</f>
        <v>272.08999999999997</v>
      </c>
      <c r="E14" s="199">
        <f>'Section 13 data'!$L$19</f>
        <v>51.31050278641294</v>
      </c>
      <c r="F14" s="630">
        <f t="shared" si="0"/>
        <v>278.97199999999998</v>
      </c>
    </row>
    <row r="15" spans="2:6" ht="15" customHeight="1" x14ac:dyDescent="0.2">
      <c r="B15" s="83" t="s">
        <v>80</v>
      </c>
      <c r="C15" s="636">
        <f>'Section 13 data'!$J$8</f>
        <v>18.762</v>
      </c>
      <c r="D15" s="636">
        <f>'Section 13 data'!$K$8</f>
        <v>1722.123</v>
      </c>
      <c r="E15" s="315">
        <f>'Section 13 data'!$L$8</f>
        <v>20.440000000000001</v>
      </c>
      <c r="F15" s="637">
        <f t="shared" si="0"/>
        <v>1740.885</v>
      </c>
    </row>
    <row r="17" spans="4:4" ht="15" customHeight="1" x14ac:dyDescent="0.2">
      <c r="D17" s="547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>
      <selection activeCell="B5" sqref="B5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East Midlands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0.187</v>
      </c>
      <c r="D8" s="85">
        <f>'Section 13 data'!$K$24</f>
        <v>3.798</v>
      </c>
      <c r="E8" s="199">
        <f>'Section 13 data'!$L$24</f>
        <v>35.299999999999997</v>
      </c>
      <c r="F8" s="630">
        <f>SUM(C8,D8)</f>
        <v>3.9849999999999999</v>
      </c>
    </row>
    <row r="9" spans="2:6" ht="15" customHeight="1" x14ac:dyDescent="0.2">
      <c r="B9" s="79" t="s">
        <v>341</v>
      </c>
      <c r="C9" s="67">
        <f>'Section 13 data'!$J$25</f>
        <v>0.66800000000000004</v>
      </c>
      <c r="D9" s="85">
        <f>'Section 13 data'!$K$25</f>
        <v>12.173</v>
      </c>
      <c r="E9" s="199">
        <f>'Section 13 data'!$L$25</f>
        <v>27.87</v>
      </c>
      <c r="F9" s="630">
        <f t="shared" ref="F9:F17" si="0">SUM(C9,D9)</f>
        <v>12.840999999999999</v>
      </c>
    </row>
    <row r="10" spans="2:6" ht="15" customHeight="1" x14ac:dyDescent="0.2">
      <c r="B10" s="80" t="s">
        <v>342</v>
      </c>
      <c r="C10" s="67">
        <f>'Section 13 data'!$J$26</f>
        <v>0.14899999999999999</v>
      </c>
      <c r="D10" s="85">
        <f>'Section 13 data'!$K$26</f>
        <v>56.66</v>
      </c>
      <c r="E10" s="199">
        <f>'Section 13 data'!$L$26</f>
        <v>33.01</v>
      </c>
      <c r="F10" s="630">
        <f t="shared" si="0"/>
        <v>56.808999999999997</v>
      </c>
    </row>
    <row r="11" spans="2:6" ht="15" customHeight="1" x14ac:dyDescent="0.2">
      <c r="B11" s="78" t="s">
        <v>343</v>
      </c>
      <c r="C11" s="67">
        <f>'Section 13 data'!$J$27</f>
        <v>0.70699999999999996</v>
      </c>
      <c r="D11" s="85">
        <f>'Section 13 data'!$K$27</f>
        <v>150.399</v>
      </c>
      <c r="E11" s="199">
        <f>'Section 13 data'!$L$27</f>
        <v>55.79</v>
      </c>
      <c r="F11" s="630">
        <f t="shared" si="0"/>
        <v>151.10599999999999</v>
      </c>
    </row>
    <row r="12" spans="2:6" ht="15" customHeight="1" x14ac:dyDescent="0.2">
      <c r="B12" s="78" t="s">
        <v>344</v>
      </c>
      <c r="C12" s="67">
        <f>'Section 13 data'!$J$28</f>
        <v>5.952</v>
      </c>
      <c r="D12" s="85">
        <f>'Section 13 data'!$K$28</f>
        <v>321.803</v>
      </c>
      <c r="E12" s="199">
        <f>'Section 13 data'!$L$28</f>
        <v>34.1</v>
      </c>
      <c r="F12" s="630">
        <f t="shared" si="0"/>
        <v>327.755</v>
      </c>
    </row>
    <row r="13" spans="2:6" ht="15" customHeight="1" x14ac:dyDescent="0.2">
      <c r="B13" s="78" t="s">
        <v>345</v>
      </c>
      <c r="C13" s="67">
        <f>'Section 13 data'!$J$29</f>
        <v>10.250999999999999</v>
      </c>
      <c r="D13" s="85">
        <f>'Section 13 data'!$K$29</f>
        <v>178.352</v>
      </c>
      <c r="E13" s="199">
        <f>'Section 13 data'!$L$29</f>
        <v>35.96</v>
      </c>
      <c r="F13" s="630">
        <f t="shared" si="0"/>
        <v>188.60300000000001</v>
      </c>
    </row>
    <row r="14" spans="2:6" ht="15" customHeight="1" x14ac:dyDescent="0.2">
      <c r="B14" s="78" t="s">
        <v>346</v>
      </c>
      <c r="C14" s="67">
        <f>'Section 13 data'!$J$30</f>
        <v>0.84799999999999998</v>
      </c>
      <c r="D14" s="85">
        <f>'Section 13 data'!$K$30</f>
        <v>630.78899999999999</v>
      </c>
      <c r="E14" s="199">
        <f>'Section 13 data'!$L$30</f>
        <v>38.15</v>
      </c>
      <c r="F14" s="630">
        <f t="shared" si="0"/>
        <v>631.63699999999994</v>
      </c>
    </row>
    <row r="15" spans="2:6" ht="15" customHeight="1" x14ac:dyDescent="0.2">
      <c r="B15" s="78" t="s">
        <v>347</v>
      </c>
      <c r="C15" s="67">
        <f>'Section 13 data'!$J$31</f>
        <v>0</v>
      </c>
      <c r="D15" s="85">
        <f>'Section 13 data'!$K$31</f>
        <v>175.57</v>
      </c>
      <c r="E15" s="199">
        <f>'Section 13 data'!$L$31</f>
        <v>55.27</v>
      </c>
      <c r="F15" s="630">
        <f t="shared" si="0"/>
        <v>175.57</v>
      </c>
    </row>
    <row r="16" spans="2:6" ht="15" customHeight="1" x14ac:dyDescent="0.2">
      <c r="B16" s="78" t="s">
        <v>270</v>
      </c>
      <c r="C16" s="67">
        <f>'Section 13 data'!$J$32</f>
        <v>0</v>
      </c>
      <c r="D16" s="85">
        <f>'Section 13 data'!$K$32</f>
        <v>192.57900000000001</v>
      </c>
      <c r="E16" s="199">
        <f>'Section 13 data'!$L$32</f>
        <v>98.17</v>
      </c>
      <c r="F16" s="630">
        <f t="shared" si="0"/>
        <v>192.57900000000001</v>
      </c>
    </row>
    <row r="17" spans="2:6" ht="15" customHeight="1" x14ac:dyDescent="0.2">
      <c r="B17" s="86" t="s">
        <v>80</v>
      </c>
      <c r="C17" s="87">
        <f>'Section 13 data'!$J$8</f>
        <v>18.762</v>
      </c>
      <c r="D17" s="87">
        <f>'Section 13 data'!$K$8</f>
        <v>1722.123</v>
      </c>
      <c r="E17" s="315">
        <f>'Section 13 data'!$L$8</f>
        <v>20.440000000000001</v>
      </c>
      <c r="F17" s="87">
        <f t="shared" si="0"/>
        <v>1740.885</v>
      </c>
    </row>
    <row r="18" spans="2:6" ht="15" customHeight="1" x14ac:dyDescent="0.2">
      <c r="D18" s="547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31" t="s">
        <v>267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918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East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3.4769999999999999</v>
      </c>
      <c r="D8" s="635">
        <f>'Section 13 data'!$R$13</f>
        <v>0</v>
      </c>
      <c r="E8" s="199">
        <f>'Section 13 data'!$S$13</f>
        <v>0</v>
      </c>
      <c r="F8" s="630">
        <f>SUM(C8,D8)</f>
        <v>3.4769999999999999</v>
      </c>
    </row>
    <row r="9" spans="2:6" ht="15" customHeight="1" x14ac:dyDescent="0.2">
      <c r="B9" s="82" t="s">
        <v>335</v>
      </c>
      <c r="C9" s="67">
        <f>'Section 13 data'!$Q$14</f>
        <v>34.796999999999997</v>
      </c>
      <c r="D9" s="635">
        <f>'Section 13 data'!$R$14</f>
        <v>1501.4949999999999</v>
      </c>
      <c r="E9" s="199">
        <f>'Section 13 data'!$S$14</f>
        <v>28.68</v>
      </c>
      <c r="F9" s="630">
        <f t="shared" ref="F9:F15" si="0">SUM(C9,D9)</f>
        <v>1536.2919999999999</v>
      </c>
    </row>
    <row r="10" spans="2:6" ht="15" customHeight="1" x14ac:dyDescent="0.2">
      <c r="B10" s="81" t="s">
        <v>336</v>
      </c>
      <c r="C10" s="67">
        <f>'Section 13 data'!$Q$15</f>
        <v>71.972999999999999</v>
      </c>
      <c r="D10" s="635">
        <f>'Section 13 data'!$R$15</f>
        <v>1546.251</v>
      </c>
      <c r="E10" s="199">
        <f>'Section 13 data'!$S$15</f>
        <v>22.430926567168147</v>
      </c>
      <c r="F10" s="630">
        <f t="shared" si="0"/>
        <v>1618.2239999999999</v>
      </c>
    </row>
    <row r="11" spans="2:6" ht="15" customHeight="1" x14ac:dyDescent="0.2">
      <c r="B11" s="81" t="s">
        <v>337</v>
      </c>
      <c r="C11" s="67">
        <f>'Section 13 data'!$Q$16</f>
        <v>14.731</v>
      </c>
      <c r="D11" s="635">
        <f>'Section 13 data'!$R$16</f>
        <v>951.48599999999999</v>
      </c>
      <c r="E11" s="199">
        <f>'Section 13 data'!$S$16</f>
        <v>31.477583973572354</v>
      </c>
      <c r="F11" s="630">
        <f t="shared" si="0"/>
        <v>966.21699999999998</v>
      </c>
    </row>
    <row r="12" spans="2:6" ht="15" customHeight="1" x14ac:dyDescent="0.2">
      <c r="B12" s="81" t="s">
        <v>338</v>
      </c>
      <c r="C12" s="67">
        <f>'Section 13 data'!$Q$17</f>
        <v>12.335000000000001</v>
      </c>
      <c r="D12" s="635">
        <f>'Section 13 data'!$R$17</f>
        <v>827.46900000000005</v>
      </c>
      <c r="E12" s="199">
        <f>'Section 13 data'!$S$17</f>
        <v>51.97</v>
      </c>
      <c r="F12" s="630">
        <f t="shared" si="0"/>
        <v>839.80400000000009</v>
      </c>
    </row>
    <row r="13" spans="2:6" ht="15" customHeight="1" x14ac:dyDescent="0.2">
      <c r="B13" s="81" t="s">
        <v>339</v>
      </c>
      <c r="C13" s="67">
        <f>'Section 13 data'!$Q$18</f>
        <v>3.746</v>
      </c>
      <c r="D13" s="635">
        <f>'Section 13 data'!$R$18</f>
        <v>297.54599999999999</v>
      </c>
      <c r="E13" s="199">
        <f>'Section 13 data'!$S$18</f>
        <v>40.520000000000003</v>
      </c>
      <c r="F13" s="630">
        <f t="shared" si="0"/>
        <v>301.29199999999997</v>
      </c>
    </row>
    <row r="14" spans="2:6" ht="15" customHeight="1" x14ac:dyDescent="0.2">
      <c r="B14" s="81" t="s">
        <v>268</v>
      </c>
      <c r="C14" s="67">
        <f>'Section 13 data'!$Q$19</f>
        <v>8.9239999999999995</v>
      </c>
      <c r="D14" s="635">
        <f>'Section 13 data'!$R$19</f>
        <v>152.18600000000001</v>
      </c>
      <c r="E14" s="199">
        <f>'Section 13 data'!$S$19</f>
        <v>46.547925802567363</v>
      </c>
      <c r="F14" s="630">
        <f t="shared" si="0"/>
        <v>161.11000000000001</v>
      </c>
    </row>
    <row r="15" spans="2:6" ht="15" customHeight="1" x14ac:dyDescent="0.2">
      <c r="B15" s="83" t="s">
        <v>80</v>
      </c>
      <c r="C15" s="636">
        <f>'Section 13 data'!$Q$8</f>
        <v>149.98400000000001</v>
      </c>
      <c r="D15" s="636">
        <f>'Section 13 data'!$R$8</f>
        <v>5276.433</v>
      </c>
      <c r="E15" s="315">
        <f>'Section 13 data'!$S$8</f>
        <v>16.38</v>
      </c>
      <c r="F15" s="637">
        <f t="shared" si="0"/>
        <v>5426.4170000000004</v>
      </c>
    </row>
    <row r="17" spans="4:4" ht="15" customHeight="1" x14ac:dyDescent="0.2">
      <c r="D17" s="547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34" t="s">
        <v>269</v>
      </c>
      <c r="C5" s="39" t="s">
        <v>78</v>
      </c>
      <c r="D5" s="836" t="s">
        <v>79</v>
      </c>
      <c r="E5" s="836"/>
      <c r="F5" s="74" t="s">
        <v>80</v>
      </c>
    </row>
    <row r="6" spans="2:6" ht="30" customHeight="1" x14ac:dyDescent="0.2">
      <c r="B6" s="835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East Midlands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1">
        <f>'Section 13 data'!$Q$24</f>
        <v>34.036000000000001</v>
      </c>
      <c r="D8" s="632">
        <f>'Section 13 data'!$R$24</f>
        <v>959.79200000000003</v>
      </c>
      <c r="E8" s="199">
        <f>'Section 13 data'!$S$24</f>
        <v>35.35</v>
      </c>
      <c r="F8" s="633">
        <f>SUM(C8,D8)</f>
        <v>993.82799999999997</v>
      </c>
    </row>
    <row r="9" spans="2:6" ht="15" customHeight="1" x14ac:dyDescent="0.2">
      <c r="B9" s="79" t="s">
        <v>341</v>
      </c>
      <c r="C9" s="631">
        <f>'Section 13 data'!$Q$25</f>
        <v>74.022000000000006</v>
      </c>
      <c r="D9" s="632">
        <f>'Section 13 data'!$R$25</f>
        <v>947.16899999999998</v>
      </c>
      <c r="E9" s="199">
        <f>'Section 13 data'!$S$25</f>
        <v>25.61</v>
      </c>
      <c r="F9" s="633">
        <f t="shared" ref="F9:F17" si="0">SUM(C9,D9)</f>
        <v>1021.191</v>
      </c>
    </row>
    <row r="10" spans="2:6" ht="15" customHeight="1" x14ac:dyDescent="0.2">
      <c r="B10" s="80" t="s">
        <v>342</v>
      </c>
      <c r="C10" s="631">
        <f>'Section 13 data'!$Q$26</f>
        <v>3.1139999999999999</v>
      </c>
      <c r="D10" s="632">
        <f>'Section 13 data'!$R$26</f>
        <v>1143.537</v>
      </c>
      <c r="E10" s="199">
        <f>'Section 13 data'!$S$26</f>
        <v>33.770000000000003</v>
      </c>
      <c r="F10" s="633">
        <f t="shared" si="0"/>
        <v>1146.6510000000001</v>
      </c>
    </row>
    <row r="11" spans="2:6" ht="15" customHeight="1" x14ac:dyDescent="0.2">
      <c r="B11" s="78" t="s">
        <v>343</v>
      </c>
      <c r="C11" s="631">
        <f>'Section 13 data'!$Q$27</f>
        <v>5.8129999999999997</v>
      </c>
      <c r="D11" s="632">
        <f>'Section 13 data'!$R$27</f>
        <v>818.64599999999996</v>
      </c>
      <c r="E11" s="199">
        <f>'Section 13 data'!$S$27</f>
        <v>51.93</v>
      </c>
      <c r="F11" s="633">
        <f t="shared" si="0"/>
        <v>824.45899999999995</v>
      </c>
    </row>
    <row r="12" spans="2:6" ht="15" customHeight="1" x14ac:dyDescent="0.2">
      <c r="B12" s="78" t="s">
        <v>344</v>
      </c>
      <c r="C12" s="631">
        <f>'Section 13 data'!$Q$28</f>
        <v>18.923999999999999</v>
      </c>
      <c r="D12" s="632">
        <f>'Section 13 data'!$R$28</f>
        <v>836.73299999999995</v>
      </c>
      <c r="E12" s="199">
        <f>'Section 13 data'!$S$28</f>
        <v>36.94</v>
      </c>
      <c r="F12" s="633">
        <f t="shared" si="0"/>
        <v>855.65699999999993</v>
      </c>
    </row>
    <row r="13" spans="2:6" ht="15" customHeight="1" x14ac:dyDescent="0.2">
      <c r="B13" s="78" t="s">
        <v>345</v>
      </c>
      <c r="C13" s="631">
        <f>'Section 13 data'!$Q$29</f>
        <v>13.429</v>
      </c>
      <c r="D13" s="632">
        <f>'Section 13 data'!$R$29</f>
        <v>197.4</v>
      </c>
      <c r="E13" s="199">
        <f>'Section 13 data'!$S$29</f>
        <v>33.61</v>
      </c>
      <c r="F13" s="633">
        <f t="shared" si="0"/>
        <v>210.82900000000001</v>
      </c>
    </row>
    <row r="14" spans="2:6" ht="15" customHeight="1" x14ac:dyDescent="0.2">
      <c r="B14" s="78" t="s">
        <v>346</v>
      </c>
      <c r="C14" s="631">
        <f>'Section 13 data'!$Q$30</f>
        <v>0.64500000000000002</v>
      </c>
      <c r="D14" s="632">
        <f>'Section 13 data'!$R$30</f>
        <v>303.02999999999997</v>
      </c>
      <c r="E14" s="199">
        <f>'Section 13 data'!$S$30</f>
        <v>35.33</v>
      </c>
      <c r="F14" s="633">
        <f t="shared" si="0"/>
        <v>303.67499999999995</v>
      </c>
    </row>
    <row r="15" spans="2:6" ht="15" customHeight="1" x14ac:dyDescent="0.2">
      <c r="B15" s="78" t="s">
        <v>347</v>
      </c>
      <c r="C15" s="631">
        <f>'Section 13 data'!$Q$31</f>
        <v>0</v>
      </c>
      <c r="D15" s="632">
        <f>'Section 13 data'!$R$31</f>
        <v>46.08</v>
      </c>
      <c r="E15" s="199">
        <f>'Section 13 data'!$S$31</f>
        <v>55.1</v>
      </c>
      <c r="F15" s="633">
        <f t="shared" si="0"/>
        <v>46.08</v>
      </c>
    </row>
    <row r="16" spans="2:6" ht="15" customHeight="1" x14ac:dyDescent="0.2">
      <c r="B16" s="78" t="s">
        <v>270</v>
      </c>
      <c r="C16" s="631">
        <f>'Section 13 data'!$Q$32</f>
        <v>0</v>
      </c>
      <c r="D16" s="632">
        <f>'Section 13 data'!$R$32</f>
        <v>24.045999999999999</v>
      </c>
      <c r="E16" s="199">
        <f>'Section 13 data'!$S$32</f>
        <v>98.17</v>
      </c>
      <c r="F16" s="633">
        <f t="shared" si="0"/>
        <v>24.045999999999999</v>
      </c>
    </row>
    <row r="17" spans="2:6" ht="15" customHeight="1" x14ac:dyDescent="0.2">
      <c r="B17" s="72" t="s">
        <v>80</v>
      </c>
      <c r="C17" s="87">
        <f>'Section 13 data'!$Q$8</f>
        <v>149.98400000000001</v>
      </c>
      <c r="D17" s="87">
        <f>'Section 13 data'!$R$8</f>
        <v>5276.433</v>
      </c>
      <c r="E17" s="315">
        <f>'Section 13 data'!$S$8</f>
        <v>16.38</v>
      </c>
      <c r="F17" s="87">
        <f t="shared" si="0"/>
        <v>5426.4170000000004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38" t="s">
        <v>376</v>
      </c>
      <c r="C5" s="903" t="s">
        <v>385</v>
      </c>
      <c r="D5" s="903"/>
      <c r="E5" s="903"/>
      <c r="F5" s="895"/>
      <c r="H5" s="838" t="s">
        <v>376</v>
      </c>
      <c r="I5" s="786" t="s">
        <v>274</v>
      </c>
      <c r="J5" s="858"/>
      <c r="K5" s="858"/>
      <c r="L5" s="785"/>
    </row>
    <row r="6" spans="2:12" ht="45" customHeight="1" x14ac:dyDescent="0.2">
      <c r="B6" s="919"/>
      <c r="C6" s="13" t="s">
        <v>78</v>
      </c>
      <c r="D6" s="920" t="s">
        <v>79</v>
      </c>
      <c r="E6" s="920"/>
      <c r="F6" s="30" t="s">
        <v>275</v>
      </c>
      <c r="H6" s="919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19"/>
      <c r="C7" s="31" t="s">
        <v>81</v>
      </c>
      <c r="D7" s="31" t="s">
        <v>81</v>
      </c>
      <c r="E7" s="12" t="s">
        <v>82</v>
      </c>
      <c r="F7" s="32" t="s">
        <v>81</v>
      </c>
      <c r="H7" s="919"/>
      <c r="I7" s="300" t="s">
        <v>81</v>
      </c>
      <c r="J7" s="36" t="s">
        <v>81</v>
      </c>
      <c r="K7" s="301" t="s">
        <v>280</v>
      </c>
      <c r="L7" s="27" t="s">
        <v>280</v>
      </c>
    </row>
    <row r="8" spans="2:12" ht="15" customHeight="1" x14ac:dyDescent="0.2">
      <c r="B8" s="187"/>
      <c r="C8" s="50"/>
      <c r="D8" s="50"/>
      <c r="E8" s="51"/>
      <c r="F8" s="52"/>
      <c r="G8" s="25"/>
      <c r="H8" s="187"/>
      <c r="I8" s="53"/>
      <c r="J8" s="54"/>
      <c r="K8" s="55"/>
      <c r="L8" s="56"/>
    </row>
    <row r="9" spans="2:12" ht="15" customHeight="1" x14ac:dyDescent="0.2">
      <c r="B9" s="28" t="str">
        <f>Index!$B$4</f>
        <v>East Midlands</v>
      </c>
      <c r="C9" s="57">
        <f>'Section 13 data'!$C$8</f>
        <v>0.17448</v>
      </c>
      <c r="D9" s="57">
        <f>'Section 13 data'!$D$8</f>
        <v>7.4666600000000001</v>
      </c>
      <c r="E9" s="58">
        <f>'Section 13 data'!$E$8</f>
        <v>13.32</v>
      </c>
      <c r="F9" s="76">
        <f>SUM(C9,D9)</f>
        <v>7.64114</v>
      </c>
      <c r="G9" s="25"/>
      <c r="H9" s="28" t="str">
        <f>Index!$B$4</f>
        <v>East Midlands</v>
      </c>
      <c r="I9" s="59">
        <f>'Section 13 data'!$G$7</f>
        <v>39.05968</v>
      </c>
      <c r="J9" s="60">
        <f>'Section 13 data'!$G$5</f>
        <v>51.166460000000001</v>
      </c>
      <c r="K9" s="43">
        <f>IF(I9=0,0,100*F9/I9)</f>
        <v>19.562730672652719</v>
      </c>
      <c r="L9" s="61">
        <f>IF(J9=0,0,100*F9/J9)</f>
        <v>14.933884423507118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38" t="s">
        <v>376</v>
      </c>
      <c r="C5" s="903" t="s">
        <v>388</v>
      </c>
      <c r="D5" s="903"/>
      <c r="E5" s="903"/>
      <c r="F5" s="895"/>
      <c r="G5" s="25"/>
      <c r="H5" s="838" t="s">
        <v>376</v>
      </c>
      <c r="I5" s="786" t="s">
        <v>282</v>
      </c>
      <c r="J5" s="858"/>
      <c r="K5" s="858"/>
      <c r="L5" s="785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1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1"/>
      <c r="I7" s="300" t="s">
        <v>325</v>
      </c>
      <c r="J7" s="36" t="s">
        <v>325</v>
      </c>
      <c r="K7" s="301" t="s">
        <v>280</v>
      </c>
      <c r="L7" s="27" t="s">
        <v>280</v>
      </c>
    </row>
    <row r="8" spans="2:12" ht="15" customHeight="1" x14ac:dyDescent="0.2">
      <c r="B8" s="187"/>
      <c r="C8" s="63"/>
      <c r="D8" s="63"/>
      <c r="E8" s="51"/>
      <c r="F8" s="64"/>
      <c r="G8" s="25"/>
      <c r="H8" s="187"/>
      <c r="I8" s="65"/>
      <c r="J8" s="66"/>
      <c r="K8" s="55"/>
      <c r="L8" s="56"/>
    </row>
    <row r="9" spans="2:12" ht="15" customHeight="1" x14ac:dyDescent="0.2">
      <c r="B9" s="28" t="str">
        <f>Index!$B$4</f>
        <v>East Midlands</v>
      </c>
      <c r="C9" s="67">
        <f>'Section 13 data'!$J$8</f>
        <v>18.762</v>
      </c>
      <c r="D9" s="67">
        <f>'Section 13 data'!$K$8</f>
        <v>1722.123</v>
      </c>
      <c r="E9" s="58">
        <f>'Section 13 data'!$L$8</f>
        <v>20.440000000000001</v>
      </c>
      <c r="F9" s="77">
        <f>SUM(C9,D9)</f>
        <v>1740.885</v>
      </c>
      <c r="G9" s="25"/>
      <c r="H9" s="28" t="str">
        <f>Index!$B$4</f>
        <v>East Midlands</v>
      </c>
      <c r="I9" s="68">
        <f>'Section 13 data'!$N$7</f>
        <v>6148.63</v>
      </c>
      <c r="J9" s="43">
        <f>'Section 13 data'!$N$5</f>
        <v>9648.25</v>
      </c>
      <c r="K9" s="43">
        <f>IF(I9=0,0,100*F9/I9)</f>
        <v>28.313380379043785</v>
      </c>
      <c r="L9" s="61">
        <f>IF(J9=0,0,100*F9/J9)</f>
        <v>18.043531210323117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38" t="s">
        <v>380</v>
      </c>
      <c r="C5" s="903" t="s">
        <v>389</v>
      </c>
      <c r="D5" s="903"/>
      <c r="E5" s="903"/>
      <c r="F5" s="895"/>
      <c r="G5" s="25"/>
      <c r="H5" s="838" t="s">
        <v>380</v>
      </c>
      <c r="I5" s="786" t="s">
        <v>284</v>
      </c>
      <c r="J5" s="858"/>
      <c r="K5" s="858"/>
      <c r="L5" s="785"/>
    </row>
    <row r="6" spans="2:12" ht="45" customHeight="1" x14ac:dyDescent="0.2">
      <c r="B6" s="921"/>
      <c r="C6" s="13" t="s">
        <v>78</v>
      </c>
      <c r="D6" s="920" t="s">
        <v>79</v>
      </c>
      <c r="E6" s="920"/>
      <c r="F6" s="30" t="s">
        <v>275</v>
      </c>
      <c r="G6" s="25"/>
      <c r="H6" s="921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21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1"/>
      <c r="I7" s="300" t="s">
        <v>271</v>
      </c>
      <c r="J7" s="36" t="s">
        <v>271</v>
      </c>
      <c r="K7" s="301" t="s">
        <v>280</v>
      </c>
      <c r="L7" s="27" t="s">
        <v>280</v>
      </c>
    </row>
    <row r="8" spans="2:12" ht="15" customHeight="1" x14ac:dyDescent="0.2">
      <c r="B8" s="187"/>
      <c r="C8" s="50"/>
      <c r="D8" s="50"/>
      <c r="E8" s="51"/>
      <c r="F8" s="52"/>
      <c r="G8" s="25"/>
      <c r="H8" s="187"/>
      <c r="I8" s="53"/>
      <c r="J8" s="54"/>
      <c r="K8" s="55"/>
      <c r="L8" s="56"/>
    </row>
    <row r="9" spans="2:12" ht="15" customHeight="1" x14ac:dyDescent="0.2">
      <c r="B9" s="28" t="str">
        <f>Index!$B$4</f>
        <v>East Midlands</v>
      </c>
      <c r="C9" s="67">
        <f>'Section 13 data'!$Q$8</f>
        <v>149.98400000000001</v>
      </c>
      <c r="D9" s="67">
        <f>'Section 13 data'!$R$8</f>
        <v>5276.433</v>
      </c>
      <c r="E9" s="58">
        <f>'Section 13 data'!$S$8</f>
        <v>16.38</v>
      </c>
      <c r="F9" s="77">
        <f>SUM(C9,D9)</f>
        <v>5426.4170000000004</v>
      </c>
      <c r="G9" s="25"/>
      <c r="H9" s="28" t="str">
        <f>Index!$B$4</f>
        <v>East Midlands</v>
      </c>
      <c r="I9" s="68">
        <f>'Section 13 data'!$U$7</f>
        <v>41422.396000000001</v>
      </c>
      <c r="J9" s="43">
        <f>'Section 13 data'!$U$5</f>
        <v>50700.447</v>
      </c>
      <c r="K9" s="43">
        <f>IF(I9=0,0,100*F9/I9)</f>
        <v>13.100200674050821</v>
      </c>
      <c r="L9" s="61">
        <f>IF(J9=0,0,100*F9/J9)</f>
        <v>10.702897747627354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9" t="s">
        <v>685</v>
      </c>
    </row>
    <row r="3" spans="1:2" ht="18" x14ac:dyDescent="0.25">
      <c r="B3" s="316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13" t="s">
        <v>267</v>
      </c>
      <c r="C5" s="88" t="s">
        <v>78</v>
      </c>
      <c r="D5" s="915" t="s">
        <v>79</v>
      </c>
      <c r="E5" s="915"/>
      <c r="F5" s="89" t="s">
        <v>80</v>
      </c>
    </row>
    <row r="6" spans="2:6" ht="30" customHeight="1" x14ac:dyDescent="0.2">
      <c r="B6" s="914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East Midlands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6">
        <f>'Section 14 data'!$C$13</f>
        <v>6.7199999999999994E-3</v>
      </c>
      <c r="D8" s="647">
        <f>'Section 14 data'!$D$13</f>
        <v>1.9300000000000001E-2</v>
      </c>
      <c r="E8" s="199">
        <f>'Section 14 data'!$E$13</f>
        <v>93.99</v>
      </c>
      <c r="F8" s="648">
        <f>SUM(C8,D8)</f>
        <v>2.6020000000000001E-2</v>
      </c>
    </row>
    <row r="9" spans="2:6" ht="15" customHeight="1" x14ac:dyDescent="0.2">
      <c r="B9" s="100" t="s">
        <v>335</v>
      </c>
      <c r="C9" s="646">
        <f>'Section 14 data'!$C$14</f>
        <v>1.6999999999999999E-3</v>
      </c>
      <c r="D9" s="647">
        <f>'Section 14 data'!$D$14</f>
        <v>0.15821000000000002</v>
      </c>
      <c r="E9" s="199">
        <f>'Section 14 data'!$E$14</f>
        <v>86.46</v>
      </c>
      <c r="F9" s="648">
        <f t="shared" ref="F9:F15" si="0">SUM(C9,D9)</f>
        <v>0.15991000000000002</v>
      </c>
    </row>
    <row r="10" spans="2:6" ht="15" customHeight="1" x14ac:dyDescent="0.2">
      <c r="B10" s="99" t="s">
        <v>336</v>
      </c>
      <c r="C10" s="646">
        <f>'Section 14 data'!$C$15</f>
        <v>5.5100000000000001E-3</v>
      </c>
      <c r="D10" s="647">
        <f>'Section 14 data'!$D$15</f>
        <v>0.14621999999999999</v>
      </c>
      <c r="E10" s="199">
        <f>'Section 14 data'!$E$15</f>
        <v>70.413956442886146</v>
      </c>
      <c r="F10" s="648">
        <f t="shared" si="0"/>
        <v>0.15172999999999998</v>
      </c>
    </row>
    <row r="11" spans="2:6" ht="15" customHeight="1" x14ac:dyDescent="0.2">
      <c r="B11" s="99" t="s">
        <v>337</v>
      </c>
      <c r="C11" s="646">
        <f>'Section 14 data'!$C$16</f>
        <v>1.1689999999999999E-2</v>
      </c>
      <c r="D11" s="647">
        <f>'Section 14 data'!$D$16</f>
        <v>0.4037</v>
      </c>
      <c r="E11" s="199">
        <f>'Section 14 data'!$E$16</f>
        <v>62.12</v>
      </c>
      <c r="F11" s="648">
        <f t="shared" si="0"/>
        <v>0.41538999999999998</v>
      </c>
    </row>
    <row r="12" spans="2:6" ht="15" customHeight="1" x14ac:dyDescent="0.2">
      <c r="B12" s="99" t="s">
        <v>338</v>
      </c>
      <c r="C12" s="646">
        <f>'Section 14 data'!$C$17</f>
        <v>1.1550000000000001E-2</v>
      </c>
      <c r="D12" s="647">
        <f>'Section 14 data'!$D$17</f>
        <v>0.10795</v>
      </c>
      <c r="E12" s="199">
        <f>'Section 14 data'!$E$17</f>
        <v>77.959999999999994</v>
      </c>
      <c r="F12" s="648">
        <f t="shared" si="0"/>
        <v>0.11950000000000001</v>
      </c>
    </row>
    <row r="13" spans="2:6" ht="15" customHeight="1" x14ac:dyDescent="0.2">
      <c r="B13" s="99" t="s">
        <v>339</v>
      </c>
      <c r="C13" s="646">
        <f>'Section 14 data'!$C$18</f>
        <v>1.072E-2</v>
      </c>
      <c r="D13" s="647">
        <f>'Section 14 data'!$D$18</f>
        <v>0.12695999999999999</v>
      </c>
      <c r="E13" s="199">
        <f>'Section 14 data'!$E$18</f>
        <v>94.17</v>
      </c>
      <c r="F13" s="648">
        <f t="shared" si="0"/>
        <v>0.13768</v>
      </c>
    </row>
    <row r="14" spans="2:6" ht="15" customHeight="1" x14ac:dyDescent="0.2">
      <c r="B14" s="99" t="s">
        <v>268</v>
      </c>
      <c r="C14" s="646">
        <f>'Section 14 data'!$C$19</f>
        <v>9.8200000000000006E-3</v>
      </c>
      <c r="D14" s="647">
        <f>'Section 14 data'!$D$19</f>
        <v>0</v>
      </c>
      <c r="E14" s="199">
        <f>'Section 14 data'!$E$19</f>
        <v>0</v>
      </c>
      <c r="F14" s="648">
        <f t="shared" si="0"/>
        <v>9.8200000000000006E-3</v>
      </c>
    </row>
    <row r="15" spans="2:6" ht="15" customHeight="1" x14ac:dyDescent="0.2">
      <c r="B15" s="101" t="s">
        <v>80</v>
      </c>
      <c r="C15" s="102">
        <f>'Section 14 data'!$C$8</f>
        <v>5.7709999999999997E-2</v>
      </c>
      <c r="D15" s="102">
        <f>'Section 14 data'!$D$8</f>
        <v>0.96234000000000008</v>
      </c>
      <c r="E15" s="315">
        <f>'Section 14 data'!$E$8</f>
        <v>37.159999999999997</v>
      </c>
      <c r="F15" s="102">
        <f t="shared" si="0"/>
        <v>1.0200500000000001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East Midlands</cp:keywords>
  <cp:lastModifiedBy>Halsall, Lesley</cp:lastModifiedBy>
  <cp:lastPrinted>2016-12-14T11:08:15Z</cp:lastPrinted>
  <dcterms:created xsi:type="dcterms:W3CDTF">2016-08-30T06:54:22Z</dcterms:created>
  <dcterms:modified xsi:type="dcterms:W3CDTF">2017-07-13T15:31:36Z</dcterms:modified>
</cp:coreProperties>
</file>