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0110" yWindow="-15" windowWidth="10155" windowHeight="7590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C12" i="114" l="1"/>
  <c r="E17" i="48"/>
  <c r="D17" i="48"/>
  <c r="F17" i="48" s="1"/>
  <c r="C17" i="48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C9" i="456" s="1"/>
  <c r="N5" i="456"/>
  <c r="N4" i="456"/>
  <c r="C10" i="456"/>
  <c r="C3" i="456"/>
  <c r="C6" i="456" s="1"/>
  <c r="C7" i="456" l="1"/>
  <c r="C4" i="456"/>
  <c r="C8" i="456"/>
  <c r="C5" i="456"/>
  <c r="E81" i="1"/>
  <c r="E72" i="1"/>
  <c r="E62" i="1"/>
  <c r="E12" i="208" l="1"/>
  <c r="C81" i="1" l="1"/>
  <c r="C72" i="1"/>
  <c r="C62" i="1"/>
  <c r="J9" i="224"/>
  <c r="I9" i="224"/>
  <c r="D9" i="224"/>
  <c r="C9" i="224"/>
  <c r="J9" i="155"/>
  <c r="I9" i="155"/>
  <c r="D9" i="155"/>
  <c r="C9" i="155"/>
  <c r="J9" i="132"/>
  <c r="I9" i="132"/>
  <c r="D9" i="132"/>
  <c r="C9" i="132"/>
  <c r="E18" i="34"/>
  <c r="D18" i="34"/>
  <c r="C18" i="34"/>
  <c r="E17" i="34"/>
  <c r="D17" i="34"/>
  <c r="C17" i="34"/>
  <c r="E16" i="34"/>
  <c r="D16" i="34"/>
  <c r="C16" i="34"/>
  <c r="E15" i="34"/>
  <c r="D15" i="34"/>
  <c r="C15" i="34"/>
  <c r="E14" i="34"/>
  <c r="D14" i="34"/>
  <c r="C14" i="34"/>
  <c r="E13" i="34"/>
  <c r="D13" i="34"/>
  <c r="C13" i="34"/>
  <c r="E12" i="34"/>
  <c r="D12" i="34"/>
  <c r="C12" i="34"/>
  <c r="E11" i="34"/>
  <c r="D11" i="34"/>
  <c r="C11" i="34"/>
  <c r="E10" i="34"/>
  <c r="D10" i="34"/>
  <c r="C10" i="34"/>
  <c r="E9" i="34"/>
  <c r="D9" i="34"/>
  <c r="C9" i="34"/>
  <c r="E8" i="34"/>
  <c r="D8" i="34"/>
  <c r="C8" i="34"/>
  <c r="J9" i="104"/>
  <c r="I9" i="104"/>
  <c r="D9" i="104"/>
  <c r="C9" i="104"/>
  <c r="H97" i="202" l="1"/>
  <c r="H96" i="202"/>
  <c r="B3" i="198" l="1"/>
  <c r="B5" i="26"/>
  <c r="E29" i="19" l="1"/>
  <c r="E24" i="16" l="1"/>
  <c r="D24" i="16"/>
  <c r="C24" i="16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AH17" i="38"/>
  <c r="D107" i="38" s="1"/>
  <c r="AF17" i="38"/>
  <c r="H92" i="38" s="1"/>
  <c r="AE17" i="38"/>
  <c r="G92" i="38" s="1"/>
  <c r="AC17" i="38"/>
  <c r="AB17" i="38"/>
  <c r="D92" i="38" s="1"/>
  <c r="Z17" i="38"/>
  <c r="Y17" i="38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M17" i="38"/>
  <c r="G47" i="38" s="1"/>
  <c r="K17" i="38"/>
  <c r="J17" i="38"/>
  <c r="D47" i="38" s="1"/>
  <c r="H17" i="38"/>
  <c r="H32" i="38" s="1"/>
  <c r="G17" i="38"/>
  <c r="E17" i="38"/>
  <c r="D17" i="38"/>
  <c r="AI16" i="38"/>
  <c r="AH16" i="38"/>
  <c r="D106" i="38" s="1"/>
  <c r="AF16" i="38"/>
  <c r="AE16" i="38"/>
  <c r="AC16" i="38"/>
  <c r="AB16" i="38"/>
  <c r="D91" i="38" s="1"/>
  <c r="Z16" i="38"/>
  <c r="Y16" i="38"/>
  <c r="W16" i="38"/>
  <c r="V16" i="38"/>
  <c r="D76" i="38" s="1"/>
  <c r="T16" i="38"/>
  <c r="S16" i="38"/>
  <c r="Q16" i="38"/>
  <c r="E61" i="38" s="1"/>
  <c r="P16" i="38"/>
  <c r="D61" i="38" s="1"/>
  <c r="N16" i="38"/>
  <c r="M16" i="38"/>
  <c r="K16" i="38"/>
  <c r="J16" i="38"/>
  <c r="D46" i="38" s="1"/>
  <c r="H16" i="38"/>
  <c r="H31" i="38" s="1"/>
  <c r="G16" i="38"/>
  <c r="E16" i="38"/>
  <c r="D16" i="38"/>
  <c r="D31" i="38" s="1"/>
  <c r="AI15" i="38"/>
  <c r="AH15" i="38"/>
  <c r="AF15" i="38"/>
  <c r="H90" i="38" s="1"/>
  <c r="AE15" i="38"/>
  <c r="G90" i="38" s="1"/>
  <c r="AC15" i="38"/>
  <c r="AB15" i="38"/>
  <c r="Z15" i="38"/>
  <c r="Y15" i="38"/>
  <c r="G75" i="38" s="1"/>
  <c r="W15" i="38"/>
  <c r="E75" i="38" s="1"/>
  <c r="V15" i="38"/>
  <c r="T15" i="38"/>
  <c r="H60" i="38" s="1"/>
  <c r="S15" i="38"/>
  <c r="G60" i="38" s="1"/>
  <c r="Q15" i="38"/>
  <c r="P15" i="38"/>
  <c r="D60" i="38" s="1"/>
  <c r="N15" i="38"/>
  <c r="M15" i="38"/>
  <c r="G45" i="38" s="1"/>
  <c r="K15" i="38"/>
  <c r="J15" i="38"/>
  <c r="H15" i="38"/>
  <c r="H30" i="38" s="1"/>
  <c r="G15" i="38"/>
  <c r="G30" i="38" s="1"/>
  <c r="E15" i="38"/>
  <c r="D15" i="38"/>
  <c r="AI14" i="38"/>
  <c r="AH14" i="38"/>
  <c r="D104" i="38" s="1"/>
  <c r="AF14" i="38"/>
  <c r="AE14" i="38"/>
  <c r="AC14" i="38"/>
  <c r="AB14" i="38"/>
  <c r="D89" i="38" s="1"/>
  <c r="Z14" i="38"/>
  <c r="Y14" i="38"/>
  <c r="W14" i="38"/>
  <c r="V14" i="38"/>
  <c r="D74" i="38" s="1"/>
  <c r="T14" i="38"/>
  <c r="S14" i="38"/>
  <c r="Q14" i="38"/>
  <c r="P14" i="38"/>
  <c r="D59" i="38" s="1"/>
  <c r="N14" i="38"/>
  <c r="M14" i="38"/>
  <c r="K14" i="38"/>
  <c r="E44" i="38" s="1"/>
  <c r="J14" i="38"/>
  <c r="D44" i="38" s="1"/>
  <c r="H14" i="38"/>
  <c r="G14" i="38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Y13" i="38"/>
  <c r="G73" i="38" s="1"/>
  <c r="W13" i="38"/>
  <c r="E73" i="38" s="1"/>
  <c r="V13" i="38"/>
  <c r="D73" i="38" s="1"/>
  <c r="T13" i="38"/>
  <c r="S13" i="38"/>
  <c r="G58" i="38" s="1"/>
  <c r="Q13" i="38"/>
  <c r="E58" i="38" s="1"/>
  <c r="P13" i="38"/>
  <c r="N13" i="38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AH12" i="38"/>
  <c r="D102" i="38" s="1"/>
  <c r="AF12" i="38"/>
  <c r="AE12" i="38"/>
  <c r="AC12" i="38"/>
  <c r="AB12" i="38"/>
  <c r="D87" i="38" s="1"/>
  <c r="Z12" i="38"/>
  <c r="Y12" i="38"/>
  <c r="W12" i="38"/>
  <c r="V12" i="38"/>
  <c r="D72" i="38" s="1"/>
  <c r="T12" i="38"/>
  <c r="H57" i="38" s="1"/>
  <c r="S12" i="38"/>
  <c r="Q12" i="38"/>
  <c r="P12" i="38"/>
  <c r="D57" i="38" s="1"/>
  <c r="N12" i="38"/>
  <c r="M12" i="38"/>
  <c r="K12" i="38"/>
  <c r="E42" i="38" s="1"/>
  <c r="J12" i="38"/>
  <c r="D42" i="38" s="1"/>
  <c r="H12" i="38"/>
  <c r="G12" i="38"/>
  <c r="E12" i="38"/>
  <c r="E27" i="38" s="1"/>
  <c r="D12" i="38"/>
  <c r="D27" i="38" s="1"/>
  <c r="AI11" i="38"/>
  <c r="E101" i="38" s="1"/>
  <c r="AH11" i="38"/>
  <c r="D101" i="38" s="1"/>
  <c r="AF11" i="38"/>
  <c r="AE11" i="38"/>
  <c r="G86" i="38" s="1"/>
  <c r="AC11" i="38"/>
  <c r="E86" i="38" s="1"/>
  <c r="AB11" i="38"/>
  <c r="Z11" i="38"/>
  <c r="H71" i="38" s="1"/>
  <c r="Y11" i="38"/>
  <c r="W11" i="38"/>
  <c r="V11" i="38"/>
  <c r="T11" i="38"/>
  <c r="H56" i="38" s="1"/>
  <c r="S11" i="38"/>
  <c r="G56" i="38" s="1"/>
  <c r="Q11" i="38"/>
  <c r="E56" i="38" s="1"/>
  <c r="P11" i="38"/>
  <c r="N11" i="38"/>
  <c r="M11" i="38"/>
  <c r="G41" i="38" s="1"/>
  <c r="K11" i="38"/>
  <c r="J11" i="38"/>
  <c r="D41" i="38" s="1"/>
  <c r="H11" i="38"/>
  <c r="H26" i="38" s="1"/>
  <c r="G11" i="38"/>
  <c r="E11" i="38"/>
  <c r="D11" i="38"/>
  <c r="AI10" i="38"/>
  <c r="AH10" i="38"/>
  <c r="D100" i="38" s="1"/>
  <c r="AF10" i="38"/>
  <c r="AE10" i="38"/>
  <c r="G85" i="38" s="1"/>
  <c r="AC10" i="38"/>
  <c r="E85" i="38" s="1"/>
  <c r="AB10" i="38"/>
  <c r="Z10" i="38"/>
  <c r="Y10" i="38"/>
  <c r="G70" i="38" s="1"/>
  <c r="W10" i="38"/>
  <c r="E70" i="38" s="1"/>
  <c r="V10" i="38"/>
  <c r="D70" i="38" s="1"/>
  <c r="T10" i="38"/>
  <c r="S10" i="38"/>
  <c r="Q10" i="38"/>
  <c r="E55" i="38" s="1"/>
  <c r="P10" i="38"/>
  <c r="D55" i="38" s="1"/>
  <c r="N10" i="38"/>
  <c r="M10" i="38"/>
  <c r="G40" i="38" s="1"/>
  <c r="K10" i="38"/>
  <c r="J10" i="38"/>
  <c r="D40" i="38" s="1"/>
  <c r="H10" i="38"/>
  <c r="G10" i="38"/>
  <c r="E10" i="38"/>
  <c r="E25" i="38" s="1"/>
  <c r="D10" i="38"/>
  <c r="D25" i="38" s="1"/>
  <c r="AI9" i="38"/>
  <c r="AH9" i="38"/>
  <c r="AF9" i="38"/>
  <c r="H84" i="38" s="1"/>
  <c r="AE9" i="38"/>
  <c r="AC9" i="38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P9" i="38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D9" i="38"/>
  <c r="D99" i="38"/>
  <c r="D54" i="38"/>
  <c r="H85" i="38"/>
  <c r="H70" i="38"/>
  <c r="E71" i="38"/>
  <c r="E41" i="38"/>
  <c r="E26" i="38"/>
  <c r="D26" i="38"/>
  <c r="E102" i="38"/>
  <c r="H87" i="38"/>
  <c r="H72" i="38"/>
  <c r="H27" i="38"/>
  <c r="H58" i="38"/>
  <c r="D58" i="38"/>
  <c r="H89" i="38"/>
  <c r="H44" i="38"/>
  <c r="H40" i="38"/>
  <c r="E84" i="38"/>
  <c r="E24" i="38"/>
  <c r="D24" i="38"/>
  <c r="AG17" i="38"/>
  <c r="AD17" i="38"/>
  <c r="AA17" i="38"/>
  <c r="C92" i="38" s="1"/>
  <c r="X17" i="38"/>
  <c r="F77" i="38" s="1"/>
  <c r="U17" i="38"/>
  <c r="R17" i="38"/>
  <c r="F62" i="38" s="1"/>
  <c r="O17" i="38"/>
  <c r="L17" i="38"/>
  <c r="F47" i="38" s="1"/>
  <c r="I17" i="38"/>
  <c r="F17" i="38"/>
  <c r="F32" i="38" s="1"/>
  <c r="C17" i="38"/>
  <c r="AG16" i="38"/>
  <c r="C106" i="38" s="1"/>
  <c r="AD16" i="38"/>
  <c r="AA16" i="38"/>
  <c r="C91" i="38" s="1"/>
  <c r="X16" i="38"/>
  <c r="F76" i="38" s="1"/>
  <c r="U16" i="38"/>
  <c r="C76" i="38" s="1"/>
  <c r="R16" i="38"/>
  <c r="F61" i="38" s="1"/>
  <c r="O16" i="38"/>
  <c r="C61" i="38" s="1"/>
  <c r="L16" i="38"/>
  <c r="F46" i="38" s="1"/>
  <c r="I16" i="38"/>
  <c r="C46" i="38" s="1"/>
  <c r="F16" i="38"/>
  <c r="F31" i="38" s="1"/>
  <c r="C16" i="38"/>
  <c r="C31" i="38" s="1"/>
  <c r="AG15" i="38"/>
  <c r="C105" i="38" s="1"/>
  <c r="AD15" i="38"/>
  <c r="F90" i="38" s="1"/>
  <c r="AA15" i="38"/>
  <c r="X15" i="38"/>
  <c r="F75" i="38" s="1"/>
  <c r="U15" i="38"/>
  <c r="C75" i="38" s="1"/>
  <c r="R15" i="38"/>
  <c r="F60" i="38" s="1"/>
  <c r="O15" i="38"/>
  <c r="L15" i="38"/>
  <c r="F45" i="38" s="1"/>
  <c r="I15" i="38"/>
  <c r="C45" i="38" s="1"/>
  <c r="F15" i="38"/>
  <c r="F30" i="38" s="1"/>
  <c r="C15" i="38"/>
  <c r="AG14" i="38"/>
  <c r="C104" i="38" s="1"/>
  <c r="AD14" i="38"/>
  <c r="AA14" i="38"/>
  <c r="C89" i="38" s="1"/>
  <c r="X14" i="38"/>
  <c r="U14" i="38"/>
  <c r="C74" i="38" s="1"/>
  <c r="R14" i="38"/>
  <c r="F59" i="38" s="1"/>
  <c r="O14" i="38"/>
  <c r="C59" i="38" s="1"/>
  <c r="L14" i="38"/>
  <c r="I14" i="38"/>
  <c r="C44" i="38" s="1"/>
  <c r="F14" i="38"/>
  <c r="F29" i="38" s="1"/>
  <c r="C14" i="38"/>
  <c r="AG13" i="38"/>
  <c r="AD13" i="38"/>
  <c r="F88" i="38" s="1"/>
  <c r="AA13" i="38"/>
  <c r="C88" i="38" s="1"/>
  <c r="X13" i="38"/>
  <c r="F73" i="38" s="1"/>
  <c r="U13" i="38"/>
  <c r="R13" i="38"/>
  <c r="F58" i="38" s="1"/>
  <c r="O13" i="38"/>
  <c r="L13" i="38"/>
  <c r="I13" i="38"/>
  <c r="C43" i="38" s="1"/>
  <c r="F13" i="38"/>
  <c r="F28" i="38" s="1"/>
  <c r="C13" i="38"/>
  <c r="AG12" i="38"/>
  <c r="C102" i="38" s="1"/>
  <c r="AD12" i="38"/>
  <c r="AA12" i="38"/>
  <c r="C87" i="38" s="1"/>
  <c r="X12" i="38"/>
  <c r="F72" i="38" s="1"/>
  <c r="U12" i="38"/>
  <c r="C72" i="38" s="1"/>
  <c r="R12" i="38"/>
  <c r="O12" i="38"/>
  <c r="C57" i="38" s="1"/>
  <c r="L12" i="38"/>
  <c r="I12" i="38"/>
  <c r="C42" i="38" s="1"/>
  <c r="F12" i="38"/>
  <c r="F27" i="38" s="1"/>
  <c r="C12" i="38"/>
  <c r="C27" i="38" s="1"/>
  <c r="AG11" i="38"/>
  <c r="C101" i="38" s="1"/>
  <c r="AD11" i="38"/>
  <c r="AA11" i="38"/>
  <c r="X11" i="38"/>
  <c r="U11" i="38"/>
  <c r="C71" i="38" s="1"/>
  <c r="R11" i="38"/>
  <c r="F56" i="38" s="1"/>
  <c r="O11" i="38"/>
  <c r="L11" i="38"/>
  <c r="F41" i="38" s="1"/>
  <c r="I11" i="38"/>
  <c r="C41" i="38" s="1"/>
  <c r="F11" i="38"/>
  <c r="F26" i="38" s="1"/>
  <c r="C11" i="38"/>
  <c r="AG10" i="38"/>
  <c r="C100" i="38" s="1"/>
  <c r="AD10" i="38"/>
  <c r="F85" i="38" s="1"/>
  <c r="AA10" i="38"/>
  <c r="C85" i="38" s="1"/>
  <c r="X10" i="38"/>
  <c r="U10" i="38"/>
  <c r="C70" i="38" s="1"/>
  <c r="R10" i="38"/>
  <c r="F55" i="38" s="1"/>
  <c r="O10" i="38"/>
  <c r="C55" i="38" s="1"/>
  <c r="L10" i="38"/>
  <c r="I10" i="38"/>
  <c r="C40" i="38" s="1"/>
  <c r="F10" i="38"/>
  <c r="C10" i="38"/>
  <c r="C25" i="38" s="1"/>
  <c r="AG9" i="38"/>
  <c r="AD9" i="38"/>
  <c r="F84" i="38" s="1"/>
  <c r="AA9" i="38"/>
  <c r="C84" i="38" s="1"/>
  <c r="X9" i="38"/>
  <c r="F69" i="38" s="1"/>
  <c r="U9" i="38"/>
  <c r="R9" i="38"/>
  <c r="F54" i="38" s="1"/>
  <c r="O9" i="38"/>
  <c r="L9" i="38"/>
  <c r="F39" i="38" s="1"/>
  <c r="I9" i="38"/>
  <c r="F9" i="38"/>
  <c r="F24" i="38" s="1"/>
  <c r="C9" i="38"/>
  <c r="C24" i="38" s="1"/>
  <c r="G77" i="38"/>
  <c r="C77" i="38"/>
  <c r="H47" i="38"/>
  <c r="C47" i="38"/>
  <c r="E106" i="38"/>
  <c r="G91" i="38"/>
  <c r="G61" i="38"/>
  <c r="H46" i="38"/>
  <c r="E105" i="38"/>
  <c r="D90" i="38"/>
  <c r="E45" i="38"/>
  <c r="D30" i="38"/>
  <c r="F74" i="38"/>
  <c r="H59" i="38"/>
  <c r="G44" i="38"/>
  <c r="C103" i="38"/>
  <c r="H73" i="38"/>
  <c r="G87" i="38"/>
  <c r="F87" i="38"/>
  <c r="E72" i="38"/>
  <c r="F57" i="38"/>
  <c r="G27" i="38"/>
  <c r="H86" i="38"/>
  <c r="F71" i="38"/>
  <c r="D56" i="38"/>
  <c r="C56" i="38"/>
  <c r="D85" i="38"/>
  <c r="F70" i="38"/>
  <c r="H55" i="38"/>
  <c r="H25" i="38"/>
  <c r="C69" i="38"/>
  <c r="C39" i="38"/>
  <c r="C107" i="38"/>
  <c r="E92" i="38"/>
  <c r="E62" i="38"/>
  <c r="E76" i="38"/>
  <c r="E46" i="38"/>
  <c r="G31" i="38"/>
  <c r="C73" i="38"/>
  <c r="G57" i="38"/>
  <c r="D86" i="38"/>
  <c r="G71" i="38"/>
  <c r="C99" i="38"/>
  <c r="E54" i="38"/>
  <c r="E107" i="38"/>
  <c r="D105" i="38"/>
  <c r="E104" i="38"/>
  <c r="E103" i="38"/>
  <c r="E100" i="38"/>
  <c r="E99" i="38"/>
  <c r="F92" i="38"/>
  <c r="H91" i="38"/>
  <c r="F91" i="38"/>
  <c r="E91" i="38"/>
  <c r="E90" i="38"/>
  <c r="C90" i="38"/>
  <c r="G89" i="38"/>
  <c r="F89" i="38"/>
  <c r="E89" i="38"/>
  <c r="H88" i="38"/>
  <c r="E87" i="38"/>
  <c r="F86" i="38"/>
  <c r="C86" i="38"/>
  <c r="G84" i="38"/>
  <c r="H77" i="38"/>
  <c r="H76" i="38"/>
  <c r="G76" i="38"/>
  <c r="H75" i="38"/>
  <c r="D75" i="38"/>
  <c r="H74" i="38"/>
  <c r="G74" i="38"/>
  <c r="E74" i="38"/>
  <c r="G72" i="38"/>
  <c r="D71" i="38"/>
  <c r="C62" i="38"/>
  <c r="H61" i="38"/>
  <c r="E60" i="38"/>
  <c r="C60" i="38"/>
  <c r="G59" i="38"/>
  <c r="E59" i="38"/>
  <c r="C58" i="38"/>
  <c r="E57" i="38"/>
  <c r="G55" i="38"/>
  <c r="C54" i="38"/>
  <c r="E47" i="38"/>
  <c r="G46" i="38"/>
  <c r="H45" i="38"/>
  <c r="D45" i="38"/>
  <c r="F44" i="38"/>
  <c r="H43" i="38"/>
  <c r="F43" i="38"/>
  <c r="E43" i="38"/>
  <c r="H42" i="38"/>
  <c r="G42" i="38"/>
  <c r="F42" i="38"/>
  <c r="H41" i="38"/>
  <c r="F40" i="38"/>
  <c r="E40" i="38"/>
  <c r="G32" i="38"/>
  <c r="E32" i="38"/>
  <c r="D32" i="38"/>
  <c r="C32" i="38"/>
  <c r="E31" i="38"/>
  <c r="E30" i="38"/>
  <c r="C30" i="38"/>
  <c r="H29" i="38"/>
  <c r="G29" i="38"/>
  <c r="C29" i="38"/>
  <c r="C28" i="38"/>
  <c r="G26" i="38"/>
  <c r="C26" i="38"/>
  <c r="G25" i="38"/>
  <c r="F25" i="38"/>
  <c r="H108" i="33"/>
  <c r="G108" i="33"/>
  <c r="D108" i="33"/>
  <c r="H72" i="33"/>
  <c r="G72" i="33"/>
  <c r="D72" i="33"/>
  <c r="H36" i="33"/>
  <c r="G36" i="33"/>
  <c r="D36" i="33"/>
  <c r="E109" i="33"/>
  <c r="D109" i="33"/>
  <c r="G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F91" i="33" s="1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C54" i="33" s="1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F89" i="33" s="1"/>
  <c r="W17" i="33"/>
  <c r="E89" i="33" s="1"/>
  <c r="V17" i="33"/>
  <c r="D89" i="33" s="1"/>
  <c r="U17" i="33"/>
  <c r="C89" i="33" s="1"/>
  <c r="T17" i="33"/>
  <c r="H71" i="33" s="1"/>
  <c r="S17" i="33"/>
  <c r="G71" i="33" s="1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E53" i="33" s="1"/>
  <c r="J17" i="33"/>
  <c r="D53" i="33" s="1"/>
  <c r="I17" i="33"/>
  <c r="C53" i="33" s="1"/>
  <c r="H17" i="33"/>
  <c r="H35" i="33" s="1"/>
  <c r="G17" i="33"/>
  <c r="G35" i="33" s="1"/>
  <c r="F17" i="33"/>
  <c r="F35" i="33" s="1"/>
  <c r="E17" i="33"/>
  <c r="E35" i="33" s="1"/>
  <c r="D17" i="33"/>
  <c r="D35" i="33" s="1"/>
  <c r="C17" i="33"/>
  <c r="C35" i="33" s="1"/>
  <c r="AI16" i="33"/>
  <c r="E124" i="33" s="1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D87" i="33" s="1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E68" i="33" s="1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F85" i="33" s="1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H31" i="33" s="1"/>
  <c r="G13" i="33"/>
  <c r="G31" i="33" s="1"/>
  <c r="F13" i="33"/>
  <c r="F31" i="33" s="1"/>
  <c r="E13" i="33"/>
  <c r="E31" i="33" s="1"/>
  <c r="D13" i="33"/>
  <c r="D31" i="33" s="1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F65" i="33" s="1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C7" i="196"/>
  <c r="H16" i="196" l="1"/>
  <c r="E16" i="196"/>
  <c r="C16" i="196"/>
  <c r="G16" i="196"/>
  <c r="D16" i="196"/>
  <c r="F16" i="196"/>
  <c r="G7" i="194" l="1"/>
  <c r="F7" i="194"/>
  <c r="E7" i="194"/>
  <c r="D16" i="194" s="1"/>
  <c r="D7" i="194"/>
  <c r="C7" i="194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E16" i="194" l="1"/>
  <c r="F16" i="194"/>
  <c r="C16" i="194"/>
  <c r="G16" i="194"/>
  <c r="C3" i="333" l="1"/>
  <c r="C3" i="332" l="1"/>
  <c r="E6" i="23" l="1"/>
  <c r="F6" i="23"/>
  <c r="D6" i="23"/>
  <c r="C6" i="23"/>
  <c r="G4" i="243"/>
  <c r="F4" i="243"/>
  <c r="E4" i="243"/>
  <c r="D4" i="243"/>
  <c r="C9" i="14" l="1"/>
  <c r="C8" i="14"/>
  <c r="D13" i="2" l="1"/>
  <c r="C11" i="2"/>
  <c r="D14" i="2" s="1"/>
  <c r="E18" i="31" l="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E9" i="31"/>
  <c r="D9" i="31"/>
  <c r="C9" i="31"/>
  <c r="E8" i="31"/>
  <c r="D8" i="31"/>
  <c r="C8" i="3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D17" i="16"/>
  <c r="F17" i="16" l="1"/>
  <c r="F20" i="16"/>
  <c r="F24" i="16"/>
  <c r="F19" i="16"/>
  <c r="F23" i="16"/>
  <c r="F18" i="16"/>
  <c r="F22" i="16"/>
  <c r="F21" i="1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F10" i="12" s="1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37" i="12" l="1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D31" i="333" l="1"/>
  <c r="D26" i="333"/>
  <c r="D21" i="333"/>
  <c r="D16" i="333"/>
  <c r="C31" i="456" s="1"/>
  <c r="E78" i="333"/>
  <c r="E75" i="333"/>
  <c r="E72" i="333"/>
  <c r="E69" i="333"/>
  <c r="C28" i="456" l="1"/>
  <c r="F73" i="333"/>
  <c r="F57" i="333"/>
  <c r="F41" i="333"/>
  <c r="F72" i="333"/>
  <c r="F56" i="333"/>
  <c r="F40" i="333"/>
  <c r="F79" i="333"/>
  <c r="F63" i="333"/>
  <c r="F47" i="333"/>
  <c r="F78" i="333"/>
  <c r="F62" i="333"/>
  <c r="F46" i="333"/>
  <c r="F70" i="333"/>
  <c r="F54" i="333"/>
  <c r="F38" i="333"/>
  <c r="F69" i="333"/>
  <c r="F53" i="333"/>
  <c r="F37" i="333"/>
  <c r="F76" i="333"/>
  <c r="F60" i="333"/>
  <c r="F44" i="333"/>
  <c r="F75" i="333"/>
  <c r="F59" i="333"/>
  <c r="F43" i="333"/>
  <c r="E38" i="333"/>
  <c r="E41" i="333"/>
  <c r="E44" i="333"/>
  <c r="E47" i="333"/>
  <c r="E54" i="333"/>
  <c r="E57" i="333"/>
  <c r="E60" i="333"/>
  <c r="E63" i="333"/>
  <c r="E70" i="333"/>
  <c r="E73" i="333"/>
  <c r="E76" i="333"/>
  <c r="E79" i="333"/>
  <c r="E13" i="333"/>
  <c r="E14" i="333"/>
  <c r="E15" i="333"/>
  <c r="E16" i="333"/>
  <c r="E18" i="333"/>
  <c r="E19" i="333"/>
  <c r="E20" i="333"/>
  <c r="E21" i="333"/>
  <c r="E23" i="333"/>
  <c r="E24" i="333"/>
  <c r="E25" i="333"/>
  <c r="E26" i="333"/>
  <c r="E28" i="333"/>
  <c r="E29" i="333"/>
  <c r="E30" i="333"/>
  <c r="E31" i="333"/>
  <c r="E37" i="333"/>
  <c r="E40" i="333"/>
  <c r="E43" i="333"/>
  <c r="E46" i="333"/>
  <c r="E53" i="333"/>
  <c r="E56" i="333"/>
  <c r="E59" i="333"/>
  <c r="E62" i="333"/>
  <c r="E68" i="332" l="1"/>
  <c r="E543" i="332" l="1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407" i="332"/>
  <c r="E406" i="332"/>
  <c r="E405" i="332"/>
  <c r="E404" i="332"/>
  <c r="E403" i="332"/>
  <c r="E402" i="332"/>
  <c r="E401" i="332"/>
  <c r="E400" i="332"/>
  <c r="E399" i="332"/>
  <c r="E398" i="332"/>
  <c r="E397" i="332"/>
  <c r="E396" i="332"/>
  <c r="E395" i="332"/>
  <c r="E394" i="332"/>
  <c r="E393" i="332"/>
  <c r="E392" i="332"/>
  <c r="E391" i="332"/>
  <c r="E390" i="332"/>
  <c r="E389" i="332"/>
  <c r="E388" i="332"/>
  <c r="E387" i="332"/>
  <c r="E386" i="332"/>
  <c r="E385" i="332"/>
  <c r="E384" i="332"/>
  <c r="E383" i="332"/>
  <c r="E382" i="332"/>
  <c r="E381" i="332"/>
  <c r="E380" i="332"/>
  <c r="E379" i="332"/>
  <c r="E378" i="332"/>
  <c r="E377" i="332"/>
  <c r="E376" i="332"/>
  <c r="E270" i="332"/>
  <c r="E269" i="332"/>
  <c r="E268" i="332"/>
  <c r="E267" i="332"/>
  <c r="E266" i="332"/>
  <c r="E265" i="332"/>
  <c r="E264" i="332"/>
  <c r="E263" i="332"/>
  <c r="E262" i="332"/>
  <c r="E261" i="332"/>
  <c r="E260" i="332"/>
  <c r="E259" i="332"/>
  <c r="E258" i="332"/>
  <c r="E257" i="332"/>
  <c r="E256" i="332"/>
  <c r="E255" i="332"/>
  <c r="E254" i="332"/>
  <c r="E253" i="332"/>
  <c r="E252" i="332"/>
  <c r="E251" i="332"/>
  <c r="E250" i="332"/>
  <c r="E249" i="332"/>
  <c r="E248" i="332"/>
  <c r="E247" i="332"/>
  <c r="E246" i="332"/>
  <c r="E245" i="332"/>
  <c r="E244" i="332"/>
  <c r="E243" i="332"/>
  <c r="E242" i="332"/>
  <c r="E241" i="332"/>
  <c r="E240" i="332"/>
  <c r="E239" i="332"/>
  <c r="E134" i="332"/>
  <c r="E133" i="332"/>
  <c r="E132" i="332"/>
  <c r="E131" i="332"/>
  <c r="E130" i="332"/>
  <c r="E129" i="332"/>
  <c r="E128" i="332"/>
  <c r="E127" i="332"/>
  <c r="E126" i="332"/>
  <c r="E125" i="332"/>
  <c r="E124" i="332"/>
  <c r="E123" i="332"/>
  <c r="E122" i="332"/>
  <c r="E121" i="332"/>
  <c r="F341" i="332"/>
  <c r="F340" i="332"/>
  <c r="F339" i="332"/>
  <c r="F338" i="332"/>
  <c r="F337" i="332"/>
  <c r="F336" i="332"/>
  <c r="F335" i="332"/>
  <c r="F334" i="332"/>
  <c r="F333" i="332"/>
  <c r="F332" i="332"/>
  <c r="F331" i="332"/>
  <c r="F330" i="332"/>
  <c r="F329" i="332"/>
  <c r="F328" i="332"/>
  <c r="F327" i="332"/>
  <c r="F326" i="332"/>
  <c r="F325" i="332"/>
  <c r="F324" i="332"/>
  <c r="F323" i="332"/>
  <c r="F322" i="332"/>
  <c r="F321" i="332"/>
  <c r="F320" i="332"/>
  <c r="F319" i="332"/>
  <c r="F318" i="332"/>
  <c r="F317" i="332"/>
  <c r="F316" i="332"/>
  <c r="F315" i="332"/>
  <c r="F314" i="332"/>
  <c r="F313" i="332"/>
  <c r="F312" i="332"/>
  <c r="F311" i="332"/>
  <c r="F310" i="332"/>
  <c r="F204" i="332"/>
  <c r="F203" i="332"/>
  <c r="F202" i="332"/>
  <c r="F201" i="332"/>
  <c r="F200" i="332"/>
  <c r="F199" i="332"/>
  <c r="F198" i="332"/>
  <c r="F197" i="332"/>
  <c r="F196" i="332"/>
  <c r="F195" i="332"/>
  <c r="F194" i="332"/>
  <c r="F193" i="332"/>
  <c r="F192" i="332"/>
  <c r="F191" i="332"/>
  <c r="F190" i="332"/>
  <c r="F189" i="332"/>
  <c r="F188" i="332"/>
  <c r="F187" i="332"/>
  <c r="F186" i="332"/>
  <c r="F185" i="332"/>
  <c r="F184" i="332"/>
  <c r="F183" i="332"/>
  <c r="F182" i="332"/>
  <c r="F181" i="332"/>
  <c r="F180" i="332"/>
  <c r="F179" i="332"/>
  <c r="F178" i="332"/>
  <c r="F177" i="332"/>
  <c r="F176" i="332"/>
  <c r="F175" i="332"/>
  <c r="F174" i="332"/>
  <c r="F173" i="332"/>
  <c r="G204" i="332"/>
  <c r="G203" i="332"/>
  <c r="G202" i="332"/>
  <c r="G201" i="332"/>
  <c r="G200" i="332"/>
  <c r="G199" i="332"/>
  <c r="G198" i="332"/>
  <c r="G197" i="332"/>
  <c r="G196" i="332"/>
  <c r="G195" i="332"/>
  <c r="G194" i="332"/>
  <c r="G193" i="332"/>
  <c r="G192" i="332"/>
  <c r="G191" i="332"/>
  <c r="G190" i="332"/>
  <c r="G189" i="332"/>
  <c r="G188" i="332"/>
  <c r="G187" i="332"/>
  <c r="G186" i="332"/>
  <c r="G185" i="332"/>
  <c r="G184" i="332"/>
  <c r="G183" i="332"/>
  <c r="G182" i="332"/>
  <c r="G181" i="332"/>
  <c r="G180" i="332"/>
  <c r="G179" i="332"/>
  <c r="G178" i="332"/>
  <c r="G177" i="332"/>
  <c r="G176" i="332"/>
  <c r="G175" i="332"/>
  <c r="G174" i="332"/>
  <c r="G173" i="332"/>
  <c r="F374" i="332"/>
  <c r="F373" i="332"/>
  <c r="F372" i="332"/>
  <c r="F371" i="332"/>
  <c r="F370" i="332"/>
  <c r="F369" i="332"/>
  <c r="F368" i="332"/>
  <c r="F367" i="332"/>
  <c r="F366" i="332"/>
  <c r="F365" i="332"/>
  <c r="F364" i="332"/>
  <c r="F363" i="332"/>
  <c r="F362" i="332"/>
  <c r="F361" i="332"/>
  <c r="F360" i="332"/>
  <c r="F359" i="332"/>
  <c r="F358" i="332"/>
  <c r="F357" i="332"/>
  <c r="F356" i="332"/>
  <c r="F355" i="332"/>
  <c r="F354" i="332"/>
  <c r="F353" i="332"/>
  <c r="F352" i="332"/>
  <c r="F351" i="332"/>
  <c r="F350" i="332"/>
  <c r="F349" i="332"/>
  <c r="F348" i="332"/>
  <c r="F347" i="332"/>
  <c r="F346" i="332"/>
  <c r="F345" i="332"/>
  <c r="F344" i="332"/>
  <c r="F343" i="332"/>
  <c r="F237" i="332"/>
  <c r="F236" i="332"/>
  <c r="F235" i="332"/>
  <c r="F234" i="332"/>
  <c r="F233" i="332"/>
  <c r="F232" i="332"/>
  <c r="F231" i="332"/>
  <c r="F230" i="332"/>
  <c r="F229" i="332"/>
  <c r="F228" i="332"/>
  <c r="F227" i="332"/>
  <c r="F226" i="332"/>
  <c r="F225" i="332"/>
  <c r="F224" i="332"/>
  <c r="F223" i="332"/>
  <c r="F222" i="332"/>
  <c r="F221" i="332"/>
  <c r="F220" i="332"/>
  <c r="F219" i="332"/>
  <c r="F218" i="332"/>
  <c r="F217" i="332"/>
  <c r="F216" i="332"/>
  <c r="F215" i="332"/>
  <c r="F214" i="332"/>
  <c r="F213" i="332"/>
  <c r="F212" i="332"/>
  <c r="F211" i="332"/>
  <c r="F210" i="332"/>
  <c r="F209" i="332"/>
  <c r="F208" i="332"/>
  <c r="F207" i="332"/>
  <c r="F206" i="332"/>
  <c r="G374" i="332"/>
  <c r="G373" i="332"/>
  <c r="G372" i="332"/>
  <c r="G371" i="332"/>
  <c r="G370" i="332"/>
  <c r="G369" i="332"/>
  <c r="G368" i="332"/>
  <c r="G367" i="332"/>
  <c r="G366" i="332"/>
  <c r="G365" i="332"/>
  <c r="G364" i="332"/>
  <c r="G363" i="332"/>
  <c r="G362" i="332"/>
  <c r="G361" i="332"/>
  <c r="G360" i="332"/>
  <c r="G359" i="332"/>
  <c r="G358" i="332"/>
  <c r="G357" i="332"/>
  <c r="G356" i="332"/>
  <c r="G355" i="332"/>
  <c r="G354" i="332"/>
  <c r="G353" i="332"/>
  <c r="G352" i="332"/>
  <c r="G351" i="332"/>
  <c r="G350" i="332"/>
  <c r="G349" i="332"/>
  <c r="G348" i="332"/>
  <c r="G347" i="332"/>
  <c r="G346" i="332"/>
  <c r="G345" i="332"/>
  <c r="G344" i="332"/>
  <c r="G343" i="332"/>
  <c r="F407" i="332"/>
  <c r="F406" i="332"/>
  <c r="F405" i="332"/>
  <c r="F404" i="332"/>
  <c r="F403" i="332"/>
  <c r="F402" i="332"/>
  <c r="F401" i="332"/>
  <c r="F400" i="332"/>
  <c r="F399" i="332"/>
  <c r="F398" i="332"/>
  <c r="F397" i="332"/>
  <c r="F396" i="332"/>
  <c r="F395" i="332"/>
  <c r="F394" i="332"/>
  <c r="F393" i="332"/>
  <c r="F392" i="332"/>
  <c r="F391" i="332"/>
  <c r="F390" i="332"/>
  <c r="F389" i="332"/>
  <c r="F388" i="332"/>
  <c r="F387" i="332"/>
  <c r="F386" i="332"/>
  <c r="F385" i="332"/>
  <c r="F384" i="332"/>
  <c r="F383" i="332"/>
  <c r="F382" i="332"/>
  <c r="F381" i="332"/>
  <c r="F380" i="332"/>
  <c r="F379" i="332"/>
  <c r="F378" i="332"/>
  <c r="F377" i="332"/>
  <c r="F376" i="332"/>
  <c r="F270" i="332"/>
  <c r="F269" i="332"/>
  <c r="F268" i="332"/>
  <c r="F267" i="332"/>
  <c r="F266" i="332"/>
  <c r="F265" i="332"/>
  <c r="F264" i="332"/>
  <c r="F263" i="332"/>
  <c r="F262" i="332"/>
  <c r="F261" i="332"/>
  <c r="F260" i="332"/>
  <c r="F259" i="332"/>
  <c r="F258" i="332"/>
  <c r="F257" i="332"/>
  <c r="F256" i="332"/>
  <c r="F255" i="332"/>
  <c r="F254" i="332"/>
  <c r="F253" i="332"/>
  <c r="F252" i="332"/>
  <c r="F251" i="332"/>
  <c r="F250" i="332"/>
  <c r="F249" i="332"/>
  <c r="F248" i="332"/>
  <c r="F247" i="332"/>
  <c r="F246" i="332"/>
  <c r="F245" i="332"/>
  <c r="F244" i="332"/>
  <c r="F243" i="332"/>
  <c r="F242" i="332"/>
  <c r="F241" i="332"/>
  <c r="F240" i="332"/>
  <c r="F239" i="332"/>
  <c r="G134" i="332"/>
  <c r="G133" i="332"/>
  <c r="G132" i="332"/>
  <c r="G131" i="332"/>
  <c r="G130" i="332"/>
  <c r="G129" i="332"/>
  <c r="G128" i="332"/>
  <c r="G127" i="332"/>
  <c r="G126" i="332"/>
  <c r="G125" i="332"/>
  <c r="G124" i="332"/>
  <c r="G123" i="332"/>
  <c r="G122" i="332"/>
  <c r="G121" i="332"/>
  <c r="G120" i="332"/>
  <c r="G407" i="332"/>
  <c r="G406" i="332"/>
  <c r="G405" i="332"/>
  <c r="G404" i="332"/>
  <c r="G403" i="332"/>
  <c r="G402" i="332"/>
  <c r="G401" i="332"/>
  <c r="G400" i="332"/>
  <c r="G399" i="332"/>
  <c r="G398" i="332"/>
  <c r="G397" i="332"/>
  <c r="G396" i="332"/>
  <c r="G395" i="332"/>
  <c r="G394" i="332"/>
  <c r="G393" i="332"/>
  <c r="G392" i="332"/>
  <c r="G391" i="332"/>
  <c r="G390" i="332"/>
  <c r="G389" i="332"/>
  <c r="G388" i="332"/>
  <c r="G387" i="332"/>
  <c r="G386" i="332"/>
  <c r="G385" i="332"/>
  <c r="G384" i="332"/>
  <c r="G383" i="332"/>
  <c r="G382" i="332"/>
  <c r="G381" i="332"/>
  <c r="G380" i="332"/>
  <c r="G379" i="332"/>
  <c r="G378" i="332"/>
  <c r="G377" i="332"/>
  <c r="G376" i="332"/>
  <c r="F440" i="332"/>
  <c r="F439" i="332"/>
  <c r="F438" i="332"/>
  <c r="F437" i="332"/>
  <c r="F436" i="332"/>
  <c r="F435" i="332"/>
  <c r="F434" i="332"/>
  <c r="F433" i="332"/>
  <c r="F432" i="332"/>
  <c r="F431" i="332"/>
  <c r="F430" i="332"/>
  <c r="F429" i="332"/>
  <c r="F428" i="332"/>
  <c r="F427" i="332"/>
  <c r="F426" i="332"/>
  <c r="F425" i="332"/>
  <c r="F424" i="332"/>
  <c r="F423" i="332"/>
  <c r="F422" i="332"/>
  <c r="F421" i="332"/>
  <c r="F420" i="332"/>
  <c r="G167" i="332"/>
  <c r="G166" i="332"/>
  <c r="G165" i="332"/>
  <c r="G164" i="332"/>
  <c r="G163" i="332"/>
  <c r="G162" i="332"/>
  <c r="G161" i="332"/>
  <c r="G160" i="332"/>
  <c r="G159" i="332"/>
  <c r="G158" i="332"/>
  <c r="F419" i="332"/>
  <c r="F418" i="332"/>
  <c r="F417" i="332"/>
  <c r="F416" i="332"/>
  <c r="F415" i="332"/>
  <c r="F414" i="332"/>
  <c r="F413" i="332"/>
  <c r="F412" i="332"/>
  <c r="F411" i="332"/>
  <c r="F410" i="332"/>
  <c r="F409" i="332"/>
  <c r="F303" i="332"/>
  <c r="F302" i="332"/>
  <c r="F301" i="332"/>
  <c r="F300" i="332"/>
  <c r="F299" i="332"/>
  <c r="F298" i="332"/>
  <c r="F297" i="332"/>
  <c r="F296" i="332"/>
  <c r="F295" i="332"/>
  <c r="F294" i="332"/>
  <c r="F293" i="332"/>
  <c r="F292" i="332"/>
  <c r="F291" i="332"/>
  <c r="F290" i="332"/>
  <c r="F289" i="332"/>
  <c r="F288" i="332"/>
  <c r="F287" i="332"/>
  <c r="F286" i="332"/>
  <c r="F285" i="332"/>
  <c r="F284" i="332"/>
  <c r="F283" i="332"/>
  <c r="F282" i="332"/>
  <c r="F281" i="332"/>
  <c r="F280" i="332"/>
  <c r="F279" i="332"/>
  <c r="F278" i="332"/>
  <c r="F277" i="332"/>
  <c r="F276" i="332"/>
  <c r="F275" i="332"/>
  <c r="F274" i="332"/>
  <c r="F273" i="332"/>
  <c r="F272" i="332"/>
  <c r="F167" i="332"/>
  <c r="F166" i="332"/>
  <c r="F165" i="332"/>
  <c r="F164" i="332"/>
  <c r="F163" i="332"/>
  <c r="F162" i="332"/>
  <c r="F161" i="332"/>
  <c r="F160" i="332"/>
  <c r="F159" i="332"/>
  <c r="F158" i="332"/>
  <c r="G157" i="332"/>
  <c r="G156" i="332"/>
  <c r="G155" i="332"/>
  <c r="G154" i="332"/>
  <c r="G153" i="332"/>
  <c r="G152" i="332"/>
  <c r="G151" i="332"/>
  <c r="G150" i="332"/>
  <c r="G149" i="332"/>
  <c r="G148" i="332"/>
  <c r="G147" i="332"/>
  <c r="G146" i="332"/>
  <c r="G145" i="332"/>
  <c r="G144" i="332"/>
  <c r="G143" i="332"/>
  <c r="G142" i="332"/>
  <c r="G141" i="332"/>
  <c r="G140" i="332"/>
  <c r="G139" i="332"/>
  <c r="G138" i="332"/>
  <c r="G137" i="332"/>
  <c r="G136" i="332"/>
  <c r="G440" i="332"/>
  <c r="G439" i="332"/>
  <c r="G438" i="332"/>
  <c r="G437" i="332"/>
  <c r="G436" i="332"/>
  <c r="G435" i="332"/>
  <c r="G434" i="332"/>
  <c r="G433" i="332"/>
  <c r="G432" i="332"/>
  <c r="G431" i="332"/>
  <c r="G430" i="332"/>
  <c r="G429" i="332"/>
  <c r="G428" i="332"/>
  <c r="G427" i="332"/>
  <c r="G426" i="332"/>
  <c r="G425" i="332"/>
  <c r="G424" i="332"/>
  <c r="G423" i="332"/>
  <c r="G422" i="332"/>
  <c r="G421" i="332"/>
  <c r="G420" i="332"/>
  <c r="G419" i="332"/>
  <c r="G418" i="332"/>
  <c r="G417" i="332"/>
  <c r="G416" i="332"/>
  <c r="G415" i="332"/>
  <c r="G414" i="332"/>
  <c r="G413" i="332"/>
  <c r="G412" i="332"/>
  <c r="G411" i="332"/>
  <c r="G410" i="332"/>
  <c r="G409" i="332"/>
  <c r="F38" i="332"/>
  <c r="F40" i="332"/>
  <c r="F42" i="332"/>
  <c r="F45" i="332"/>
  <c r="F46" i="332"/>
  <c r="F48" i="332"/>
  <c r="F50" i="332"/>
  <c r="F52" i="332"/>
  <c r="F54" i="332"/>
  <c r="F56" i="332"/>
  <c r="F58" i="332"/>
  <c r="F60" i="332"/>
  <c r="F62" i="332"/>
  <c r="F64" i="332"/>
  <c r="F66" i="332"/>
  <c r="F68" i="332"/>
  <c r="F70" i="332"/>
  <c r="F72" i="332"/>
  <c r="F74" i="332"/>
  <c r="F76" i="332"/>
  <c r="F79" i="332"/>
  <c r="F81" i="332"/>
  <c r="F83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374" i="332"/>
  <c r="E373" i="332"/>
  <c r="E372" i="332"/>
  <c r="E371" i="332"/>
  <c r="E370" i="332"/>
  <c r="E369" i="332"/>
  <c r="E368" i="332"/>
  <c r="E367" i="332"/>
  <c r="E366" i="332"/>
  <c r="E365" i="332"/>
  <c r="E364" i="332"/>
  <c r="E363" i="332"/>
  <c r="E362" i="332"/>
  <c r="E361" i="332"/>
  <c r="E360" i="332"/>
  <c r="E359" i="332"/>
  <c r="E358" i="332"/>
  <c r="E357" i="332"/>
  <c r="E356" i="332"/>
  <c r="E355" i="332"/>
  <c r="E354" i="332"/>
  <c r="E353" i="332"/>
  <c r="E352" i="332"/>
  <c r="E351" i="332"/>
  <c r="E350" i="332"/>
  <c r="E349" i="332"/>
  <c r="E348" i="332"/>
  <c r="E347" i="332"/>
  <c r="E346" i="332"/>
  <c r="E345" i="332"/>
  <c r="E344" i="332"/>
  <c r="E343" i="332"/>
  <c r="E237" i="332"/>
  <c r="E236" i="332"/>
  <c r="E235" i="332"/>
  <c r="E234" i="332"/>
  <c r="E233" i="332"/>
  <c r="E232" i="332"/>
  <c r="E231" i="332"/>
  <c r="E230" i="332"/>
  <c r="E229" i="332"/>
  <c r="E228" i="332"/>
  <c r="E227" i="332"/>
  <c r="E226" i="332"/>
  <c r="E225" i="332"/>
  <c r="E224" i="332"/>
  <c r="E223" i="332"/>
  <c r="E222" i="332"/>
  <c r="E221" i="332"/>
  <c r="E220" i="332"/>
  <c r="E219" i="332"/>
  <c r="E218" i="332"/>
  <c r="E217" i="332"/>
  <c r="E216" i="332"/>
  <c r="E215" i="332"/>
  <c r="E214" i="332"/>
  <c r="E213" i="332"/>
  <c r="E212" i="332"/>
  <c r="E211" i="332"/>
  <c r="E210" i="332"/>
  <c r="E209" i="332"/>
  <c r="E208" i="332"/>
  <c r="E207" i="332"/>
  <c r="E206" i="332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440" i="332"/>
  <c r="E439" i="332"/>
  <c r="E438" i="332"/>
  <c r="E437" i="332"/>
  <c r="E436" i="332"/>
  <c r="E435" i="332"/>
  <c r="E434" i="332"/>
  <c r="E433" i="332"/>
  <c r="E432" i="332"/>
  <c r="E431" i="332"/>
  <c r="E430" i="332"/>
  <c r="E429" i="332"/>
  <c r="E428" i="332"/>
  <c r="E427" i="332"/>
  <c r="E426" i="332"/>
  <c r="E425" i="332"/>
  <c r="E424" i="332"/>
  <c r="E423" i="332"/>
  <c r="E422" i="332"/>
  <c r="E421" i="332"/>
  <c r="E420" i="332"/>
  <c r="E419" i="332"/>
  <c r="E418" i="332"/>
  <c r="E417" i="332"/>
  <c r="E416" i="332"/>
  <c r="E415" i="332"/>
  <c r="E414" i="332"/>
  <c r="E413" i="332"/>
  <c r="E412" i="332"/>
  <c r="E411" i="332"/>
  <c r="E410" i="332"/>
  <c r="E409" i="332"/>
  <c r="E303" i="332"/>
  <c r="E302" i="332"/>
  <c r="E301" i="332"/>
  <c r="E300" i="332"/>
  <c r="E299" i="332"/>
  <c r="E298" i="332"/>
  <c r="E297" i="332"/>
  <c r="E296" i="332"/>
  <c r="E295" i="332"/>
  <c r="E294" i="332"/>
  <c r="E293" i="332"/>
  <c r="E292" i="332"/>
  <c r="E291" i="332"/>
  <c r="E290" i="332"/>
  <c r="E289" i="332"/>
  <c r="E288" i="332"/>
  <c r="E287" i="332"/>
  <c r="E286" i="332"/>
  <c r="E285" i="332"/>
  <c r="E284" i="332"/>
  <c r="E283" i="332"/>
  <c r="E282" i="332"/>
  <c r="E281" i="332"/>
  <c r="E280" i="332"/>
  <c r="E279" i="332"/>
  <c r="E278" i="332"/>
  <c r="E277" i="332"/>
  <c r="E276" i="332"/>
  <c r="E275" i="332"/>
  <c r="E274" i="332"/>
  <c r="E273" i="332"/>
  <c r="E272" i="332"/>
  <c r="E167" i="332"/>
  <c r="E166" i="332"/>
  <c r="E165" i="332"/>
  <c r="E164" i="332"/>
  <c r="E163" i="332"/>
  <c r="E162" i="332"/>
  <c r="E161" i="332"/>
  <c r="E160" i="332"/>
  <c r="E159" i="332"/>
  <c r="E158" i="332"/>
  <c r="E157" i="332"/>
  <c r="E156" i="332"/>
  <c r="E155" i="332"/>
  <c r="E154" i="332"/>
  <c r="E153" i="332"/>
  <c r="E152" i="332"/>
  <c r="E151" i="332"/>
  <c r="E150" i="332"/>
  <c r="E149" i="332"/>
  <c r="E148" i="332"/>
  <c r="E147" i="332"/>
  <c r="E146" i="332"/>
  <c r="E145" i="332"/>
  <c r="E144" i="332"/>
  <c r="E143" i="332"/>
  <c r="E142" i="332"/>
  <c r="E141" i="332"/>
  <c r="E140" i="332"/>
  <c r="E139" i="332"/>
  <c r="E138" i="332"/>
  <c r="E137" i="332"/>
  <c r="E136" i="332"/>
  <c r="E13" i="332"/>
  <c r="E14" i="332"/>
  <c r="E15" i="332"/>
  <c r="E16" i="332"/>
  <c r="E18" i="332"/>
  <c r="E19" i="332"/>
  <c r="E20" i="332"/>
  <c r="E21" i="332"/>
  <c r="E23" i="332"/>
  <c r="E24" i="332"/>
  <c r="E25" i="332"/>
  <c r="E26" i="332"/>
  <c r="E28" i="332"/>
  <c r="E29" i="332"/>
  <c r="E30" i="332"/>
  <c r="E31" i="332"/>
  <c r="E37" i="332"/>
  <c r="G37" i="332"/>
  <c r="E38" i="332"/>
  <c r="G38" i="332"/>
  <c r="E39" i="332"/>
  <c r="G39" i="332"/>
  <c r="E40" i="332"/>
  <c r="G40" i="332"/>
  <c r="E41" i="332"/>
  <c r="G41" i="332"/>
  <c r="E42" i="332"/>
  <c r="G42" i="332"/>
  <c r="E43" i="332"/>
  <c r="G43" i="332"/>
  <c r="E44" i="332"/>
  <c r="G44" i="332"/>
  <c r="E45" i="332"/>
  <c r="G45" i="332"/>
  <c r="E46" i="332"/>
  <c r="G46" i="332"/>
  <c r="E47" i="332"/>
  <c r="G47" i="332"/>
  <c r="E48" i="332"/>
  <c r="G48" i="332"/>
  <c r="E49" i="332"/>
  <c r="G49" i="332"/>
  <c r="E50" i="332"/>
  <c r="G50" i="332"/>
  <c r="E51" i="332"/>
  <c r="G51" i="332"/>
  <c r="E52" i="332"/>
  <c r="G52" i="332"/>
  <c r="E53" i="332"/>
  <c r="G53" i="332"/>
  <c r="E54" i="332"/>
  <c r="G54" i="332"/>
  <c r="E55" i="332"/>
  <c r="G55" i="332"/>
  <c r="E56" i="332"/>
  <c r="G56" i="332"/>
  <c r="E57" i="332"/>
  <c r="G57" i="332"/>
  <c r="E58" i="332"/>
  <c r="G58" i="332"/>
  <c r="E59" i="332"/>
  <c r="G59" i="332"/>
  <c r="E60" i="332"/>
  <c r="G60" i="332"/>
  <c r="E61" i="332"/>
  <c r="G61" i="332"/>
  <c r="E62" i="332"/>
  <c r="G62" i="332"/>
  <c r="E63" i="332"/>
  <c r="G63" i="332"/>
  <c r="E64" i="332"/>
  <c r="G64" i="332"/>
  <c r="E65" i="332"/>
  <c r="G65" i="332"/>
  <c r="E66" i="332"/>
  <c r="G66" i="332"/>
  <c r="E67" i="332"/>
  <c r="G67" i="332"/>
  <c r="G68" i="332"/>
  <c r="E70" i="332"/>
  <c r="G70" i="332"/>
  <c r="E71" i="332"/>
  <c r="G71" i="332"/>
  <c r="E72" i="332"/>
  <c r="G72" i="332"/>
  <c r="E73" i="332"/>
  <c r="G73" i="332"/>
  <c r="E74" i="332"/>
  <c r="G74" i="332"/>
  <c r="E75" i="332"/>
  <c r="G75" i="332"/>
  <c r="E76" i="332"/>
  <c r="G76" i="332"/>
  <c r="E77" i="332"/>
  <c r="G77" i="332"/>
  <c r="E78" i="332"/>
  <c r="G78" i="332"/>
  <c r="E79" i="332"/>
  <c r="G79" i="332"/>
  <c r="E80" i="332"/>
  <c r="G80" i="332"/>
  <c r="E81" i="332"/>
  <c r="G81" i="332"/>
  <c r="E82" i="332"/>
  <c r="G82" i="332"/>
  <c r="E83" i="332"/>
  <c r="G83" i="332"/>
  <c r="E84" i="332"/>
  <c r="G84" i="332"/>
  <c r="E85" i="332"/>
  <c r="G85" i="332"/>
  <c r="E86" i="332"/>
  <c r="G86" i="332"/>
  <c r="E87" i="332"/>
  <c r="G87" i="332"/>
  <c r="E88" i="332"/>
  <c r="G88" i="332"/>
  <c r="E89" i="332"/>
  <c r="G89" i="332"/>
  <c r="E90" i="332"/>
  <c r="G90" i="332"/>
  <c r="E91" i="332"/>
  <c r="G91" i="332"/>
  <c r="E92" i="332"/>
  <c r="G92" i="332"/>
  <c r="E93" i="332"/>
  <c r="G93" i="332"/>
  <c r="E94" i="332"/>
  <c r="G94" i="332"/>
  <c r="E95" i="332"/>
  <c r="G95" i="332"/>
  <c r="E96" i="332"/>
  <c r="G96" i="332"/>
  <c r="E97" i="332"/>
  <c r="G97" i="332"/>
  <c r="E98" i="332"/>
  <c r="G98" i="332"/>
  <c r="E99" i="332"/>
  <c r="G99" i="332"/>
  <c r="E100" i="332"/>
  <c r="G100" i="332"/>
  <c r="E101" i="332"/>
  <c r="G101" i="332"/>
  <c r="E103" i="332"/>
  <c r="G103" i="332"/>
  <c r="E104" i="332"/>
  <c r="G104" i="332"/>
  <c r="E105" i="332"/>
  <c r="G105" i="332"/>
  <c r="E106" i="332"/>
  <c r="G106" i="332"/>
  <c r="E107" i="332"/>
  <c r="G107" i="332"/>
  <c r="E108" i="332"/>
  <c r="G108" i="332"/>
  <c r="E109" i="332"/>
  <c r="G109" i="332"/>
  <c r="E110" i="332"/>
  <c r="G110" i="332"/>
  <c r="E111" i="332"/>
  <c r="G111" i="332"/>
  <c r="E112" i="332"/>
  <c r="G112" i="332"/>
  <c r="E113" i="332"/>
  <c r="G113" i="332"/>
  <c r="E114" i="332"/>
  <c r="G114" i="332"/>
  <c r="E115" i="332"/>
  <c r="G115" i="332"/>
  <c r="E116" i="332"/>
  <c r="G116" i="332"/>
  <c r="E117" i="332"/>
  <c r="G117" i="332"/>
  <c r="E118" i="332"/>
  <c r="G118" i="332"/>
  <c r="E119" i="332"/>
  <c r="G119" i="332"/>
  <c r="E120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E341" i="332"/>
  <c r="E340" i="332"/>
  <c r="E339" i="332"/>
  <c r="E338" i="332"/>
  <c r="E337" i="332"/>
  <c r="E336" i="332"/>
  <c r="E335" i="332"/>
  <c r="E334" i="332"/>
  <c r="E333" i="332"/>
  <c r="E332" i="332"/>
  <c r="E331" i="332"/>
  <c r="E330" i="332"/>
  <c r="E329" i="332"/>
  <c r="E328" i="332"/>
  <c r="E327" i="332"/>
  <c r="E326" i="332"/>
  <c r="E325" i="332"/>
  <c r="E324" i="332"/>
  <c r="E323" i="332"/>
  <c r="E322" i="332"/>
  <c r="E321" i="332"/>
  <c r="E320" i="332"/>
  <c r="E319" i="332"/>
  <c r="E318" i="332"/>
  <c r="E317" i="332"/>
  <c r="E316" i="332"/>
  <c r="E315" i="332"/>
  <c r="E314" i="332"/>
  <c r="E313" i="332"/>
  <c r="E312" i="332"/>
  <c r="E311" i="332"/>
  <c r="E310" i="332"/>
  <c r="E204" i="332"/>
  <c r="E203" i="332"/>
  <c r="E202" i="332"/>
  <c r="E201" i="332"/>
  <c r="E200" i="332"/>
  <c r="E199" i="332"/>
  <c r="E198" i="332"/>
  <c r="E197" i="332"/>
  <c r="E196" i="332"/>
  <c r="E195" i="332"/>
  <c r="E194" i="332"/>
  <c r="E193" i="332"/>
  <c r="E192" i="332"/>
  <c r="E191" i="332"/>
  <c r="E190" i="332"/>
  <c r="E189" i="332"/>
  <c r="E188" i="332"/>
  <c r="E187" i="332"/>
  <c r="E186" i="332"/>
  <c r="E185" i="332"/>
  <c r="E184" i="332"/>
  <c r="E183" i="332"/>
  <c r="E182" i="332"/>
  <c r="E181" i="332"/>
  <c r="E180" i="332"/>
  <c r="E179" i="332"/>
  <c r="E178" i="332"/>
  <c r="E177" i="332"/>
  <c r="E176" i="332"/>
  <c r="E175" i="332"/>
  <c r="E174" i="332"/>
  <c r="E173" i="332"/>
  <c r="G341" i="332"/>
  <c r="G340" i="332"/>
  <c r="G339" i="332"/>
  <c r="G338" i="332"/>
  <c r="G337" i="332"/>
  <c r="G336" i="332"/>
  <c r="G335" i="332"/>
  <c r="G334" i="332"/>
  <c r="G333" i="332"/>
  <c r="G332" i="332"/>
  <c r="G331" i="332"/>
  <c r="G330" i="332"/>
  <c r="G329" i="332"/>
  <c r="G328" i="332"/>
  <c r="G327" i="332"/>
  <c r="G326" i="332"/>
  <c r="G325" i="332"/>
  <c r="G324" i="332"/>
  <c r="G323" i="332"/>
  <c r="G322" i="332"/>
  <c r="G321" i="332"/>
  <c r="G320" i="332"/>
  <c r="G319" i="332"/>
  <c r="G318" i="332"/>
  <c r="G317" i="332"/>
  <c r="G316" i="332"/>
  <c r="G315" i="332"/>
  <c r="G314" i="332"/>
  <c r="G313" i="332"/>
  <c r="G312" i="332"/>
  <c r="G311" i="332"/>
  <c r="G310" i="332"/>
  <c r="G237" i="332"/>
  <c r="G236" i="332"/>
  <c r="G235" i="332"/>
  <c r="G234" i="332"/>
  <c r="G233" i="332"/>
  <c r="G232" i="332"/>
  <c r="G231" i="332"/>
  <c r="G230" i="332"/>
  <c r="G229" i="332"/>
  <c r="G228" i="332"/>
  <c r="G227" i="332"/>
  <c r="G226" i="332"/>
  <c r="G225" i="332"/>
  <c r="G224" i="332"/>
  <c r="G223" i="332"/>
  <c r="G222" i="332"/>
  <c r="G221" i="332"/>
  <c r="G220" i="332"/>
  <c r="G219" i="332"/>
  <c r="G218" i="332"/>
  <c r="G217" i="332"/>
  <c r="G216" i="332"/>
  <c r="G215" i="332"/>
  <c r="G214" i="332"/>
  <c r="G213" i="332"/>
  <c r="G212" i="332"/>
  <c r="G211" i="332"/>
  <c r="G210" i="332"/>
  <c r="G209" i="332"/>
  <c r="G208" i="332"/>
  <c r="G207" i="332"/>
  <c r="G206" i="332"/>
  <c r="G270" i="332"/>
  <c r="G269" i="332"/>
  <c r="G268" i="332"/>
  <c r="G267" i="332"/>
  <c r="G266" i="332"/>
  <c r="G265" i="332"/>
  <c r="G264" i="332"/>
  <c r="G263" i="332"/>
  <c r="G262" i="332"/>
  <c r="G261" i="332"/>
  <c r="G260" i="332"/>
  <c r="G259" i="332"/>
  <c r="G258" i="332"/>
  <c r="G257" i="332"/>
  <c r="G256" i="332"/>
  <c r="G255" i="332"/>
  <c r="G254" i="332"/>
  <c r="G253" i="332"/>
  <c r="G252" i="332"/>
  <c r="G251" i="332"/>
  <c r="G250" i="332"/>
  <c r="G249" i="332"/>
  <c r="G248" i="332"/>
  <c r="G247" i="332"/>
  <c r="G246" i="332"/>
  <c r="G245" i="332"/>
  <c r="G244" i="332"/>
  <c r="G243" i="332"/>
  <c r="G242" i="332"/>
  <c r="G241" i="332"/>
  <c r="G240" i="332"/>
  <c r="G239" i="332"/>
  <c r="G303" i="332"/>
  <c r="G302" i="332"/>
  <c r="G301" i="332"/>
  <c r="G300" i="332"/>
  <c r="G299" i="332"/>
  <c r="G298" i="332"/>
  <c r="G297" i="332"/>
  <c r="G296" i="332"/>
  <c r="G295" i="332"/>
  <c r="G294" i="332"/>
  <c r="G293" i="332"/>
  <c r="G292" i="332"/>
  <c r="G291" i="332"/>
  <c r="G290" i="332"/>
  <c r="G289" i="332"/>
  <c r="G288" i="332"/>
  <c r="G287" i="332"/>
  <c r="G286" i="332"/>
  <c r="G285" i="332"/>
  <c r="G284" i="332"/>
  <c r="G283" i="332"/>
  <c r="G282" i="332"/>
  <c r="G281" i="332"/>
  <c r="G280" i="332"/>
  <c r="G279" i="332"/>
  <c r="G278" i="332"/>
  <c r="G277" i="332"/>
  <c r="G276" i="332"/>
  <c r="G275" i="332"/>
  <c r="G274" i="332"/>
  <c r="G273" i="332"/>
  <c r="G272" i="332"/>
  <c r="F37" i="332"/>
  <c r="F39" i="332"/>
  <c r="F41" i="332"/>
  <c r="F43" i="332"/>
  <c r="F44" i="332"/>
  <c r="F47" i="332"/>
  <c r="F49" i="332"/>
  <c r="F51" i="332"/>
  <c r="F53" i="332"/>
  <c r="F55" i="332"/>
  <c r="F57" i="332"/>
  <c r="F59" i="332"/>
  <c r="F61" i="332"/>
  <c r="F63" i="332"/>
  <c r="F65" i="332"/>
  <c r="F67" i="332"/>
  <c r="F71" i="332"/>
  <c r="F73" i="332"/>
  <c r="F75" i="332"/>
  <c r="F77" i="332"/>
  <c r="F78" i="332"/>
  <c r="F80" i="332"/>
  <c r="F82" i="332"/>
  <c r="F84" i="332"/>
  <c r="F85" i="332"/>
  <c r="F86" i="332"/>
  <c r="F87" i="332"/>
  <c r="F88" i="332"/>
  <c r="F89" i="332"/>
  <c r="F90" i="332"/>
  <c r="F91" i="332"/>
  <c r="F92" i="332"/>
  <c r="F93" i="332"/>
  <c r="F94" i="332"/>
  <c r="F95" i="332"/>
  <c r="F96" i="332"/>
  <c r="F97" i="332"/>
  <c r="F98" i="332"/>
  <c r="F99" i="332"/>
  <c r="F100" i="332"/>
  <c r="F101" i="332"/>
  <c r="F103" i="332"/>
  <c r="F104" i="332"/>
  <c r="F105" i="332"/>
  <c r="F106" i="332"/>
  <c r="F107" i="332"/>
  <c r="F108" i="332"/>
  <c r="F109" i="332"/>
  <c r="F110" i="332"/>
  <c r="F111" i="332"/>
  <c r="F112" i="332"/>
  <c r="F113" i="332"/>
  <c r="F114" i="332"/>
  <c r="F115" i="332"/>
  <c r="F116" i="332"/>
  <c r="F117" i="332"/>
  <c r="F118" i="332"/>
  <c r="F119" i="332"/>
  <c r="F120" i="332"/>
  <c r="F121" i="332"/>
  <c r="F122" i="332"/>
  <c r="F123" i="332"/>
  <c r="F124" i="332"/>
  <c r="F125" i="332"/>
  <c r="F126" i="332"/>
  <c r="F127" i="332"/>
  <c r="F128" i="332"/>
  <c r="F129" i="332"/>
  <c r="F130" i="332"/>
  <c r="F131" i="332"/>
  <c r="F132" i="332"/>
  <c r="F133" i="332"/>
  <c r="F134" i="332"/>
  <c r="F136" i="332"/>
  <c r="F137" i="332"/>
  <c r="F138" i="332"/>
  <c r="F139" i="332"/>
  <c r="F140" i="332"/>
  <c r="F141" i="332"/>
  <c r="F142" i="332"/>
  <c r="F143" i="332"/>
  <c r="F144" i="332"/>
  <c r="F145" i="332"/>
  <c r="F146" i="332"/>
  <c r="F147" i="332"/>
  <c r="F148" i="332"/>
  <c r="F149" i="332"/>
  <c r="F150" i="332"/>
  <c r="F151" i="332"/>
  <c r="F152" i="332"/>
  <c r="F153" i="332"/>
  <c r="F154" i="332"/>
  <c r="F155" i="332"/>
  <c r="F156" i="332"/>
  <c r="F157" i="332"/>
  <c r="D9" i="153" l="1"/>
  <c r="C9" i="153"/>
  <c r="G8" i="225" l="1"/>
  <c r="G7" i="225"/>
  <c r="G6" i="225"/>
  <c r="G5" i="225"/>
  <c r="B7" i="24" l="1"/>
  <c r="F13" i="198" l="1"/>
  <c r="D14" i="198"/>
  <c r="E14" i="198"/>
  <c r="F14" i="198" s="1"/>
  <c r="F16" i="198"/>
  <c r="D17" i="198"/>
  <c r="E17" i="198"/>
  <c r="F17" i="198" s="1"/>
  <c r="F19" i="198"/>
  <c r="D20" i="198"/>
  <c r="E20" i="198"/>
  <c r="F20" i="198" s="1"/>
  <c r="F22" i="198"/>
  <c r="D23" i="198"/>
  <c r="E23" i="198"/>
  <c r="F23" i="198" s="1"/>
  <c r="F26" i="198"/>
  <c r="G26" i="198"/>
  <c r="F27" i="198"/>
  <c r="G27" i="198"/>
  <c r="F28" i="198"/>
  <c r="G28" i="198"/>
  <c r="F29" i="198"/>
  <c r="G29" i="198"/>
  <c r="F30" i="198"/>
  <c r="G30" i="198"/>
  <c r="F31" i="198"/>
  <c r="G31" i="198"/>
  <c r="F32" i="198"/>
  <c r="G32" i="198"/>
  <c r="F34" i="198"/>
  <c r="G34" i="198"/>
  <c r="F35" i="198"/>
  <c r="G35" i="198"/>
  <c r="F36" i="198"/>
  <c r="G36" i="198"/>
  <c r="F37" i="198"/>
  <c r="G37" i="198"/>
  <c r="F38" i="198"/>
  <c r="G38" i="198"/>
  <c r="F39" i="198"/>
  <c r="G39" i="198"/>
  <c r="F40" i="198"/>
  <c r="G40" i="198"/>
  <c r="F42" i="198"/>
  <c r="G42" i="198"/>
  <c r="F43" i="198"/>
  <c r="G43" i="198"/>
  <c r="F44" i="198"/>
  <c r="G44" i="198"/>
  <c r="F45" i="198"/>
  <c r="G45" i="198"/>
  <c r="F46" i="198"/>
  <c r="G46" i="198"/>
  <c r="F47" i="198"/>
  <c r="G47" i="198"/>
  <c r="F48" i="198"/>
  <c r="G48" i="198"/>
  <c r="F50" i="198"/>
  <c r="G50" i="198"/>
  <c r="F51" i="198"/>
  <c r="G51" i="198"/>
  <c r="F52" i="198"/>
  <c r="G52" i="198"/>
  <c r="F53" i="198"/>
  <c r="G53" i="198"/>
  <c r="F54" i="198"/>
  <c r="G54" i="198"/>
  <c r="F55" i="198"/>
  <c r="G55" i="198"/>
  <c r="F56" i="198"/>
  <c r="G56" i="198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E28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33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F9" i="103" s="1"/>
  <c r="H9" i="103"/>
  <c r="B9" i="103"/>
  <c r="E9" i="102"/>
  <c r="D9" i="102"/>
  <c r="F9" i="102" s="1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F9" i="104" l="1"/>
  <c r="L9" i="104" s="1"/>
  <c r="U38" i="229"/>
  <c r="G38" i="229"/>
  <c r="I9" i="102"/>
  <c r="K9" i="102" s="1"/>
  <c r="L9" i="103"/>
  <c r="K9" i="103"/>
  <c r="L9" i="102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F15" i="210" s="1"/>
  <c r="D14" i="210"/>
  <c r="D13" i="210"/>
  <c r="D12" i="210"/>
  <c r="D11" i="210"/>
  <c r="D10" i="210"/>
  <c r="D9" i="210"/>
  <c r="D8" i="210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C8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C12" i="206"/>
  <c r="C11" i="206"/>
  <c r="C10" i="206"/>
  <c r="C9" i="206"/>
  <c r="C8" i="206"/>
  <c r="D16" i="206"/>
  <c r="D15" i="206"/>
  <c r="D14" i="206"/>
  <c r="D13" i="206"/>
  <c r="D12" i="206"/>
  <c r="D11" i="206"/>
  <c r="D10" i="206"/>
  <c r="D9" i="206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C17" i="210"/>
  <c r="E15" i="209"/>
  <c r="D15" i="209"/>
  <c r="C15" i="209"/>
  <c r="E17" i="208"/>
  <c r="D17" i="208"/>
  <c r="C17" i="208"/>
  <c r="E15" i="207"/>
  <c r="D15" i="207"/>
  <c r="C15" i="207"/>
  <c r="E17" i="206"/>
  <c r="D17" i="206"/>
  <c r="F17" i="206" s="1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F17" i="210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F8" i="210"/>
  <c r="B7" i="210"/>
  <c r="B7" i="209"/>
  <c r="B7" i="208"/>
  <c r="B7" i="207"/>
  <c r="F13" i="206"/>
  <c r="F9" i="206"/>
  <c r="B7" i="206"/>
  <c r="B7" i="205"/>
  <c r="B7" i="9"/>
  <c r="K9" i="104" l="1"/>
  <c r="F17" i="208"/>
  <c r="F11" i="206"/>
  <c r="F9" i="208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67" i="1"/>
  <c r="C67" i="1"/>
  <c r="E66" i="1"/>
  <c r="C66" i="1"/>
  <c r="E65" i="1"/>
  <c r="C65" i="1"/>
  <c r="E64" i="1"/>
  <c r="C64" i="1"/>
  <c r="E63" i="1"/>
  <c r="C63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<sst xmlns="http://schemas.openxmlformats.org/spreadsheetml/2006/main" count="6952" uniqueCount="779">
  <si>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</si>
  <si>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</si>
  <si>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</si>
  <si>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</si>
  <si>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</si>
  <si>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</si>
  <si>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</si>
  <si>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</si>
  <si>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</si>
  <si>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</si>
  <si>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</si>
  <si>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</si>
  <si>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</si>
  <si>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</si>
  <si>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</si>
  <si>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</si>
  <si>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</si>
  <si>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</si>
  <si>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</si>
  <si>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</si>
  <si>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</si>
  <si>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</si>
  <si>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</si>
  <si>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</si>
  <si>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</si>
  <si>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</si>
  <si>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</si>
  <si>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</si>
  <si>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</si>
  <si>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</si>
  <si>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</si>
  <si>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</si>
  <si>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</si>
  <si>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</si>
  <si>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</si>
  <si>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</si>
  <si>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</si>
  <si>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</si>
  <si>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</si>
  <si>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</si>
  <si>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</si>
  <si>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</si>
  <si>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</si>
  <si>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</si>
  <si>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</si>
  <si>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</si>
  <si>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</si>
  <si>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</si>
  <si>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</si>
  <si>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</si>
  <si>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</si>
  <si>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</si>
  <si>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</si>
  <si>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</si>
  <si>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</si>
  <si>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</si>
  <si>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</si>
  <si>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</si>
  <si>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</si>
  <si>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</si>
  <si>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</si>
  <si>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</si>
  <si>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</si>
  <si>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</si>
  <si>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</si>
  <si>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</si>
  <si>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</si>
  <si>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</si>
  <si>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</si>
  <si>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</si>
  <si>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</si>
  <si>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</si>
  <si>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</si>
  <si>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</si>
  <si>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</si>
  <si>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</si>
  <si>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</si>
  <si>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</si>
  <si>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</si>
  <si>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</si>
  <si>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</si>
  <si>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</si>
  <si>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</si>
  <si>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</si>
  <si>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</si>
  <si>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</si>
  <si>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</si>
  <si>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</si>
  <si>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</si>
  <si>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</si>
  <si>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</si>
  <si>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</si>
  <si>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</si>
  <si>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</si>
  <si>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</si>
  <si>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</si>
  <si>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</si>
  <si>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</si>
  <si>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</si>
  <si>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</si>
  <si>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</si>
  <si>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</si>
  <si>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</si>
  <si>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</si>
  <si>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</si>
  <si>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</si>
  <si>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</si>
  <si>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</si>
  <si>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</si>
  <si>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</si>
  <si>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</si>
  <si>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</si>
  <si>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</si>
  <si>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</si>
  <si>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</si>
  <si>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</si>
  <si>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</si>
  <si>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</si>
  <si>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</si>
  <si>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</si>
  <si>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</si>
  <si>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</si>
  <si>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</si>
  <si>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</si>
  <si>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</si>
  <si>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</si>
  <si>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</si>
  <si>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</si>
  <si>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</si>
  <si>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</si>
  <si>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</si>
  <si>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</si>
  <si>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</si>
  <si>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</si>
  <si>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</si>
  <si>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</si>
  <si>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</si>
  <si>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</si>
  <si>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</si>
  <si>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</si>
  <si>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</si>
  <si>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</si>
  <si>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</si>
  <si>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</si>
  <si>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</si>
  <si>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</si>
  <si>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</si>
  <si>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</si>
  <si>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</si>
  <si>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</si>
  <si>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</si>
  <si>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</si>
  <si>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</si>
  <si>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</si>
  <si>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</si>
  <si>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</si>
  <si>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</si>
  <si>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</si>
  <si>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</si>
  <si>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</si>
  <si>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</si>
  <si>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</si>
  <si>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</si>
  <si>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</si>
  <si>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</si>
  <si>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</si>
  <si>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</si>
  <si>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</si>
  <si>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</si>
  <si>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</si>
  <si>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</si>
  <si>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</si>
  <si>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</si>
  <si>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</si>
  <si>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</si>
  <si>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</si>
  <si>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</si>
  <si>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</si>
  <si>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</si>
  <si>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</si>
  <si>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</si>
  <si>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</si>
  <si>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</si>
  <si>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</si>
  <si>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</si>
  <si>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</si>
  <si>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</si>
  <si>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</si>
  <si>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</si>
  <si>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</si>
  <si>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</si>
  <si>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</si>
  <si>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</si>
  <si>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</si>
  <si>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</si>
  <si>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</si>
  <si>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</si>
  <si>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</si>
  <si>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</si>
  <si>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</si>
  <si>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</si>
  <si>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</si>
  <si>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</si>
  <si>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</si>
  <si>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</si>
  <si>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</si>
  <si>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</si>
  <si>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</si>
  <si>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</si>
  <si>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</si>
  <si>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</si>
  <si>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</si>
  <si>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</si>
  <si>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</si>
  <si>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</si>
  <si>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</si>
  <si>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</si>
  <si>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</si>
  <si>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</si>
  <si>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</si>
  <si>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</si>
  <si>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</si>
  <si>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</si>
  <si>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</si>
  <si>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</si>
  <si>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</si>
  <si>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</si>
  <si>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</si>
  <si>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</si>
  <si>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</si>
  <si>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</si>
  <si>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</si>
  <si>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</si>
  <si>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</si>
  <si>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</si>
  <si>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</si>
  <si>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</si>
  <si>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</si>
  <si>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</si>
  <si>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</si>
  <si>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</si>
  <si>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</si>
  <si>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</si>
  <si>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</si>
  <si>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</si>
  <si>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</si>
  <si>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</si>
  <si>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</si>
  <si>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</si>
  <si>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</si>
  <si>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</si>
  <si>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</si>
  <si>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</si>
  <si>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</si>
  <si>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</si>
  <si>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</si>
  <si>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</si>
  <si>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</si>
  <si>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</si>
  <si>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</si>
  <si>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</si>
  <si>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</si>
  <si>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</si>
  <si>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</si>
  <si>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</si>
  <si>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</si>
  <si>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</si>
  <si>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</si>
  <si>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</si>
  <si>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</si>
  <si>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</si>
  <si>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</si>
  <si>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</si>
  <si>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</si>
  <si>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</si>
  <si>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</si>
  <si>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</si>
  <si>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</si>
  <si>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</si>
  <si>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</si>
  <si>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</si>
  <si>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</si>
  <si>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</si>
  <si>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</si>
  <si>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</si>
  <si>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</si>
  <si>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</si>
  <si>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</si>
  <si>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</si>
  <si>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</si>
  <si>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</si>
  <si>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</si>
  <si>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</si>
  <si>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</si>
  <si>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</si>
  <si>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</si>
  <si>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</si>
  <si>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</si>
  <si>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</si>
  <si>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</si>
  <si>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</si>
  <si>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</si>
  <si>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</si>
  <si>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</si>
  <si>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</si>
  <si>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</si>
  <si>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</si>
  <si>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</si>
  <si>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</si>
  <si>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</si>
  <si>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</si>
  <si>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</si>
  <si>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</si>
  <si>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</si>
  <si>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</si>
  <si>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</si>
  <si>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</si>
  <si>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</si>
  <si>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</si>
  <si>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</si>
  <si>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</si>
  <si>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</si>
  <si>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</si>
  <si>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</si>
  <si>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</si>
  <si>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</si>
  <si>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</si>
  <si>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</si>
  <si>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</si>
  <si>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</si>
  <si>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</si>
  <si>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</si>
  <si>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</si>
  <si>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</si>
  <si>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</si>
  <si>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</si>
  <si>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</si>
  <si>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</si>
  <si>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</si>
  <si>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</si>
  <si>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</si>
  <si>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</si>
  <si>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</si>
  <si>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</si>
  <si>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</si>
  <si>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</si>
  <si>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</si>
  <si>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</si>
  <si>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</si>
  <si>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</si>
  <si>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</si>
  <si>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</si>
  <si>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</si>
  <si>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</si>
  <si>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</si>
  <si>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</si>
  <si>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</si>
  <si>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</si>
  <si>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</si>
  <si>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</si>
  <si>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</si>
  <si>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</si>
  <si>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</si>
  <si>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</si>
  <si>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</si>
  <si>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</si>
  <si>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</si>
  <si>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</si>
  <si>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</si>
  <si>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</si>
  <si>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</si>
  <si>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</si>
  <si>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</si>
  <si>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</si>
  <si>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</si>
  <si>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</si>
  <si>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</si>
  <si>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</si>
  <si>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</si>
  <si>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</si>
  <si>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</si>
  <si>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</si>
  <si>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</si>
  <si>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</si>
  <si>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</si>
  <si>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</si>
  <si>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</si>
  <si>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</si>
  <si>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</si>
  <si>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</si>
  <si>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</si>
  <si>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</si>
  <si>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</si>
  <si>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</si>
  <si>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</si>
  <si>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</si>
  <si>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</si>
  <si>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</si>
  <si>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</si>
  <si>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</si>
  <si>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</si>
  <si>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</si>
  <si>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</si>
  <si>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</si>
  <si>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</si>
  <si>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</si>
  <si>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</si>
  <si>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</si>
  <si>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</si>
  <si>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</si>
  <si>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</si>
  <si>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</si>
  <si>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</si>
  <si>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</si>
  <si>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</si>
  <si>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</si>
  <si>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</si>
  <si>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</si>
  <si>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</si>
  <si>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</si>
  <si>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</si>
  <si>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</si>
  <si>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</si>
  <si>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</si>
  <si>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</si>
  <si>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</si>
  <si>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</si>
  <si>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</si>
  <si>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</si>
  <si>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</si>
  <si>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</si>
  <si>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</si>
  <si>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</si>
  <si>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</si>
  <si>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</si>
  <si>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</si>
  <si>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</si>
  <si>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</si>
  <si>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Biomass stocks by principal tree species</t>
  </si>
  <si>
    <t>Carbon stocks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</si>
  <si>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</si>
  <si>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</si>
  <si>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</si>
  <si>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</si>
  <si>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</si>
  <si>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50-year softwood forecast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</si>
  <si>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</si>
  <si>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</si>
  <si>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</si>
  <si>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</si>
  <si>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</si>
  <si>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</si>
  <si>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</si>
  <si>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</si>
  <si>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</si>
  <si>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</si>
  <si>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</si>
  <si>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</si>
  <si>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</si>
  <si>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</si>
  <si>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</si>
  <si>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</si>
  <si>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</si>
  <si>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</si>
  <si>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</si>
  <si>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</si>
  <si>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</si>
  <si>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</si>
  <si>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</si>
  <si>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</si>
  <si>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</si>
  <si>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</si>
  <si>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</si>
  <si>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</si>
  <si>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</si>
  <si>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</si>
  <si>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</si>
  <si>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</si>
  <si>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</si>
  <si>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</si>
  <si>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</si>
  <si>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</si>
  <si>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</si>
  <si>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</si>
  <si>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</si>
  <si>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</si>
  <si>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</si>
  <si>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</si>
  <si>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</si>
  <si>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</si>
  <si>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</si>
  <si>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</si>
  <si>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</si>
  <si>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</si>
  <si>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</si>
  <si>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</si>
  <si>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</si>
  <si>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</si>
  <si>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</si>
  <si>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</si>
  <si>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</si>
  <si>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</si>
  <si>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</si>
  <si>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</si>
  <si>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</si>
  <si>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</si>
  <si>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</si>
  <si>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</si>
  <si>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</si>
  <si>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</si>
  <si>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</si>
  <si>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</si>
  <si>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</si>
  <si>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</si>
  <si>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</si>
  <si>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</si>
  <si>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</si>
  <si>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</si>
  <si>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</si>
  <si>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</si>
  <si>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</si>
  <si>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</si>
  <si>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</si>
  <si>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</si>
  <si>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</si>
  <si>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</si>
  <si>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</si>
  <si>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</si>
  <si>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</si>
  <si>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</si>
  <si>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</si>
  <si>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</si>
  <si>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</si>
  <si>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</si>
  <si>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</si>
  <si>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</si>
  <si>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</si>
  <si>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</si>
  <si>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</si>
  <si>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</si>
  <si>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</si>
  <si>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</si>
  <si>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</si>
  <si>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</si>
  <si>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</si>
  <si>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</si>
  <si>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</si>
  <si>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</si>
  <si>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</si>
  <si>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</si>
  <si>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</si>
  <si>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</si>
  <si>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</si>
  <si>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</si>
  <si>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</si>
  <si>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</si>
  <si>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</si>
  <si>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</si>
  <si>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</si>
  <si>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</si>
  <si>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</si>
  <si>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</si>
  <si>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</si>
  <si>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</si>
  <si>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</si>
  <si>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</si>
  <si>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</si>
  <si>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</si>
  <si>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</si>
  <si>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</si>
  <si>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</si>
  <si>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</si>
  <si>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</si>
  <si>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</si>
  <si>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</si>
  <si>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</si>
  <si>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</si>
  <si>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</si>
  <si>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</si>
  <si>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</si>
  <si>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</si>
  <si>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</si>
  <si>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</si>
  <si>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</si>
  <si>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</si>
  <si>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</si>
  <si>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</si>
  <si>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</si>
  <si>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</si>
  <si>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</si>
  <si>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</si>
  <si>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</si>
  <si>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</si>
  <si>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</si>
  <si>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</si>
  <si>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</si>
  <si>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Public road</t>
  </si>
  <si>
    <t>NFI_CATEGORY</t>
  </si>
  <si>
    <t xml:space="preserve">Public Road </t>
  </si>
  <si>
    <t>Forest road sealed</t>
  </si>
  <si>
    <t>Forest road sealed surface</t>
  </si>
  <si>
    <t>Forest road unsealed</t>
  </si>
  <si>
    <t>Forest road unsealed surface</t>
  </si>
  <si>
    <t>Ride sealed</t>
  </si>
  <si>
    <t>Ride sealed surface</t>
  </si>
  <si>
    <t>Ride unsurfaced</t>
  </si>
  <si>
    <t>Extraction track</t>
  </si>
  <si>
    <t>Extraction track - dozed</t>
  </si>
  <si>
    <t>Extraction track dozed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</si>
  <si>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</si>
  <si>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</si>
  <si>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</si>
  <si>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</si>
  <si>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</si>
  <si>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</si>
  <si>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</si>
  <si>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</si>
  <si>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</si>
  <si>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</si>
  <si>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</si>
  <si>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</si>
  <si>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</si>
  <si>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</si>
  <si>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</si>
  <si>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</si>
  <si>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</si>
  <si>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</si>
  <si>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</si>
  <si>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</si>
  <si>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</si>
  <si>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</si>
  <si>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</si>
  <si>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</si>
  <si>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</si>
  <si>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</si>
  <si>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</si>
  <si>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</si>
  <si>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</si>
  <si>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</si>
  <si>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</si>
  <si>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</si>
  <si>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</si>
  <si>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</si>
  <si>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</si>
  <si>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</si>
  <si>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</si>
  <si>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</si>
  <si>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</si>
  <si>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</si>
  <si>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</si>
  <si>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</si>
  <si>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</si>
  <si>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</si>
  <si>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</si>
  <si>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</si>
  <si>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</si>
  <si>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</si>
  <si>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</si>
  <si>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</si>
  <si>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</si>
  <si>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</si>
  <si>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</si>
  <si>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</si>
  <si>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</si>
  <si>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</si>
  <si>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</si>
  <si>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</si>
  <si>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</si>
  <si>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</si>
  <si>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</si>
  <si>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</si>
  <si>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</si>
  <si>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</si>
  <si>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</si>
  <si>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</si>
  <si>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</si>
  <si>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</si>
  <si>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</si>
  <si>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</si>
  <si>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</si>
  <si>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</si>
  <si>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</si>
  <si>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</si>
  <si>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</si>
  <si>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</si>
  <si>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</si>
  <si>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</si>
  <si>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</si>
  <si>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</si>
  <si>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</si>
  <si>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</si>
  <si>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</si>
  <si>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</si>
  <si>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</si>
  <si>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</si>
  <si>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</si>
  <si>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</si>
  <si>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</si>
  <si>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</si>
  <si>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</si>
  <si>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</si>
  <si>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</si>
  <si>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</si>
  <si>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</si>
  <si>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</si>
  <si>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</si>
  <si>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</si>
  <si>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</si>
  <si>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</si>
  <si>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</si>
  <si>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</si>
  <si>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</si>
  <si>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</si>
  <si>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</si>
  <si>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</si>
  <si>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</si>
  <si>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</si>
  <si>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</si>
  <si>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</si>
  <si>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</si>
  <si>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</si>
  <si>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</si>
  <si>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</si>
  <si>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</si>
  <si>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</si>
  <si>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</si>
  <si>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</si>
  <si>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</si>
  <si>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</si>
  <si>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</si>
  <si>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</si>
  <si>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</si>
  <si>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</si>
  <si>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</si>
  <si>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</si>
  <si>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</si>
  <si>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</si>
  <si>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</si>
  <si>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</si>
  <si>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</si>
  <si>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</si>
  <si>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</si>
  <si>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</si>
  <si>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</si>
  <si>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</si>
  <si>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</si>
  <si>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Tree health - ash</t>
  </si>
  <si>
    <t>Tree health - oak</t>
  </si>
  <si>
    <t>Tree health - larch</t>
  </si>
  <si>
    <t>Tree health - sweet chestnut</t>
  </si>
  <si>
    <t xml:space="preserve">Simplified comparison of mapped area estimates and stocked area estimates </t>
  </si>
  <si>
    <t>Number of measureable trees</t>
  </si>
  <si>
    <t>Biomass stocks in live woodland trees</t>
  </si>
  <si>
    <t>Carbon stocks in live woodland trees</t>
  </si>
  <si>
    <t>B / M / B *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</si>
  <si>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</si>
  <si>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</si>
  <si>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</si>
  <si>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</si>
  <si>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hardwood timber availability;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</si>
  <si>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</si>
  <si>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</si>
  <si>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>Evidence of management (PS sections with neither broadleaves nor conifers)</t>
  </si>
  <si>
    <t>Larch as a proportion of woodland</t>
  </si>
  <si>
    <t>Summary of 25–year forecast of softwood timber availability; average annual volume within period</t>
  </si>
  <si>
    <t>Summary of 50–year forecast of softwood timber availability; average annual volume within period</t>
  </si>
  <si>
    <t>Summary of 50–year forecast of hardwood timber availability; average annual volume within period</t>
  </si>
  <si>
    <t>Number of measureable trees by principal tree species</t>
  </si>
  <si>
    <t>Number of measureable trees by age class</t>
  </si>
  <si>
    <t>Number of measureable trees by mean stand dbh class</t>
  </si>
  <si>
    <t>mean yield class weighted by area</t>
  </si>
  <si>
    <t>Stocked area of all conifers and all species</t>
  </si>
  <si>
    <t>Standing volume of all conifers and all species</t>
  </si>
  <si>
    <t>Number of trees of all conifers and all species</t>
  </si>
  <si>
    <t>Ranking (woodland area)</t>
  </si>
  <si>
    <t>Woodland cover %</t>
  </si>
  <si>
    <t>Ranking (woodland cover %)</t>
  </si>
  <si>
    <t>% woodland cover</t>
  </si>
  <si>
    <t>Release Date: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</si>
</sst>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3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42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24" fillId="39" borderId="0" applyNumberFormat="0" applyBorder="0" applyAlignment="0" applyProtection="0"/>
    <xf numFmtId="0" fontId="24" fillId="43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40" borderId="0" applyNumberFormat="0" applyBorder="0" applyAlignment="0" applyProtection="0"/>
    <xf numFmtId="0" fontId="25" fillId="44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7" borderId="0" applyNumberFormat="0" applyBorder="0" applyAlignment="0" applyProtection="0"/>
    <xf numFmtId="0" fontId="25" fillId="41" borderId="0" applyNumberFormat="0" applyBorder="0" applyAlignment="0" applyProtection="0"/>
    <xf numFmtId="0" fontId="26" fillId="15" borderId="0" applyNumberFormat="0" applyBorder="0" applyAlignment="0" applyProtection="0"/>
    <xf numFmtId="0" fontId="27" fillId="18" borderId="40" applyNumberFormat="0" applyAlignment="0" applyProtection="0"/>
    <xf numFmtId="0" fontId="28" fillId="19" borderId="43" applyNumberFormat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0" borderId="37" applyNumberFormat="0" applyFill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4" fillId="17" borderId="40" applyNumberFormat="0" applyAlignment="0" applyProtection="0"/>
    <xf numFmtId="0" fontId="35" fillId="0" borderId="42" applyNumberFormat="0" applyFill="0" applyAlignment="0" applyProtection="0"/>
    <xf numFmtId="0" fontId="36" fillId="16" borderId="0" applyNumberFormat="0" applyBorder="0" applyAlignment="0" applyProtection="0"/>
    <xf numFmtId="0" fontId="8" fillId="0" borderId="0"/>
    <xf numFmtId="0" fontId="24" fillId="0" borderId="0"/>
    <xf numFmtId="0" fontId="24" fillId="20" borderId="44" applyNumberFormat="0" applyFont="0" applyAlignment="0" applyProtection="0"/>
    <xf numFmtId="0" fontId="37" fillId="18" borderId="41" applyNumberFormat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922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2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2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2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2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1" fillId="8" borderId="13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0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0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0" fillId="0" borderId="0" xfId="51" applyFont="1" applyBorder="1"/>
    <xf numFmtId="0" fontId="40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3" fillId="0" borderId="0" xfId="0" applyFont="1"/>
    <xf numFmtId="17" fontId="42" fillId="46" borderId="23" xfId="0" applyNumberFormat="1" applyFont="1" applyFill="1" applyBorder="1" applyAlignment="1">
      <alignment horizontal="center" vertical="center"/>
    </xf>
    <xf numFmtId="0" fontId="42" fillId="46" borderId="23" xfId="0" applyFont="1" applyFill="1" applyBorder="1" applyAlignment="1">
      <alignment horizontal="center" vertical="center"/>
    </xf>
    <xf numFmtId="0" fontId="42" fillId="46" borderId="24" xfId="0" applyFont="1" applyFill="1" applyBorder="1" applyAlignment="1">
      <alignment horizontal="center" vertical="center"/>
    </xf>
    <xf numFmtId="3" fontId="44" fillId="12" borderId="23" xfId="0" applyNumberFormat="1" applyFont="1" applyFill="1" applyBorder="1" applyAlignment="1">
      <alignment horizontal="center" vertical="center"/>
    </xf>
    <xf numFmtId="3" fontId="45" fillId="13" borderId="24" xfId="0" applyNumberFormat="1" applyFont="1" applyFill="1" applyBorder="1" applyAlignment="1">
      <alignment horizontal="center" vertical="center"/>
    </xf>
    <xf numFmtId="0" fontId="42" fillId="46" borderId="28" xfId="0" applyFont="1" applyFill="1" applyBorder="1" applyAlignment="1">
      <alignment horizontal="center" vertical="center"/>
    </xf>
    <xf numFmtId="3" fontId="44" fillId="12" borderId="29" xfId="0" applyNumberFormat="1" applyFont="1" applyFill="1" applyBorder="1" applyAlignment="1">
      <alignment horizontal="center" vertical="center"/>
    </xf>
    <xf numFmtId="3" fontId="45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6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0" fillId="0" borderId="46" xfId="51" applyFont="1" applyFill="1" applyBorder="1" applyAlignment="1">
      <alignment vertical="center"/>
    </xf>
    <xf numFmtId="0" fontId="40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0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7" fillId="0" borderId="0" xfId="53" applyFont="1"/>
    <xf numFmtId="3" fontId="47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7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7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48" fillId="0" borderId="59" xfId="0" applyNumberFormat="1" applyFont="1" applyFill="1" applyBorder="1"/>
    <xf numFmtId="4" fontId="48" fillId="0" borderId="0" xfId="0" applyNumberFormat="1" applyFont="1" applyFill="1" applyBorder="1"/>
    <xf numFmtId="4" fontId="48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49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0" fillId="51" borderId="0" xfId="55" applyFill="1"/>
    <xf numFmtId="0" fontId="50" fillId="0" borderId="0" xfId="55"/>
    <xf numFmtId="0" fontId="50" fillId="52" borderId="0" xfId="55" applyFill="1"/>
    <xf numFmtId="0" fontId="50" fillId="53" borderId="0" xfId="55" applyFill="1"/>
    <xf numFmtId="0" fontId="50" fillId="54" borderId="0" xfId="55" applyFill="1"/>
    <xf numFmtId="0" fontId="50" fillId="55" borderId="0" xfId="55" applyFill="1"/>
    <xf numFmtId="0" fontId="50" fillId="56" borderId="0" xfId="55" applyFill="1"/>
    <xf numFmtId="0" fontId="50" fillId="58" borderId="0" xfId="55" applyFill="1"/>
    <xf numFmtId="0" fontId="50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1" fillId="0" borderId="0" xfId="0" applyNumberFormat="1" applyFont="1" applyFill="1" applyBorder="1" applyAlignment="1"/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51" fillId="47" borderId="102" xfId="0" applyFont="1" applyFill="1" applyBorder="1" applyAlignment="1">
      <alignment vertical="center"/>
    </xf>
    <xf numFmtId="0" fontId="51" fillId="47" borderId="94" xfId="0" applyFont="1" applyFill="1" applyBorder="1" applyAlignment="1">
      <alignment vertical="center"/>
    </xf>
    <xf numFmtId="3" fontId="51" fillId="47" borderId="0" xfId="0" applyNumberFormat="1" applyFont="1" applyFill="1" applyBorder="1" applyAlignment="1">
      <alignment vertical="center"/>
    </xf>
    <xf numFmtId="3" fontId="51" fillId="47" borderId="103" xfId="0" applyNumberFormat="1" applyFont="1" applyFill="1" applyBorder="1" applyAlignment="1">
      <alignment vertical="center"/>
    </xf>
    <xf numFmtId="0" fontId="0" fillId="0" borderId="102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3" xfId="0" applyNumberFormat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3" fontId="0" fillId="0" borderId="106" xfId="0" applyNumberFormat="1" applyBorder="1" applyAlignment="1">
      <alignment vertical="center"/>
    </xf>
    <xf numFmtId="3" fontId="0" fillId="0" borderId="107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8" xfId="0" applyFill="1" applyBorder="1"/>
    <xf numFmtId="0" fontId="1" fillId="0" borderId="0" xfId="60" applyBorder="1"/>
    <xf numFmtId="0" fontId="1" fillId="0" borderId="0" xfId="60"/>
    <xf numFmtId="0" fontId="47" fillId="0" borderId="0" xfId="60" applyFont="1"/>
    <xf numFmtId="0" fontId="9" fillId="0" borderId="0" xfId="60" applyFont="1"/>
    <xf numFmtId="0" fontId="13" fillId="2" borderId="66" xfId="60" applyFont="1" applyFill="1" applyBorder="1" applyAlignment="1">
      <alignment wrapText="1"/>
    </xf>
    <xf numFmtId="0" fontId="13" fillId="2" borderId="66" xfId="60" applyFont="1" applyFill="1" applyBorder="1" applyAlignment="1">
      <alignment horizontal="right" wrapText="1"/>
    </xf>
    <xf numFmtId="0" fontId="13" fillId="2" borderId="67" xfId="60" applyFont="1" applyFill="1" applyBorder="1" applyAlignment="1">
      <alignment horizontal="right" wrapText="1"/>
    </xf>
    <xf numFmtId="0" fontId="1" fillId="0" borderId="69" xfId="60" applyBorder="1"/>
    <xf numFmtId="3" fontId="1" fillId="0" borderId="69" xfId="60" applyNumberFormat="1" applyBorder="1"/>
    <xf numFmtId="4" fontId="1" fillId="59" borderId="70" xfId="60" applyNumberFormat="1" applyFill="1" applyBorder="1"/>
    <xf numFmtId="3" fontId="1" fillId="0" borderId="0" xfId="60" applyNumberFormat="1" applyBorder="1"/>
    <xf numFmtId="4" fontId="1" fillId="59" borderId="94" xfId="60" applyNumberFormat="1" applyFill="1" applyBorder="1"/>
    <xf numFmtId="0" fontId="1" fillId="0" borderId="73" xfId="60" applyFont="1" applyBorder="1"/>
    <xf numFmtId="3" fontId="1" fillId="0" borderId="73" xfId="60" applyNumberFormat="1" applyFont="1" applyBorder="1"/>
    <xf numFmtId="4" fontId="1" fillId="59" borderId="74" xfId="60" applyNumberFormat="1" applyFill="1" applyBorder="1"/>
    <xf numFmtId="4" fontId="1" fillId="0" borderId="0" xfId="60" applyNumberFormat="1" applyBorder="1"/>
    <xf numFmtId="0" fontId="1" fillId="0" borderId="68" xfId="53" applyFont="1" applyBorder="1"/>
    <xf numFmtId="3" fontId="1" fillId="0" borderId="0" xfId="60" applyNumberFormat="1"/>
    <xf numFmtId="4" fontId="1" fillId="0" borderId="0" xfId="60" applyNumberFormat="1"/>
    <xf numFmtId="0" fontId="6" fillId="2" borderId="75" xfId="60" applyFont="1" applyFill="1" applyBorder="1" applyAlignment="1">
      <alignment wrapText="1"/>
    </xf>
    <xf numFmtId="0" fontId="13" fillId="2" borderId="69" xfId="60" applyFont="1" applyFill="1" applyBorder="1" applyAlignment="1">
      <alignment wrapText="1"/>
    </xf>
    <xf numFmtId="0" fontId="13" fillId="2" borderId="69" xfId="60" applyFont="1" applyFill="1" applyBorder="1" applyAlignment="1">
      <alignment horizontal="right" wrapText="1"/>
    </xf>
    <xf numFmtId="0" fontId="13" fillId="2" borderId="70" xfId="60" applyFont="1" applyFill="1" applyBorder="1" applyAlignment="1">
      <alignment horizontal="right" wrapText="1"/>
    </xf>
    <xf numFmtId="0" fontId="1" fillId="0" borderId="76" xfId="60" applyBorder="1"/>
    <xf numFmtId="0" fontId="1" fillId="0" borderId="69" xfId="60" applyFill="1" applyBorder="1" applyAlignment="1"/>
    <xf numFmtId="4" fontId="1" fillId="59" borderId="69" xfId="60" applyNumberFormat="1" applyFill="1" applyBorder="1"/>
    <xf numFmtId="0" fontId="1" fillId="0" borderId="77" xfId="60" applyBorder="1"/>
    <xf numFmtId="0" fontId="1" fillId="0" borderId="0" xfId="60" applyFill="1" applyBorder="1" applyAlignment="1">
      <alignment wrapText="1"/>
    </xf>
    <xf numFmtId="4" fontId="1" fillId="59" borderId="0" xfId="60" applyNumberFormat="1" applyFill="1" applyBorder="1"/>
    <xf numFmtId="0" fontId="1" fillId="0" borderId="0" xfId="60" applyFill="1" applyBorder="1" applyAlignment="1"/>
    <xf numFmtId="0" fontId="1" fillId="0" borderId="0" xfId="60" applyBorder="1" applyAlignment="1"/>
    <xf numFmtId="0" fontId="1" fillId="0" borderId="78" xfId="60" applyBorder="1"/>
    <xf numFmtId="0" fontId="1" fillId="0" borderId="73" xfId="60" applyBorder="1" applyAlignment="1"/>
    <xf numFmtId="3" fontId="1" fillId="0" borderId="73" xfId="60" applyNumberFormat="1" applyBorder="1"/>
    <xf numFmtId="4" fontId="1" fillId="59" borderId="73" xfId="60" applyNumberFormat="1" applyFill="1" applyBorder="1"/>
    <xf numFmtId="0" fontId="1" fillId="0" borderId="0" xfId="60" applyFill="1"/>
    <xf numFmtId="0" fontId="1" fillId="0" borderId="0" xfId="60" applyFill="1" applyBorder="1"/>
    <xf numFmtId="3" fontId="13" fillId="2" borderId="69" xfId="60" applyNumberFormat="1" applyFont="1" applyFill="1" applyBorder="1" applyAlignment="1">
      <alignment horizontal="right" wrapText="1"/>
    </xf>
    <xf numFmtId="0" fontId="13" fillId="0" borderId="0" xfId="60" applyFont="1" applyFill="1" applyBorder="1" applyAlignment="1">
      <alignment wrapText="1"/>
    </xf>
    <xf numFmtId="4" fontId="1" fillId="0" borderId="0" xfId="60" applyNumberFormat="1" applyFill="1" applyBorder="1"/>
    <xf numFmtId="4" fontId="1" fillId="0" borderId="94" xfId="60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2" xfId="0" applyNumberFormat="1" applyFont="1" applyFill="1" applyBorder="1"/>
    <xf numFmtId="3" fontId="1" fillId="12" borderId="113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5" xfId="0" applyFont="1" applyFill="1" applyBorder="1"/>
    <xf numFmtId="0" fontId="0" fillId="47" borderId="115" xfId="0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10" fontId="0" fillId="47" borderId="117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48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1" xfId="58" applyNumberFormat="1" applyFont="1" applyFill="1" applyBorder="1" applyAlignment="1">
      <alignment horizontal="left" wrapText="1"/>
    </xf>
    <xf numFmtId="3" fontId="9" fillId="0" borderId="0" xfId="59" applyNumberFormat="1" applyFont="1" applyFill="1" applyBorder="1" applyAlignment="1">
      <alignment vertical="center"/>
    </xf>
    <xf numFmtId="3" fontId="9" fillId="0" borderId="49" xfId="59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59" applyNumberFormat="1" applyFont="1" applyFill="1" applyBorder="1" applyAlignment="1">
      <alignment vertical="center"/>
    </xf>
    <xf numFmtId="3" fontId="1" fillId="0" borderId="49" xfId="59" applyNumberFormat="1" applyFont="1" applyFill="1" applyBorder="1" applyAlignment="1">
      <alignment vertical="center"/>
    </xf>
    <xf numFmtId="3" fontId="1" fillId="0" borderId="51" xfId="59" applyNumberFormat="1" applyFont="1" applyFill="1" applyBorder="1" applyAlignment="1">
      <alignment vertical="center"/>
    </xf>
    <xf numFmtId="3" fontId="1" fillId="0" borderId="52" xfId="59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59" applyNumberFormat="1" applyFont="1" applyFill="1" applyBorder="1" applyAlignment="1">
      <alignment vertical="center"/>
    </xf>
    <xf numFmtId="170" fontId="16" fillId="0" borderId="49" xfId="59" applyNumberFormat="1" applyFont="1" applyFill="1" applyBorder="1" applyAlignment="1">
      <alignment vertical="center"/>
    </xf>
    <xf numFmtId="170" fontId="15" fillId="0" borderId="0" xfId="59" applyNumberFormat="1" applyFont="1" applyFill="1" applyBorder="1" applyAlignment="1">
      <alignment vertical="center"/>
    </xf>
    <xf numFmtId="170" fontId="15" fillId="0" borderId="49" xfId="59" applyNumberFormat="1" applyFont="1" applyFill="1" applyBorder="1" applyAlignment="1">
      <alignment vertical="center"/>
    </xf>
    <xf numFmtId="170" fontId="15" fillId="0" borderId="51" xfId="59" applyNumberFormat="1" applyFont="1" applyFill="1" applyBorder="1" applyAlignment="1">
      <alignment vertical="center"/>
    </xf>
    <xf numFmtId="170" fontId="15" fillId="0" borderId="52" xfId="59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24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59" applyNumberFormat="1" applyFont="1" applyFill="1" applyBorder="1" applyAlignment="1">
      <alignment vertical="center"/>
    </xf>
    <xf numFmtId="3" fontId="1" fillId="61" borderId="49" xfId="59" applyNumberFormat="1" applyFont="1" applyFill="1" applyBorder="1" applyAlignment="1">
      <alignment vertical="center"/>
    </xf>
    <xf numFmtId="0" fontId="1" fillId="61" borderId="109" xfId="57" applyFont="1" applyFill="1" applyBorder="1" applyAlignment="1">
      <alignment vertical="center"/>
    </xf>
    <xf numFmtId="3" fontId="1" fillId="61" borderId="51" xfId="59" applyNumberFormat="1" applyFont="1" applyFill="1" applyBorder="1" applyAlignment="1">
      <alignment vertical="center"/>
    </xf>
    <xf numFmtId="3" fontId="1" fillId="61" borderId="52" xfId="59" applyNumberFormat="1" applyFont="1" applyFill="1" applyBorder="1" applyAlignment="1">
      <alignment vertical="center"/>
    </xf>
    <xf numFmtId="170" fontId="15" fillId="61" borderId="0" xfId="59" applyNumberFormat="1" applyFont="1" applyFill="1" applyBorder="1" applyAlignment="1">
      <alignment vertical="center"/>
    </xf>
    <xf numFmtId="170" fontId="15" fillId="61" borderId="49" xfId="59" applyNumberFormat="1" applyFont="1" applyFill="1" applyBorder="1" applyAlignment="1">
      <alignment vertical="center"/>
    </xf>
    <xf numFmtId="170" fontId="15" fillId="61" borderId="51" xfId="59" applyNumberFormat="1" applyFont="1" applyFill="1" applyBorder="1" applyAlignment="1">
      <alignment vertical="center"/>
    </xf>
    <xf numFmtId="170" fontId="15" fillId="61" borderId="52" xfId="59" applyNumberFormat="1" applyFont="1" applyFill="1" applyBorder="1" applyAlignment="1">
      <alignment vertical="center"/>
    </xf>
    <xf numFmtId="4" fontId="9" fillId="61" borderId="121" xfId="58" applyNumberFormat="1" applyFont="1" applyFill="1" applyBorder="1" applyAlignment="1">
      <alignment horizontal="left" wrapText="1"/>
    </xf>
    <xf numFmtId="3" fontId="9" fillId="61" borderId="0" xfId="59" applyNumberFormat="1" applyFont="1" applyFill="1" applyBorder="1" applyAlignment="1">
      <alignment vertical="center"/>
    </xf>
    <xf numFmtId="3" fontId="9" fillId="61" borderId="49" xfId="59" applyNumberFormat="1" applyFont="1" applyFill="1" applyBorder="1" applyAlignment="1">
      <alignment vertical="center"/>
    </xf>
    <xf numFmtId="4" fontId="1" fillId="0" borderId="121" xfId="58" applyNumberFormat="1" applyFont="1" applyFill="1" applyBorder="1" applyAlignment="1">
      <alignment horizontal="left" wrapText="1"/>
    </xf>
    <xf numFmtId="0" fontId="1" fillId="0" borderId="109" xfId="57" applyFont="1" applyFill="1" applyBorder="1" applyAlignment="1">
      <alignment vertical="center"/>
    </xf>
    <xf numFmtId="4" fontId="1" fillId="61" borderId="121" xfId="58" applyNumberFormat="1" applyFont="1" applyFill="1" applyBorder="1" applyAlignment="1">
      <alignment horizontal="left" wrapText="1"/>
    </xf>
    <xf numFmtId="0" fontId="9" fillId="61" borderId="109" xfId="57" applyFont="1" applyFill="1" applyBorder="1" applyAlignment="1">
      <alignment vertical="center"/>
    </xf>
    <xf numFmtId="3" fontId="9" fillId="61" borderId="51" xfId="59" applyNumberFormat="1" applyFont="1" applyFill="1" applyBorder="1" applyAlignment="1">
      <alignment vertical="center"/>
    </xf>
    <xf numFmtId="3" fontId="9" fillId="61" borderId="52" xfId="59" applyNumberFormat="1" applyFont="1" applyFill="1" applyBorder="1" applyAlignment="1">
      <alignment vertical="center"/>
    </xf>
    <xf numFmtId="0" fontId="9" fillId="0" borderId="109" xfId="57" applyFont="1" applyFill="1" applyBorder="1" applyAlignment="1">
      <alignment vertical="center"/>
    </xf>
    <xf numFmtId="3" fontId="9" fillId="0" borderId="51" xfId="59" applyNumberFormat="1" applyFont="1" applyFill="1" applyBorder="1" applyAlignment="1">
      <alignment vertical="center"/>
    </xf>
    <xf numFmtId="170" fontId="16" fillId="0" borderId="51" xfId="59" applyNumberFormat="1" applyFont="1" applyFill="1" applyBorder="1" applyAlignment="1">
      <alignment vertical="center"/>
    </xf>
    <xf numFmtId="170" fontId="16" fillId="0" borderId="52" xfId="59" applyNumberFormat="1" applyFont="1" applyFill="1" applyBorder="1" applyAlignment="1">
      <alignment vertical="center"/>
    </xf>
    <xf numFmtId="3" fontId="9" fillId="0" borderId="52" xfId="59" applyNumberFormat="1" applyFont="1" applyFill="1" applyBorder="1" applyAlignment="1">
      <alignment vertical="center"/>
    </xf>
    <xf numFmtId="167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/>
    <xf numFmtId="0" fontId="6" fillId="6" borderId="126" xfId="0" applyFont="1" applyFill="1" applyBorder="1" applyAlignment="1">
      <alignment vertical="center"/>
    </xf>
    <xf numFmtId="3" fontId="52" fillId="4" borderId="18" xfId="0" applyNumberFormat="1" applyFont="1" applyFill="1" applyBorder="1" applyAlignment="1">
      <alignment vertical="center" wrapText="1"/>
    </xf>
    <xf numFmtId="3" fontId="52" fillId="4" borderId="20" xfId="0" applyNumberFormat="1" applyFont="1" applyFill="1" applyBorder="1" applyAlignment="1">
      <alignment vertical="center" wrapText="1"/>
    </xf>
    <xf numFmtId="0" fontId="6" fillId="6" borderId="11" xfId="3" applyNumberFormat="1" applyFont="1" applyFill="1" applyBorder="1" applyAlignment="1">
      <alignment horizontal="left" vertical="center"/>
    </xf>
    <xf numFmtId="0" fontId="8" fillId="6" borderId="11" xfId="0" applyNumberFormat="1" applyFont="1" applyFill="1" applyBorder="1" applyAlignment="1">
      <alignment horizontal="left" vertical="center"/>
    </xf>
    <xf numFmtId="0" fontId="6" fillId="6" borderId="2" xfId="3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10" fontId="1" fillId="12" borderId="113" xfId="0" applyNumberFormat="1" applyFont="1" applyFill="1" applyBorder="1"/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4" xfId="57" applyFont="1" applyFill="1" applyBorder="1" applyAlignment="1">
      <alignment horizontal="center" vertical="center" wrapText="1"/>
    </xf>
    <xf numFmtId="0" fontId="6" fillId="2" borderId="115" xfId="57" applyFont="1" applyFill="1" applyBorder="1" applyAlignment="1">
      <alignment horizontal="center" vertical="center" wrapText="1"/>
    </xf>
    <xf numFmtId="3" fontId="6" fillId="2" borderId="118" xfId="59" applyNumberFormat="1" applyFont="1" applyFill="1" applyBorder="1" applyAlignment="1">
      <alignment horizontal="center" vertical="center"/>
    </xf>
    <xf numFmtId="3" fontId="6" fillId="2" borderId="119" xfId="59" applyNumberFormat="1" applyFont="1" applyFill="1" applyBorder="1" applyAlignment="1">
      <alignment horizontal="center" vertical="center"/>
    </xf>
    <xf numFmtId="3" fontId="6" fillId="2" borderId="120" xfId="59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49" fillId="50" borderId="0" xfId="0" applyFont="1" applyFill="1" applyAlignment="1">
      <alignment horizontal="center"/>
    </xf>
    <xf numFmtId="0" fontId="43" fillId="50" borderId="0" xfId="0" applyFont="1" applyFill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2" fillId="46" borderId="25" xfId="0" applyFont="1" applyFill="1" applyBorder="1" applyAlignment="1">
      <alignment horizontal="center" vertical="center"/>
    </xf>
    <xf numFmtId="0" fontId="42" fillId="46" borderId="27" xfId="0" applyFont="1" applyFill="1" applyBorder="1" applyAlignment="1">
      <alignment horizontal="center" vertical="center"/>
    </xf>
    <xf numFmtId="0" fontId="41" fillId="45" borderId="0" xfId="0" applyFont="1" applyFill="1" applyBorder="1" applyAlignment="1">
      <alignment horizontal="center" vertical="center" wrapText="1"/>
    </xf>
    <xf numFmtId="0" fontId="41" fillId="45" borderId="27" xfId="0" applyFont="1" applyFill="1" applyBorder="1" applyAlignment="1">
      <alignment horizontal="center" vertical="center" wrapText="1"/>
    </xf>
    <xf numFmtId="0" fontId="41" fillId="45" borderId="125" xfId="0" applyFont="1" applyFill="1" applyBorder="1" applyAlignment="1">
      <alignment horizontal="center" vertical="center" wrapText="1"/>
    </xf>
    <xf numFmtId="0" fontId="41" fillId="45" borderId="26" xfId="0" applyFont="1" applyFill="1" applyBorder="1" applyAlignment="1">
      <alignment horizontal="center" vertical="center" wrapText="1"/>
    </xf>
    <xf numFmtId="0" fontId="42" fillId="46" borderId="21" xfId="0" applyFont="1" applyFill="1" applyBorder="1" applyAlignment="1">
      <alignment horizontal="center" vertical="center"/>
    </xf>
    <xf numFmtId="0" fontId="42" fillId="46" borderId="22" xfId="0" applyFont="1" applyFill="1" applyBorder="1" applyAlignment="1">
      <alignment horizontal="center" vertical="center"/>
    </xf>
    <xf numFmtId="0" fontId="42" fillId="46" borderId="2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5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96" xfId="2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1" xfId="4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3" fontId="6" fillId="2" borderId="5" xfId="4" applyNumberFormat="1" applyFont="1" applyFill="1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1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0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8"/>
    <cellStyle name="Normal_SCOTFCST" xfId="3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59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9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18181"/>
      </font>
    </dxf>
    <dxf>
      <font>
        <color rgb="FF818181"/>
      </font>
      <numFmt numFmtId="173" formatCode="&quot;&lt; 1&quot;"/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818181"/>
      <color rgb="FF808080"/>
      <color rgb="FF3B9946"/>
      <color rgb="FF05401A"/>
      <color rgb="FF8BC4C0"/>
      <color rgb="FF7C996D"/>
      <color rgb="FF85B569"/>
      <color rgb="FF60AB61"/>
      <color rgb="FF75DB91"/>
      <color rgb="FFCFD4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0.13769249606255246</c:v>
                </c:pt>
                <c:pt idx="1">
                  <c:v>0.86230750393744759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0.15693233523544758"/>
                  <c:y val="-0.2211974521117678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519.61939129593395</c:v>
                </c:pt>
                <c:pt idx="1">
                  <c:v>34996.349680254876</c:v>
                </c:pt>
                <c:pt idx="2">
                  <c:v>3004.4065860908354</c:v>
                </c:pt>
                <c:pt idx="3">
                  <c:v>747.4141180586621</c:v>
                </c:pt>
                <c:pt idx="4">
                  <c:v>107.45630263824249</c:v>
                </c:pt>
                <c:pt idx="5">
                  <c:v>67.134532122689123</c:v>
                </c:pt>
                <c:pt idx="6">
                  <c:v>10526.325520414399</c:v>
                </c:pt>
                <c:pt idx="7">
                  <c:v>0</c:v>
                </c:pt>
                <c:pt idx="8">
                  <c:v>0</c:v>
                </c:pt>
                <c:pt idx="9">
                  <c:v>6.0696478331500003</c:v>
                </c:pt>
                <c:pt idx="10">
                  <c:v>234.82315300604978</c:v>
                </c:pt>
                <c:pt idx="11">
                  <c:v>100.94776548406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8.0777202524208877E-2"/>
                  <c:y val="0.40387310380459923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24527.243814209629</c:v>
                </c:pt>
                <c:pt idx="1">
                  <c:v>25453.001192937805</c:v>
                </c:pt>
                <c:pt idx="2">
                  <c:v>1901.8837949388389</c:v>
                </c:pt>
                <c:pt idx="3">
                  <c:v>591.49240815734299</c:v>
                </c:pt>
                <c:pt idx="4">
                  <c:v>1637.9056592538211</c:v>
                </c:pt>
                <c:pt idx="5">
                  <c:v>2006.8736184430095</c:v>
                </c:pt>
                <c:pt idx="6">
                  <c:v>5995.2867563106829</c:v>
                </c:pt>
                <c:pt idx="7">
                  <c:v>12.01349871635</c:v>
                </c:pt>
                <c:pt idx="8">
                  <c:v>0</c:v>
                </c:pt>
                <c:pt idx="9">
                  <c:v>164.68327089000201</c:v>
                </c:pt>
                <c:pt idx="10">
                  <c:v>3433.5861804976953</c:v>
                </c:pt>
                <c:pt idx="11">
                  <c:v>95.33428131616526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1.401E-2</c:v>
                </c:pt>
                <c:pt idx="1">
                  <c:v>8.4999999999999995E-4</c:v>
                </c:pt>
                <c:pt idx="2">
                  <c:v>0</c:v>
                </c:pt>
                <c:pt idx="3">
                  <c:v>1.7999999999999998E-4</c:v>
                </c:pt>
                <c:pt idx="4">
                  <c:v>5.2999999999999998E-4</c:v>
                </c:pt>
                <c:pt idx="5">
                  <c:v>1.2900000000000001E-3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0.35765353600000005</c:v>
                  </c:pt>
                  <c:pt idx="1">
                    <c:v>0.70761658000000016</c:v>
                  </c:pt>
                  <c:pt idx="2">
                    <c:v>0.152734272</c:v>
                  </c:pt>
                  <c:pt idx="3">
                    <c:v>0.17197254000000001</c:v>
                  </c:pt>
                  <c:pt idx="4">
                    <c:v>0.39121260000000002</c:v>
                  </c:pt>
                  <c:pt idx="5">
                    <c:v>0.21924489000000003</c:v>
                  </c:pt>
                  <c:pt idx="6">
                    <c:v>0.20580411599999998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0.35765353600000005</c:v>
                  </c:pt>
                  <c:pt idx="1">
                    <c:v>0.70761658000000016</c:v>
                  </c:pt>
                  <c:pt idx="2">
                    <c:v>0.152734272</c:v>
                  </c:pt>
                  <c:pt idx="3">
                    <c:v>0.17197254000000001</c:v>
                  </c:pt>
                  <c:pt idx="4">
                    <c:v>0.39121260000000002</c:v>
                  </c:pt>
                  <c:pt idx="5">
                    <c:v>0.21924489000000003</c:v>
                  </c:pt>
                  <c:pt idx="6">
                    <c:v>0.20580411599999998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0.80698000000000003</c:v>
                </c:pt>
                <c:pt idx="1">
                  <c:v>2.0954000000000002</c:v>
                </c:pt>
                <c:pt idx="2">
                  <c:v>0.35619000000000001</c:v>
                </c:pt>
                <c:pt idx="3">
                  <c:v>0.44645000000000001</c:v>
                </c:pt>
                <c:pt idx="4">
                  <c:v>0.99672000000000005</c:v>
                </c:pt>
                <c:pt idx="5">
                  <c:v>0.40714</c:v>
                </c:pt>
                <c:pt idx="6">
                  <c:v>0.50000999999999995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563008"/>
        <c:axId val="165568896"/>
      </c:barChart>
      <c:catAx>
        <c:axId val="1655630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568896"/>
        <c:crosses val="autoZero"/>
        <c:auto val="1"/>
        <c:lblAlgn val="ctr"/>
        <c:lblOffset val="100"/>
        <c:noMultiLvlLbl val="0"/>
      </c:catAx>
      <c:valAx>
        <c:axId val="1655688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55630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3.5000000000000003E-2</c:v>
                </c:pt>
                <c:pt idx="2">
                  <c:v>0</c:v>
                </c:pt>
                <c:pt idx="3">
                  <c:v>7.0999999999999994E-2</c:v>
                </c:pt>
                <c:pt idx="4">
                  <c:v>0.20699999999999999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4.1181732000000002</c:v>
                  </c:pt>
                  <c:pt idx="1">
                    <c:v>9.1858067999999999</c:v>
                  </c:pt>
                  <c:pt idx="2">
                    <c:v>43.167839350048645</c:v>
                  </c:pt>
                  <c:pt idx="3">
                    <c:v>42.53719657834224</c:v>
                  </c:pt>
                  <c:pt idx="4">
                    <c:v>123.1016855</c:v>
                  </c:pt>
                  <c:pt idx="5">
                    <c:v>1.6512734999999998</c:v>
                  </c:pt>
                  <c:pt idx="6">
                    <c:v>3.4389854999999998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4.1181732000000002</c:v>
                  </c:pt>
                  <c:pt idx="1">
                    <c:v>9.1858067999999999</c:v>
                  </c:pt>
                  <c:pt idx="2">
                    <c:v>43.167839350048645</c:v>
                  </c:pt>
                  <c:pt idx="3">
                    <c:v>42.53719657834224</c:v>
                  </c:pt>
                  <c:pt idx="4">
                    <c:v>123.1016855</c:v>
                  </c:pt>
                  <c:pt idx="5">
                    <c:v>1.6512734999999998</c:v>
                  </c:pt>
                  <c:pt idx="6">
                    <c:v>3.4389854999999998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10.691000000000001</c:v>
                </c:pt>
                <c:pt idx="1">
                  <c:v>24.372</c:v>
                </c:pt>
                <c:pt idx="2">
                  <c:v>139.012</c:v>
                </c:pt>
                <c:pt idx="3">
                  <c:v>132.614</c:v>
                </c:pt>
                <c:pt idx="4">
                  <c:v>433.91500000000002</c:v>
                </c:pt>
                <c:pt idx="5">
                  <c:v>2.081</c:v>
                </c:pt>
                <c:pt idx="6">
                  <c:v>5.085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255808"/>
        <c:axId val="165269888"/>
      </c:barChart>
      <c:catAx>
        <c:axId val="1652558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269888"/>
        <c:crosses val="autoZero"/>
        <c:auto val="1"/>
        <c:lblAlgn val="ctr"/>
        <c:lblOffset val="100"/>
        <c:noMultiLvlLbl val="0"/>
      </c:catAx>
      <c:valAx>
        <c:axId val="1652698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2558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3.5000000000000003E-2</c:v>
                </c:pt>
                <c:pt idx="2">
                  <c:v>0</c:v>
                </c:pt>
                <c:pt idx="3">
                  <c:v>7.0999999999999994E-2</c:v>
                </c:pt>
                <c:pt idx="4">
                  <c:v>0.20699999999999999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4.1181732000000002</c:v>
                  </c:pt>
                  <c:pt idx="1">
                    <c:v>9.1858067999999999</c:v>
                  </c:pt>
                  <c:pt idx="2">
                    <c:v>43.167839350048645</c:v>
                  </c:pt>
                  <c:pt idx="3">
                    <c:v>42.53719657834224</c:v>
                  </c:pt>
                  <c:pt idx="4">
                    <c:v>123.1016855</c:v>
                  </c:pt>
                  <c:pt idx="5">
                    <c:v>1.6512734999999998</c:v>
                  </c:pt>
                  <c:pt idx="6">
                    <c:v>3.4389854999999998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4.1181732000000002</c:v>
                  </c:pt>
                  <c:pt idx="1">
                    <c:v>9.1858067999999999</c:v>
                  </c:pt>
                  <c:pt idx="2">
                    <c:v>43.167839350048645</c:v>
                  </c:pt>
                  <c:pt idx="3">
                    <c:v>42.53719657834224</c:v>
                  </c:pt>
                  <c:pt idx="4">
                    <c:v>123.1016855</c:v>
                  </c:pt>
                  <c:pt idx="5">
                    <c:v>1.6512734999999998</c:v>
                  </c:pt>
                  <c:pt idx="6">
                    <c:v>3.4389854999999998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10.691000000000001</c:v>
                </c:pt>
                <c:pt idx="1">
                  <c:v>24.372</c:v>
                </c:pt>
                <c:pt idx="2">
                  <c:v>139.012</c:v>
                </c:pt>
                <c:pt idx="3">
                  <c:v>132.614</c:v>
                </c:pt>
                <c:pt idx="4">
                  <c:v>433.91500000000002</c:v>
                </c:pt>
                <c:pt idx="5">
                  <c:v>2.081</c:v>
                </c:pt>
                <c:pt idx="6">
                  <c:v>5.085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406976"/>
        <c:axId val="165580800"/>
      </c:barChart>
      <c:catAx>
        <c:axId val="1654069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 baseline="0"/>
            </a:pPr>
            <a:endParaRPr lang="en-US"/>
          </a:p>
        </c:txPr>
        <c:crossAx val="165580800"/>
        <c:crosses val="autoZero"/>
        <c:auto val="1"/>
        <c:lblAlgn val="ctr"/>
        <c:lblOffset val="100"/>
        <c:noMultiLvlLbl val="0"/>
      </c:catAx>
      <c:valAx>
        <c:axId val="1655808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Standing volume (000 m</a:t>
                </a:r>
                <a:r>
                  <a:rPr lang="en-US" sz="1400" baseline="30000"/>
                  <a:t>3</a:t>
                </a:r>
                <a:r>
                  <a:rPr lang="en-US" sz="1400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540697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3.5000000000000003E-2</c:v>
                </c:pt>
                <c:pt idx="2">
                  <c:v>0</c:v>
                </c:pt>
                <c:pt idx="3">
                  <c:v>3.7999999999999999E-2</c:v>
                </c:pt>
                <c:pt idx="4">
                  <c:v>7.0999999999999994E-2</c:v>
                </c:pt>
                <c:pt idx="5">
                  <c:v>0.17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11.427897699999999</c:v>
                  </c:pt>
                  <c:pt idx="2">
                    <c:v>22.242276</c:v>
                  </c:pt>
                  <c:pt idx="3">
                    <c:v>43.346659999999993</c:v>
                  </c:pt>
                  <c:pt idx="4">
                    <c:v>91.866506599999994</c:v>
                  </c:pt>
                  <c:pt idx="5">
                    <c:v>55.464370500000001</c:v>
                  </c:pt>
                  <c:pt idx="6">
                    <c:v>78.027211199999996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11.427897699999999</c:v>
                  </c:pt>
                  <c:pt idx="2">
                    <c:v>22.242276</c:v>
                  </c:pt>
                  <c:pt idx="3">
                    <c:v>43.346659999999993</c:v>
                  </c:pt>
                  <c:pt idx="4">
                    <c:v>91.866506599999994</c:v>
                  </c:pt>
                  <c:pt idx="5">
                    <c:v>55.464370500000001</c:v>
                  </c:pt>
                  <c:pt idx="6">
                    <c:v>78.027211199999996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40.366999999999997</c:v>
                </c:pt>
                <c:pt idx="2">
                  <c:v>50.436</c:v>
                </c:pt>
                <c:pt idx="3">
                  <c:v>115.1</c:v>
                </c:pt>
                <c:pt idx="4">
                  <c:v>256.18099999999998</c:v>
                </c:pt>
                <c:pt idx="5">
                  <c:v>115.913</c:v>
                </c:pt>
                <c:pt idx="6">
                  <c:v>169.77199999999999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669120"/>
        <c:axId val="165683200"/>
      </c:barChart>
      <c:catAx>
        <c:axId val="165669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683200"/>
        <c:crosses val="autoZero"/>
        <c:auto val="1"/>
        <c:lblAlgn val="ctr"/>
        <c:lblOffset val="100"/>
        <c:noMultiLvlLbl val="0"/>
      </c:catAx>
      <c:valAx>
        <c:axId val="1656832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669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3.5000000000000003E-2</c:v>
                </c:pt>
                <c:pt idx="2">
                  <c:v>0</c:v>
                </c:pt>
                <c:pt idx="3">
                  <c:v>3.7999999999999999E-2</c:v>
                </c:pt>
                <c:pt idx="4">
                  <c:v>7.0999999999999994E-2</c:v>
                </c:pt>
                <c:pt idx="5">
                  <c:v>0.17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11.427897699999999</c:v>
                  </c:pt>
                  <c:pt idx="2">
                    <c:v>22.242276</c:v>
                  </c:pt>
                  <c:pt idx="3">
                    <c:v>43.346659999999993</c:v>
                  </c:pt>
                  <c:pt idx="4">
                    <c:v>91.866506599999994</c:v>
                  </c:pt>
                  <c:pt idx="5">
                    <c:v>55.464370500000001</c:v>
                  </c:pt>
                  <c:pt idx="6">
                    <c:v>78.027211199999996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11.427897699999999</c:v>
                  </c:pt>
                  <c:pt idx="2">
                    <c:v>22.242276</c:v>
                  </c:pt>
                  <c:pt idx="3">
                    <c:v>43.346659999999993</c:v>
                  </c:pt>
                  <c:pt idx="4">
                    <c:v>91.866506599999994</c:v>
                  </c:pt>
                  <c:pt idx="5">
                    <c:v>55.464370500000001</c:v>
                  </c:pt>
                  <c:pt idx="6">
                    <c:v>78.027211199999996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40.366999999999997</c:v>
                </c:pt>
                <c:pt idx="2">
                  <c:v>50.436</c:v>
                </c:pt>
                <c:pt idx="3">
                  <c:v>115.1</c:v>
                </c:pt>
                <c:pt idx="4">
                  <c:v>256.18099999999998</c:v>
                </c:pt>
                <c:pt idx="5">
                  <c:v>115.913</c:v>
                </c:pt>
                <c:pt idx="6">
                  <c:v>169.77199999999999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705600"/>
        <c:axId val="165707136"/>
      </c:barChart>
      <c:catAx>
        <c:axId val="1657056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707136"/>
        <c:crosses val="autoZero"/>
        <c:auto val="1"/>
        <c:lblAlgn val="ctr"/>
        <c:lblOffset val="100"/>
        <c:noMultiLvlLbl val="0"/>
      </c:catAx>
      <c:valAx>
        <c:axId val="1657071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7056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2.3820000000000001</c:v>
                </c:pt>
                <c:pt idx="2">
                  <c:v>0</c:v>
                </c:pt>
                <c:pt idx="3">
                  <c:v>0.156</c:v>
                </c:pt>
                <c:pt idx="4">
                  <c:v>0.66800000000000004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620.12117999999998</c:v>
                  </c:pt>
                  <c:pt idx="1">
                    <c:v>725.53520999999989</c:v>
                  </c:pt>
                  <c:pt idx="2">
                    <c:v>349.80929170748482</c:v>
                  </c:pt>
                  <c:pt idx="3">
                    <c:v>116.51561678284497</c:v>
                  </c:pt>
                  <c:pt idx="4">
                    <c:v>333.46529280000004</c:v>
                  </c:pt>
                  <c:pt idx="5">
                    <c:v>6.0186974999999991</c:v>
                  </c:pt>
                  <c:pt idx="6">
                    <c:v>8.168003800000001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620.12117999999998</c:v>
                  </c:pt>
                  <c:pt idx="1">
                    <c:v>725.53520999999989</c:v>
                  </c:pt>
                  <c:pt idx="2">
                    <c:v>349.80929170748482</c:v>
                  </c:pt>
                  <c:pt idx="3">
                    <c:v>116.51561678284497</c:v>
                  </c:pt>
                  <c:pt idx="4">
                    <c:v>333.46529280000004</c:v>
                  </c:pt>
                  <c:pt idx="5">
                    <c:v>6.0186974999999991</c:v>
                  </c:pt>
                  <c:pt idx="6">
                    <c:v>8.168003800000001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1542.59</c:v>
                </c:pt>
                <c:pt idx="1">
                  <c:v>1836.798</c:v>
                </c:pt>
                <c:pt idx="2">
                  <c:v>1139.2059999999999</c:v>
                </c:pt>
                <c:pt idx="3">
                  <c:v>293.84500000000003</c:v>
                </c:pt>
                <c:pt idx="4">
                  <c:v>1085.499</c:v>
                </c:pt>
                <c:pt idx="5">
                  <c:v>7.585</c:v>
                </c:pt>
                <c:pt idx="6">
                  <c:v>10.538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951936"/>
        <c:axId val="164953472"/>
      </c:barChart>
      <c:catAx>
        <c:axId val="1649519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953472"/>
        <c:crosses val="autoZero"/>
        <c:auto val="1"/>
        <c:lblAlgn val="ctr"/>
        <c:lblOffset val="100"/>
        <c:noMultiLvlLbl val="0"/>
      </c:catAx>
      <c:valAx>
        <c:axId val="1649534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9519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2.3820000000000001</c:v>
                </c:pt>
                <c:pt idx="2">
                  <c:v>0</c:v>
                </c:pt>
                <c:pt idx="3">
                  <c:v>0.156</c:v>
                </c:pt>
                <c:pt idx="4">
                  <c:v>0.66800000000000004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620.12117999999998</c:v>
                  </c:pt>
                  <c:pt idx="1">
                    <c:v>725.53520999999989</c:v>
                  </c:pt>
                  <c:pt idx="2">
                    <c:v>349.80929170748482</c:v>
                  </c:pt>
                  <c:pt idx="3">
                    <c:v>116.51561678284497</c:v>
                  </c:pt>
                  <c:pt idx="4">
                    <c:v>333.46529280000004</c:v>
                  </c:pt>
                  <c:pt idx="5">
                    <c:v>6.0186974999999991</c:v>
                  </c:pt>
                  <c:pt idx="6">
                    <c:v>8.168003800000001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620.12117999999998</c:v>
                  </c:pt>
                  <c:pt idx="1">
                    <c:v>725.53520999999989</c:v>
                  </c:pt>
                  <c:pt idx="2">
                    <c:v>349.80929170748482</c:v>
                  </c:pt>
                  <c:pt idx="3">
                    <c:v>116.51561678284497</c:v>
                  </c:pt>
                  <c:pt idx="4">
                    <c:v>333.46529280000004</c:v>
                  </c:pt>
                  <c:pt idx="5">
                    <c:v>6.0186974999999991</c:v>
                  </c:pt>
                  <c:pt idx="6">
                    <c:v>8.168003800000001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1542.59</c:v>
                </c:pt>
                <c:pt idx="1">
                  <c:v>1836.798</c:v>
                </c:pt>
                <c:pt idx="2">
                  <c:v>1139.2059999999999</c:v>
                </c:pt>
                <c:pt idx="3">
                  <c:v>293.84500000000003</c:v>
                </c:pt>
                <c:pt idx="4">
                  <c:v>1085.499</c:v>
                </c:pt>
                <c:pt idx="5">
                  <c:v>7.585</c:v>
                </c:pt>
                <c:pt idx="6">
                  <c:v>10.538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041664"/>
        <c:axId val="165043200"/>
      </c:barChart>
      <c:catAx>
        <c:axId val="165041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043200"/>
        <c:crosses val="autoZero"/>
        <c:auto val="1"/>
        <c:lblAlgn val="ctr"/>
        <c:lblOffset val="100"/>
        <c:noMultiLvlLbl val="0"/>
      </c:catAx>
      <c:valAx>
        <c:axId val="1650432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0416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2.3820000000000001</c:v>
                </c:pt>
                <c:pt idx="2">
                  <c:v>0</c:v>
                </c:pt>
                <c:pt idx="3">
                  <c:v>0.35699999999999998</c:v>
                </c:pt>
                <c:pt idx="4">
                  <c:v>0.156</c:v>
                </c:pt>
                <c:pt idx="5">
                  <c:v>0.311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1106.761964</c:v>
                  </c:pt>
                  <c:pt idx="2">
                    <c:v>298.95807300000001</c:v>
                  </c:pt>
                  <c:pt idx="3">
                    <c:v>225.12374760000003</c:v>
                  </c:pt>
                  <c:pt idx="4">
                    <c:v>302.247952</c:v>
                  </c:pt>
                  <c:pt idx="5">
                    <c:v>59.654181000000001</c:v>
                  </c:pt>
                  <c:pt idx="6">
                    <c:v>51.321827399999989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1106.761964</c:v>
                  </c:pt>
                  <c:pt idx="2">
                    <c:v>298.95807300000001</c:v>
                  </c:pt>
                  <c:pt idx="3">
                    <c:v>225.12374760000003</c:v>
                  </c:pt>
                  <c:pt idx="4">
                    <c:v>302.247952</c:v>
                  </c:pt>
                  <c:pt idx="5">
                    <c:v>59.654181000000001</c:v>
                  </c:pt>
                  <c:pt idx="6">
                    <c:v>51.321827399999989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3593.3829999999998</c:v>
                </c:pt>
                <c:pt idx="2">
                  <c:v>689.63800000000003</c:v>
                </c:pt>
                <c:pt idx="3">
                  <c:v>599.37099999999998</c:v>
                </c:pt>
                <c:pt idx="4">
                  <c:v>797.48800000000006</c:v>
                </c:pt>
                <c:pt idx="5">
                  <c:v>124.539</c:v>
                </c:pt>
                <c:pt idx="6">
                  <c:v>111.642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115392"/>
        <c:axId val="165116928"/>
      </c:barChart>
      <c:catAx>
        <c:axId val="1651153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116928"/>
        <c:crosses val="autoZero"/>
        <c:auto val="1"/>
        <c:lblAlgn val="ctr"/>
        <c:lblOffset val="100"/>
        <c:noMultiLvlLbl val="0"/>
      </c:catAx>
      <c:valAx>
        <c:axId val="1651169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333020537510493"/>
              <c:y val="0.943049029026032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51153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2.3820000000000001</c:v>
                </c:pt>
                <c:pt idx="2">
                  <c:v>0</c:v>
                </c:pt>
                <c:pt idx="3">
                  <c:v>0.35699999999999998</c:v>
                </c:pt>
                <c:pt idx="4">
                  <c:v>0.156</c:v>
                </c:pt>
                <c:pt idx="5">
                  <c:v>0.311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1106.761964</c:v>
                  </c:pt>
                  <c:pt idx="2">
                    <c:v>298.95807300000001</c:v>
                  </c:pt>
                  <c:pt idx="3">
                    <c:v>225.12374760000003</c:v>
                  </c:pt>
                  <c:pt idx="4">
                    <c:v>302.247952</c:v>
                  </c:pt>
                  <c:pt idx="5">
                    <c:v>59.654181000000001</c:v>
                  </c:pt>
                  <c:pt idx="6">
                    <c:v>51.321827399999989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1106.761964</c:v>
                  </c:pt>
                  <c:pt idx="2">
                    <c:v>298.95807300000001</c:v>
                  </c:pt>
                  <c:pt idx="3">
                    <c:v>225.12374760000003</c:v>
                  </c:pt>
                  <c:pt idx="4">
                    <c:v>302.247952</c:v>
                  </c:pt>
                  <c:pt idx="5">
                    <c:v>59.654181000000001</c:v>
                  </c:pt>
                  <c:pt idx="6">
                    <c:v>51.321827399999989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3593.3829999999998</c:v>
                </c:pt>
                <c:pt idx="2">
                  <c:v>689.63800000000003</c:v>
                </c:pt>
                <c:pt idx="3">
                  <c:v>599.37099999999998</c:v>
                </c:pt>
                <c:pt idx="4">
                  <c:v>797.48800000000006</c:v>
                </c:pt>
                <c:pt idx="5">
                  <c:v>124.539</c:v>
                </c:pt>
                <c:pt idx="6">
                  <c:v>111.642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233216"/>
        <c:axId val="166234752"/>
      </c:barChart>
      <c:catAx>
        <c:axId val="1662332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234752"/>
        <c:crosses val="autoZero"/>
        <c:auto val="1"/>
        <c:lblAlgn val="ctr"/>
        <c:lblOffset val="100"/>
        <c:noMultiLvlLbl val="0"/>
      </c:catAx>
      <c:valAx>
        <c:axId val="1662347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2332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5.6257600000000005</c:v>
                </c:pt>
                <c:pt idx="1">
                  <c:v>748.08199999999999</c:v>
                </c:pt>
                <c:pt idx="2">
                  <c:v>5919.2659999999996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33.2562</c:v>
                </c:pt>
                <c:pt idx="1">
                  <c:v>4808.6339999999991</c:v>
                </c:pt>
                <c:pt idx="2">
                  <c:v>44455.070999999996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61.34901</c:v>
                </c:pt>
                <c:pt idx="1">
                  <c:v>14821.967000000001</c:v>
                </c:pt>
                <c:pt idx="2">
                  <c:v>86177.34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684928"/>
        <c:axId val="164686464"/>
      </c:barChart>
      <c:catAx>
        <c:axId val="164684928"/>
        <c:scaling>
          <c:orientation val="maxMin"/>
        </c:scaling>
        <c:delete val="0"/>
        <c:axPos val="l"/>
        <c:majorTickMark val="out"/>
        <c:minorTickMark val="none"/>
        <c:tickLblPos val="nextTo"/>
        <c:crossAx val="164686464"/>
        <c:crosses val="autoZero"/>
        <c:auto val="1"/>
        <c:lblAlgn val="ctr"/>
        <c:lblOffset val="100"/>
        <c:noMultiLvlLbl val="0"/>
      </c:catAx>
      <c:valAx>
        <c:axId val="16468646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468492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7442.4360534641892</c:v>
                </c:pt>
                <c:pt idx="1">
                  <c:v>15762.395826679129</c:v>
                </c:pt>
                <c:pt idx="2">
                  <c:v>8339.351420823572</c:v>
                </c:pt>
                <c:pt idx="3">
                  <c:v>10978.859783071011</c:v>
                </c:pt>
                <c:pt idx="4">
                  <c:v>7327.6731116322899</c:v>
                </c:pt>
                <c:pt idx="5">
                  <c:v>17045.486354801997</c:v>
                </c:pt>
                <c:pt idx="6">
                  <c:v>49233.648753785987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3503616"/>
        <c:axId val="153506176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7306</c:v>
                </c:pt>
                <c:pt idx="1">
                  <c:v>3774</c:v>
                </c:pt>
                <c:pt idx="2">
                  <c:v>598</c:v>
                </c:pt>
                <c:pt idx="3">
                  <c:v>361</c:v>
                </c:pt>
                <c:pt idx="4">
                  <c:v>107</c:v>
                </c:pt>
                <c:pt idx="5">
                  <c:v>87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03616"/>
        <c:axId val="153506176"/>
      </c:lineChart>
      <c:catAx>
        <c:axId val="15350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506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5061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5036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5.6257600000000005</c:v>
                </c:pt>
                <c:pt idx="1">
                  <c:v>748.08199999999999</c:v>
                </c:pt>
                <c:pt idx="2">
                  <c:v>5919.2659999999996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33.2562</c:v>
                </c:pt>
                <c:pt idx="1">
                  <c:v>4808.6339999999991</c:v>
                </c:pt>
                <c:pt idx="2">
                  <c:v>44455.070999999996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61.34901</c:v>
                </c:pt>
                <c:pt idx="1">
                  <c:v>14821.967000000001</c:v>
                </c:pt>
                <c:pt idx="2">
                  <c:v>86177.34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754176"/>
        <c:axId val="164755712"/>
      </c:barChart>
      <c:catAx>
        <c:axId val="164754176"/>
        <c:scaling>
          <c:orientation val="maxMin"/>
        </c:scaling>
        <c:delete val="0"/>
        <c:axPos val="l"/>
        <c:majorTickMark val="out"/>
        <c:minorTickMark val="none"/>
        <c:tickLblPos val="nextTo"/>
        <c:crossAx val="164755712"/>
        <c:crosses val="autoZero"/>
        <c:auto val="1"/>
        <c:lblAlgn val="ctr"/>
        <c:lblOffset val="100"/>
        <c:noMultiLvlLbl val="0"/>
      </c:catAx>
      <c:valAx>
        <c:axId val="1647557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475417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1.1140000000000001E-2</c:v>
                </c:pt>
                <c:pt idx="1">
                  <c:v>8.8400000000000006E-3</c:v>
                </c:pt>
                <c:pt idx="2">
                  <c:v>6.5100000000000002E-3</c:v>
                </c:pt>
                <c:pt idx="3">
                  <c:v>5.2780000000000001E-2</c:v>
                </c:pt>
                <c:pt idx="4">
                  <c:v>0</c:v>
                </c:pt>
                <c:pt idx="5">
                  <c:v>9.5999999999999992E-4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0.23778764900000002</c:v>
                  </c:pt>
                  <c:pt idx="1">
                    <c:v>0.18273362600000001</c:v>
                  </c:pt>
                  <c:pt idx="2">
                    <c:v>0.16441983910841432</c:v>
                  </c:pt>
                  <c:pt idx="3">
                    <c:v>0.14906464906075123</c:v>
                  </c:pt>
                  <c:pt idx="4">
                    <c:v>0.50051705399999991</c:v>
                  </c:pt>
                  <c:pt idx="5">
                    <c:v>0.30094130400000002</c:v>
                  </c:pt>
                  <c:pt idx="6">
                    <c:v>0.57679602477861669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0.23778764900000002</c:v>
                  </c:pt>
                  <c:pt idx="1">
                    <c:v>0.18273362600000001</c:v>
                  </c:pt>
                  <c:pt idx="2">
                    <c:v>0.16441983910841432</c:v>
                  </c:pt>
                  <c:pt idx="3">
                    <c:v>0.14906464906075123</c:v>
                  </c:pt>
                  <c:pt idx="4">
                    <c:v>0.50051705399999991</c:v>
                  </c:pt>
                  <c:pt idx="5">
                    <c:v>0.30094130400000002</c:v>
                  </c:pt>
                  <c:pt idx="6">
                    <c:v>0.57679602477861669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0.62297000000000002</c:v>
                </c:pt>
                <c:pt idx="1">
                  <c:v>0.48781000000000002</c:v>
                </c:pt>
                <c:pt idx="2">
                  <c:v>0.37516999999999995</c:v>
                </c:pt>
                <c:pt idx="3">
                  <c:v>0.33418000000000003</c:v>
                </c:pt>
                <c:pt idx="4">
                  <c:v>1.29366</c:v>
                </c:pt>
                <c:pt idx="5">
                  <c:v>0.85155999999999998</c:v>
                </c:pt>
                <c:pt idx="6">
                  <c:v>1.04999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082048"/>
        <c:axId val="166083584"/>
      </c:barChart>
      <c:catAx>
        <c:axId val="1660820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083584"/>
        <c:crosses val="autoZero"/>
        <c:auto val="1"/>
        <c:lblAlgn val="ctr"/>
        <c:lblOffset val="100"/>
        <c:noMultiLvlLbl val="0"/>
      </c:catAx>
      <c:valAx>
        <c:axId val="1660835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60820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1.1140000000000001E-2</c:v>
                </c:pt>
                <c:pt idx="1">
                  <c:v>8.8400000000000006E-3</c:v>
                </c:pt>
                <c:pt idx="2">
                  <c:v>6.5100000000000002E-3</c:v>
                </c:pt>
                <c:pt idx="3">
                  <c:v>5.2780000000000001E-2</c:v>
                </c:pt>
                <c:pt idx="4">
                  <c:v>0</c:v>
                </c:pt>
                <c:pt idx="5">
                  <c:v>9.5999999999999992E-4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0.23778764900000002</c:v>
                  </c:pt>
                  <c:pt idx="1">
                    <c:v>0.18273362600000001</c:v>
                  </c:pt>
                  <c:pt idx="2">
                    <c:v>0.16441983910841432</c:v>
                  </c:pt>
                  <c:pt idx="3">
                    <c:v>0.14906464906075123</c:v>
                  </c:pt>
                  <c:pt idx="4">
                    <c:v>0.50051705399999991</c:v>
                  </c:pt>
                  <c:pt idx="5">
                    <c:v>0.30094130400000002</c:v>
                  </c:pt>
                  <c:pt idx="6">
                    <c:v>0.57679602477861669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0.23778764900000002</c:v>
                  </c:pt>
                  <c:pt idx="1">
                    <c:v>0.18273362600000001</c:v>
                  </c:pt>
                  <c:pt idx="2">
                    <c:v>0.16441983910841432</c:v>
                  </c:pt>
                  <c:pt idx="3">
                    <c:v>0.14906464906075123</c:v>
                  </c:pt>
                  <c:pt idx="4">
                    <c:v>0.50051705399999991</c:v>
                  </c:pt>
                  <c:pt idx="5">
                    <c:v>0.30094130400000002</c:v>
                  </c:pt>
                  <c:pt idx="6">
                    <c:v>0.57679602477861669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0.62297000000000002</c:v>
                </c:pt>
                <c:pt idx="1">
                  <c:v>0.48781000000000002</c:v>
                </c:pt>
                <c:pt idx="2">
                  <c:v>0.37516999999999995</c:v>
                </c:pt>
                <c:pt idx="3">
                  <c:v>0.33418000000000003</c:v>
                </c:pt>
                <c:pt idx="4">
                  <c:v>1.29366</c:v>
                </c:pt>
                <c:pt idx="5">
                  <c:v>0.85155999999999998</c:v>
                </c:pt>
                <c:pt idx="6">
                  <c:v>1.04999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753408"/>
        <c:axId val="166754944"/>
      </c:barChart>
      <c:catAx>
        <c:axId val="1667534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754944"/>
        <c:crosses val="autoZero"/>
        <c:auto val="1"/>
        <c:lblAlgn val="ctr"/>
        <c:lblOffset val="100"/>
        <c:noMultiLvlLbl val="0"/>
      </c:catAx>
      <c:valAx>
        <c:axId val="1667549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67534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1.1140000000000001E-2</c:v>
                </c:pt>
                <c:pt idx="1">
                  <c:v>8.8400000000000006E-3</c:v>
                </c:pt>
                <c:pt idx="2">
                  <c:v>1.9399999999999999E-3</c:v>
                </c:pt>
                <c:pt idx="3">
                  <c:v>4.5700000000000003E-3</c:v>
                </c:pt>
                <c:pt idx="4">
                  <c:v>2.6069999999999999E-2</c:v>
                </c:pt>
                <c:pt idx="5">
                  <c:v>2.6710000000000001E-2</c:v>
                </c:pt>
                <c:pt idx="6">
                  <c:v>0</c:v>
                </c:pt>
                <c:pt idx="7">
                  <c:v>9.5999999999999992E-4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0.28590412399999998</c:v>
                  </c:pt>
                  <c:pt idx="1">
                    <c:v>2.3552481E-2</c:v>
                  </c:pt>
                  <c:pt idx="2">
                    <c:v>0.15903951899999996</c:v>
                  </c:pt>
                  <c:pt idx="3">
                    <c:v>6.8825312999999999E-2</c:v>
                  </c:pt>
                  <c:pt idx="4">
                    <c:v>0.174490652</c:v>
                  </c:pt>
                  <c:pt idx="5">
                    <c:v>0.28861001999999997</c:v>
                  </c:pt>
                  <c:pt idx="6">
                    <c:v>0.43249000399999998</c:v>
                  </c:pt>
                  <c:pt idx="7">
                    <c:v>0.53112567600000005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0.28590412399999998</c:v>
                  </c:pt>
                  <c:pt idx="1">
                    <c:v>2.3552481E-2</c:v>
                  </c:pt>
                  <c:pt idx="2">
                    <c:v>0.15903951899999996</c:v>
                  </c:pt>
                  <c:pt idx="3">
                    <c:v>6.8825312999999999E-2</c:v>
                  </c:pt>
                  <c:pt idx="4">
                    <c:v>0.174490652</c:v>
                  </c:pt>
                  <c:pt idx="5">
                    <c:v>0.28861001999999997</c:v>
                  </c:pt>
                  <c:pt idx="6">
                    <c:v>0.43249000399999998</c:v>
                  </c:pt>
                  <c:pt idx="7">
                    <c:v>0.53112567600000005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1.10473</c:v>
                </c:pt>
                <c:pt idx="1">
                  <c:v>3.7689999999999994E-2</c:v>
                </c:pt>
                <c:pt idx="2">
                  <c:v>0.27088999999999996</c:v>
                </c:pt>
                <c:pt idx="3">
                  <c:v>0.17552999999999999</c:v>
                </c:pt>
                <c:pt idx="4">
                  <c:v>0.49027999999999999</c:v>
                </c:pt>
                <c:pt idx="5">
                  <c:v>0.62878000000000001</c:v>
                </c:pt>
                <c:pt idx="6">
                  <c:v>1.50379</c:v>
                </c:pt>
                <c:pt idx="7">
                  <c:v>0.80364000000000002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839424"/>
        <c:axId val="166840960"/>
      </c:barChart>
      <c:catAx>
        <c:axId val="1668394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840960"/>
        <c:crosses val="autoZero"/>
        <c:auto val="1"/>
        <c:lblAlgn val="ctr"/>
        <c:lblOffset val="100"/>
        <c:noMultiLvlLbl val="0"/>
      </c:catAx>
      <c:valAx>
        <c:axId val="1668409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68394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1.1140000000000001E-2</c:v>
                </c:pt>
                <c:pt idx="1">
                  <c:v>8.8400000000000006E-3</c:v>
                </c:pt>
                <c:pt idx="2">
                  <c:v>1.9399999999999999E-3</c:v>
                </c:pt>
                <c:pt idx="3">
                  <c:v>4.5700000000000003E-3</c:v>
                </c:pt>
                <c:pt idx="4">
                  <c:v>2.6069999999999999E-2</c:v>
                </c:pt>
                <c:pt idx="5">
                  <c:v>2.6710000000000001E-2</c:v>
                </c:pt>
                <c:pt idx="6">
                  <c:v>0</c:v>
                </c:pt>
                <c:pt idx="7">
                  <c:v>9.5999999999999992E-4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0.28590412399999998</c:v>
                  </c:pt>
                  <c:pt idx="1">
                    <c:v>2.3552481E-2</c:v>
                  </c:pt>
                  <c:pt idx="2">
                    <c:v>0.15903951899999996</c:v>
                  </c:pt>
                  <c:pt idx="3">
                    <c:v>6.8825312999999999E-2</c:v>
                  </c:pt>
                  <c:pt idx="4">
                    <c:v>0.174490652</c:v>
                  </c:pt>
                  <c:pt idx="5">
                    <c:v>0.28861001999999997</c:v>
                  </c:pt>
                  <c:pt idx="6">
                    <c:v>0.43249000399999998</c:v>
                  </c:pt>
                  <c:pt idx="7">
                    <c:v>0.53112567600000005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0.28590412399999998</c:v>
                  </c:pt>
                  <c:pt idx="1">
                    <c:v>2.3552481E-2</c:v>
                  </c:pt>
                  <c:pt idx="2">
                    <c:v>0.15903951899999996</c:v>
                  </c:pt>
                  <c:pt idx="3">
                    <c:v>6.8825312999999999E-2</c:v>
                  </c:pt>
                  <c:pt idx="4">
                    <c:v>0.174490652</c:v>
                  </c:pt>
                  <c:pt idx="5">
                    <c:v>0.28861001999999997</c:v>
                  </c:pt>
                  <c:pt idx="6">
                    <c:v>0.43249000399999998</c:v>
                  </c:pt>
                  <c:pt idx="7">
                    <c:v>0.53112567600000005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1.10473</c:v>
                </c:pt>
                <c:pt idx="1">
                  <c:v>3.7689999999999994E-2</c:v>
                </c:pt>
                <c:pt idx="2">
                  <c:v>0.27088999999999996</c:v>
                </c:pt>
                <c:pt idx="3">
                  <c:v>0.17552999999999999</c:v>
                </c:pt>
                <c:pt idx="4">
                  <c:v>0.49027999999999999</c:v>
                </c:pt>
                <c:pt idx="5">
                  <c:v>0.62878000000000001</c:v>
                </c:pt>
                <c:pt idx="6">
                  <c:v>1.50379</c:v>
                </c:pt>
                <c:pt idx="7">
                  <c:v>0.80364000000000002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782272"/>
        <c:axId val="165783808"/>
      </c:barChart>
      <c:catAx>
        <c:axId val="1657822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783808"/>
        <c:crosses val="autoZero"/>
        <c:auto val="1"/>
        <c:lblAlgn val="ctr"/>
        <c:lblOffset val="100"/>
        <c:noMultiLvlLbl val="0"/>
      </c:catAx>
      <c:valAx>
        <c:axId val="1657838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57822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6.7000000000000004E-2</c:v>
                </c:pt>
                <c:pt idx="2">
                  <c:v>0.161</c:v>
                </c:pt>
                <c:pt idx="3">
                  <c:v>0.27100000000000002</c:v>
                </c:pt>
                <c:pt idx="4">
                  <c:v>7.2640000000000002</c:v>
                </c:pt>
                <c:pt idx="5">
                  <c:v>0.10100000000000001</c:v>
                </c:pt>
                <c:pt idx="6">
                  <c:v>1.552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3.5729928000000002</c:v>
                  </c:pt>
                  <c:pt idx="2">
                    <c:v>16.438395480626301</c:v>
                  </c:pt>
                  <c:pt idx="3">
                    <c:v>39.790705098106812</c:v>
                  </c:pt>
                  <c:pt idx="4">
                    <c:v>170.88490440000001</c:v>
                  </c:pt>
                  <c:pt idx="5">
                    <c:v>106.96826070000002</c:v>
                  </c:pt>
                  <c:pt idx="6">
                    <c:v>188.90149306144448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3.5729928000000002</c:v>
                  </c:pt>
                  <c:pt idx="2">
                    <c:v>16.438395480626301</c:v>
                  </c:pt>
                  <c:pt idx="3">
                    <c:v>39.790705098106812</c:v>
                  </c:pt>
                  <c:pt idx="4">
                    <c:v>170.88490440000001</c:v>
                  </c:pt>
                  <c:pt idx="5">
                    <c:v>106.96826070000002</c:v>
                  </c:pt>
                  <c:pt idx="6">
                    <c:v>188.90149306144448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9.2040000000000006</c:v>
                </c:pt>
                <c:pt idx="2">
                  <c:v>44.765000000000001</c:v>
                </c:pt>
                <c:pt idx="3">
                  <c:v>74.712999999999994</c:v>
                </c:pt>
                <c:pt idx="4">
                  <c:v>420.58800000000002</c:v>
                </c:pt>
                <c:pt idx="5">
                  <c:v>308.88900000000001</c:v>
                </c:pt>
                <c:pt idx="6">
                  <c:v>323.65699999999998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868288"/>
        <c:axId val="165869824"/>
      </c:barChart>
      <c:catAx>
        <c:axId val="1658682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869824"/>
        <c:crosses val="autoZero"/>
        <c:auto val="1"/>
        <c:lblAlgn val="ctr"/>
        <c:lblOffset val="100"/>
        <c:noMultiLvlLbl val="0"/>
      </c:catAx>
      <c:valAx>
        <c:axId val="1658698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8682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6.7000000000000004E-2</c:v>
                </c:pt>
                <c:pt idx="2">
                  <c:v>0.161</c:v>
                </c:pt>
                <c:pt idx="3">
                  <c:v>0.27100000000000002</c:v>
                </c:pt>
                <c:pt idx="4">
                  <c:v>7.2640000000000002</c:v>
                </c:pt>
                <c:pt idx="5">
                  <c:v>0.10100000000000001</c:v>
                </c:pt>
                <c:pt idx="6">
                  <c:v>1.552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3.5729928000000002</c:v>
                  </c:pt>
                  <c:pt idx="2">
                    <c:v>16.438395480626301</c:v>
                  </c:pt>
                  <c:pt idx="3">
                    <c:v>39.790705098106812</c:v>
                  </c:pt>
                  <c:pt idx="4">
                    <c:v>170.88490440000001</c:v>
                  </c:pt>
                  <c:pt idx="5">
                    <c:v>106.96826070000002</c:v>
                  </c:pt>
                  <c:pt idx="6">
                    <c:v>188.90149306144448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3.5729928000000002</c:v>
                  </c:pt>
                  <c:pt idx="2">
                    <c:v>16.438395480626301</c:v>
                  </c:pt>
                  <c:pt idx="3">
                    <c:v>39.790705098106812</c:v>
                  </c:pt>
                  <c:pt idx="4">
                    <c:v>170.88490440000001</c:v>
                  </c:pt>
                  <c:pt idx="5">
                    <c:v>106.96826070000002</c:v>
                  </c:pt>
                  <c:pt idx="6">
                    <c:v>188.90149306144448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9.2040000000000006</c:v>
                </c:pt>
                <c:pt idx="2">
                  <c:v>44.765000000000001</c:v>
                </c:pt>
                <c:pt idx="3">
                  <c:v>74.712999999999994</c:v>
                </c:pt>
                <c:pt idx="4">
                  <c:v>420.58800000000002</c:v>
                </c:pt>
                <c:pt idx="5">
                  <c:v>308.88900000000001</c:v>
                </c:pt>
                <c:pt idx="6">
                  <c:v>323.65699999999998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547840"/>
        <c:axId val="166549376"/>
      </c:barChart>
      <c:catAx>
        <c:axId val="1665478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549376"/>
        <c:crosses val="autoZero"/>
        <c:auto val="1"/>
        <c:lblAlgn val="ctr"/>
        <c:lblOffset val="100"/>
        <c:noMultiLvlLbl val="0"/>
      </c:catAx>
      <c:valAx>
        <c:axId val="1665493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5478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2E-3</c:v>
                </c:pt>
                <c:pt idx="1">
                  <c:v>0.22600000000000001</c:v>
                </c:pt>
                <c:pt idx="2">
                  <c:v>0.33200000000000002</c:v>
                </c:pt>
                <c:pt idx="3">
                  <c:v>1.2629999999999999</c:v>
                </c:pt>
                <c:pt idx="4">
                  <c:v>4.0759999999999996</c:v>
                </c:pt>
                <c:pt idx="5">
                  <c:v>3.2959999999999998</c:v>
                </c:pt>
                <c:pt idx="6">
                  <c:v>0</c:v>
                </c:pt>
                <c:pt idx="7">
                  <c:v>0.221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3.6223506000000003</c:v>
                  </c:pt>
                  <c:pt idx="1">
                    <c:v>0.29005500000000001</c:v>
                  </c:pt>
                  <c:pt idx="2">
                    <c:v>8.4323519999999998</c:v>
                  </c:pt>
                  <c:pt idx="3">
                    <c:v>6.8695316000000002</c:v>
                  </c:pt>
                  <c:pt idx="4">
                    <c:v>63.577672199999995</c:v>
                  </c:pt>
                  <c:pt idx="5">
                    <c:v>65.396328399999987</c:v>
                  </c:pt>
                  <c:pt idx="6">
                    <c:v>157.9216021</c:v>
                  </c:pt>
                  <c:pt idx="7">
                    <c:v>183.3362223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3.6223506000000003</c:v>
                  </c:pt>
                  <c:pt idx="1">
                    <c:v>0.29005500000000001</c:v>
                  </c:pt>
                  <c:pt idx="2">
                    <c:v>8.4323519999999998</c:v>
                  </c:pt>
                  <c:pt idx="3">
                    <c:v>6.8695316000000002</c:v>
                  </c:pt>
                  <c:pt idx="4">
                    <c:v>63.577672199999995</c:v>
                  </c:pt>
                  <c:pt idx="5">
                    <c:v>65.396328399999987</c:v>
                  </c:pt>
                  <c:pt idx="6">
                    <c:v>157.9216021</c:v>
                  </c:pt>
                  <c:pt idx="7">
                    <c:v>183.3362223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9.7140000000000004</c:v>
                </c:pt>
                <c:pt idx="1">
                  <c:v>0.63400000000000001</c:v>
                </c:pt>
                <c:pt idx="2">
                  <c:v>21.44</c:v>
                </c:pt>
                <c:pt idx="3">
                  <c:v>18.652000000000001</c:v>
                </c:pt>
                <c:pt idx="4">
                  <c:v>171.87799999999999</c:v>
                </c:pt>
                <c:pt idx="5">
                  <c:v>157.92400000000001</c:v>
                </c:pt>
                <c:pt idx="6">
                  <c:v>512.899</c:v>
                </c:pt>
                <c:pt idx="7">
                  <c:v>288.673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707584"/>
        <c:axId val="166709120"/>
      </c:barChart>
      <c:catAx>
        <c:axId val="1667075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709120"/>
        <c:crosses val="autoZero"/>
        <c:auto val="1"/>
        <c:lblAlgn val="ctr"/>
        <c:lblOffset val="100"/>
        <c:noMultiLvlLbl val="0"/>
      </c:catAx>
      <c:valAx>
        <c:axId val="1667091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7075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2E-3</c:v>
                </c:pt>
                <c:pt idx="1">
                  <c:v>0.22600000000000001</c:v>
                </c:pt>
                <c:pt idx="2">
                  <c:v>0.33200000000000002</c:v>
                </c:pt>
                <c:pt idx="3">
                  <c:v>1.2629999999999999</c:v>
                </c:pt>
                <c:pt idx="4">
                  <c:v>4.0759999999999996</c:v>
                </c:pt>
                <c:pt idx="5">
                  <c:v>3.2959999999999998</c:v>
                </c:pt>
                <c:pt idx="6">
                  <c:v>0</c:v>
                </c:pt>
                <c:pt idx="7">
                  <c:v>0.221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3.6223506000000003</c:v>
                  </c:pt>
                  <c:pt idx="1">
                    <c:v>0.29005500000000001</c:v>
                  </c:pt>
                  <c:pt idx="2">
                    <c:v>8.4323519999999998</c:v>
                  </c:pt>
                  <c:pt idx="3">
                    <c:v>6.8695316000000002</c:v>
                  </c:pt>
                  <c:pt idx="4">
                    <c:v>63.577672199999995</c:v>
                  </c:pt>
                  <c:pt idx="5">
                    <c:v>65.396328399999987</c:v>
                  </c:pt>
                  <c:pt idx="6">
                    <c:v>157.9216021</c:v>
                  </c:pt>
                  <c:pt idx="7">
                    <c:v>183.3362223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3.6223506000000003</c:v>
                  </c:pt>
                  <c:pt idx="1">
                    <c:v>0.29005500000000001</c:v>
                  </c:pt>
                  <c:pt idx="2">
                    <c:v>8.4323519999999998</c:v>
                  </c:pt>
                  <c:pt idx="3">
                    <c:v>6.8695316000000002</c:v>
                  </c:pt>
                  <c:pt idx="4">
                    <c:v>63.577672199999995</c:v>
                  </c:pt>
                  <c:pt idx="5">
                    <c:v>65.396328399999987</c:v>
                  </c:pt>
                  <c:pt idx="6">
                    <c:v>157.9216021</c:v>
                  </c:pt>
                  <c:pt idx="7">
                    <c:v>183.3362223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9.7140000000000004</c:v>
                </c:pt>
                <c:pt idx="1">
                  <c:v>0.63400000000000001</c:v>
                </c:pt>
                <c:pt idx="2">
                  <c:v>21.44</c:v>
                </c:pt>
                <c:pt idx="3">
                  <c:v>18.652000000000001</c:v>
                </c:pt>
                <c:pt idx="4">
                  <c:v>171.87799999999999</c:v>
                </c:pt>
                <c:pt idx="5">
                  <c:v>157.92400000000001</c:v>
                </c:pt>
                <c:pt idx="6">
                  <c:v>512.899</c:v>
                </c:pt>
                <c:pt idx="7">
                  <c:v>288.673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285312"/>
        <c:axId val="166286848"/>
      </c:barChart>
      <c:catAx>
        <c:axId val="1662853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286848"/>
        <c:crosses val="autoZero"/>
        <c:auto val="1"/>
        <c:lblAlgn val="ctr"/>
        <c:lblOffset val="100"/>
        <c:noMultiLvlLbl val="0"/>
      </c:catAx>
      <c:valAx>
        <c:axId val="1662868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2853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14.925000000000001</c:v>
                </c:pt>
                <c:pt idx="2">
                  <c:v>10.989000000000001</c:v>
                </c:pt>
                <c:pt idx="3">
                  <c:v>3.1</c:v>
                </c:pt>
                <c:pt idx="4">
                  <c:v>24.49</c:v>
                </c:pt>
                <c:pt idx="5">
                  <c:v>0.35399999999999998</c:v>
                </c:pt>
                <c:pt idx="6">
                  <c:v>3.117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515.62920150000002</c:v>
                  </c:pt>
                  <c:pt idx="2">
                    <c:v>206.9989183868565</c:v>
                  </c:pt>
                  <c:pt idx="3">
                    <c:v>141.53629650129216</c:v>
                  </c:pt>
                  <c:pt idx="4">
                    <c:v>138.67747319999998</c:v>
                  </c:pt>
                  <c:pt idx="5">
                    <c:v>98.577543800000001</c:v>
                  </c:pt>
                  <c:pt idx="6">
                    <c:v>81.186144709877993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515.62920150000002</c:v>
                  </c:pt>
                  <c:pt idx="2">
                    <c:v>206.9989183868565</c:v>
                  </c:pt>
                  <c:pt idx="3">
                    <c:v>141.53629650129216</c:v>
                  </c:pt>
                  <c:pt idx="4">
                    <c:v>138.67747319999998</c:v>
                  </c:pt>
                  <c:pt idx="5">
                    <c:v>98.577543800000001</c:v>
                  </c:pt>
                  <c:pt idx="6">
                    <c:v>81.186144709877993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1376.847</c:v>
                </c:pt>
                <c:pt idx="2">
                  <c:v>636.12099999999998</c:v>
                </c:pt>
                <c:pt idx="3">
                  <c:v>265.245</c:v>
                </c:pt>
                <c:pt idx="4">
                  <c:v>411.62799999999999</c:v>
                </c:pt>
                <c:pt idx="5">
                  <c:v>342.52100000000002</c:v>
                </c:pt>
                <c:pt idx="6">
                  <c:v>154.83099999999999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375424"/>
        <c:axId val="166376960"/>
      </c:barChart>
      <c:catAx>
        <c:axId val="1663754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376960"/>
        <c:crosses val="autoZero"/>
        <c:auto val="1"/>
        <c:lblAlgn val="ctr"/>
        <c:lblOffset val="100"/>
        <c:noMultiLvlLbl val="0"/>
      </c:catAx>
      <c:valAx>
        <c:axId val="1663769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3754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7442.4360534641892</c:v>
                </c:pt>
                <c:pt idx="1">
                  <c:v>15762.395826679129</c:v>
                </c:pt>
                <c:pt idx="2">
                  <c:v>8339.351420823572</c:v>
                </c:pt>
                <c:pt idx="3">
                  <c:v>10978.859783071011</c:v>
                </c:pt>
                <c:pt idx="4">
                  <c:v>7327.6731116322899</c:v>
                </c:pt>
                <c:pt idx="5">
                  <c:v>17045.486354801997</c:v>
                </c:pt>
                <c:pt idx="6">
                  <c:v>49233.648753785987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3568768"/>
        <c:axId val="153579520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7306</c:v>
                </c:pt>
                <c:pt idx="1">
                  <c:v>3774</c:v>
                </c:pt>
                <c:pt idx="2">
                  <c:v>598</c:v>
                </c:pt>
                <c:pt idx="3">
                  <c:v>361</c:v>
                </c:pt>
                <c:pt idx="4">
                  <c:v>107</c:v>
                </c:pt>
                <c:pt idx="5">
                  <c:v>87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68768"/>
        <c:axId val="153579520"/>
      </c:lineChart>
      <c:catAx>
        <c:axId val="15356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579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5795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5687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14.925000000000001</c:v>
                </c:pt>
                <c:pt idx="2">
                  <c:v>10.989000000000001</c:v>
                </c:pt>
                <c:pt idx="3">
                  <c:v>3.1</c:v>
                </c:pt>
                <c:pt idx="4">
                  <c:v>24.49</c:v>
                </c:pt>
                <c:pt idx="5">
                  <c:v>0.35399999999999998</c:v>
                </c:pt>
                <c:pt idx="6">
                  <c:v>3.117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515.62920150000002</c:v>
                  </c:pt>
                  <c:pt idx="2">
                    <c:v>206.9989183868565</c:v>
                  </c:pt>
                  <c:pt idx="3">
                    <c:v>141.53629650129216</c:v>
                  </c:pt>
                  <c:pt idx="4">
                    <c:v>138.67747319999998</c:v>
                  </c:pt>
                  <c:pt idx="5">
                    <c:v>98.577543800000001</c:v>
                  </c:pt>
                  <c:pt idx="6">
                    <c:v>81.186144709877993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515.62920150000002</c:v>
                  </c:pt>
                  <c:pt idx="2">
                    <c:v>206.9989183868565</c:v>
                  </c:pt>
                  <c:pt idx="3">
                    <c:v>141.53629650129216</c:v>
                  </c:pt>
                  <c:pt idx="4">
                    <c:v>138.67747319999998</c:v>
                  </c:pt>
                  <c:pt idx="5">
                    <c:v>98.577543800000001</c:v>
                  </c:pt>
                  <c:pt idx="6">
                    <c:v>81.186144709877993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1376.847</c:v>
                </c:pt>
                <c:pt idx="2">
                  <c:v>636.12099999999998</c:v>
                </c:pt>
                <c:pt idx="3">
                  <c:v>265.245</c:v>
                </c:pt>
                <c:pt idx="4">
                  <c:v>411.62799999999999</c:v>
                </c:pt>
                <c:pt idx="5">
                  <c:v>342.52100000000002</c:v>
                </c:pt>
                <c:pt idx="6">
                  <c:v>154.83099999999999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120256"/>
        <c:axId val="167122048"/>
      </c:barChart>
      <c:catAx>
        <c:axId val="1671202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122048"/>
        <c:crosses val="autoZero"/>
        <c:auto val="1"/>
        <c:lblAlgn val="ctr"/>
        <c:lblOffset val="100"/>
        <c:noMultiLvlLbl val="0"/>
      </c:catAx>
      <c:valAx>
        <c:axId val="1671220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1202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1.4279999999999999</c:v>
                </c:pt>
                <c:pt idx="1">
                  <c:v>24.486000000000001</c:v>
                </c:pt>
                <c:pt idx="2">
                  <c:v>4.8140000000000001</c:v>
                </c:pt>
                <c:pt idx="3">
                  <c:v>7.319</c:v>
                </c:pt>
                <c:pt idx="4">
                  <c:v>14.099</c:v>
                </c:pt>
                <c:pt idx="5">
                  <c:v>4.7610000000000001</c:v>
                </c:pt>
                <c:pt idx="6">
                  <c:v>0</c:v>
                </c:pt>
                <c:pt idx="7">
                  <c:v>6.8000000000000005E-2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506.1729959999999</c:v>
                  </c:pt>
                  <c:pt idx="1">
                    <c:v>39.519680700000002</c:v>
                  </c:pt>
                  <c:pt idx="2">
                    <c:v>193.16816639999996</c:v>
                  </c:pt>
                  <c:pt idx="3">
                    <c:v>41.484446399999996</c:v>
                  </c:pt>
                  <c:pt idx="4">
                    <c:v>167.4962601</c:v>
                  </c:pt>
                  <c:pt idx="5">
                    <c:v>85.687067499999998</c:v>
                  </c:pt>
                  <c:pt idx="6">
                    <c:v>94.499229000000014</c:v>
                  </c:pt>
                  <c:pt idx="7">
                    <c:v>67.472151100000005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506.1729959999999</c:v>
                  </c:pt>
                  <c:pt idx="1">
                    <c:v>39.519680700000002</c:v>
                  </c:pt>
                  <c:pt idx="2">
                    <c:v>193.16816639999996</c:v>
                  </c:pt>
                  <c:pt idx="3">
                    <c:v>41.484446399999996</c:v>
                  </c:pt>
                  <c:pt idx="4">
                    <c:v>167.4962601</c:v>
                  </c:pt>
                  <c:pt idx="5">
                    <c:v>85.687067499999998</c:v>
                  </c:pt>
                  <c:pt idx="6">
                    <c:v>94.499229000000014</c:v>
                  </c:pt>
                  <c:pt idx="7">
                    <c:v>67.472151100000005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1431.08</c:v>
                </c:pt>
                <c:pt idx="1">
                  <c:v>80.438999999999993</c:v>
                </c:pt>
                <c:pt idx="2">
                  <c:v>449.85599999999999</c:v>
                </c:pt>
                <c:pt idx="3">
                  <c:v>118.122</c:v>
                </c:pt>
                <c:pt idx="4">
                  <c:v>458.517</c:v>
                </c:pt>
                <c:pt idx="5">
                  <c:v>218.31100000000001</c:v>
                </c:pt>
                <c:pt idx="6">
                  <c:v>326.53500000000003</c:v>
                </c:pt>
                <c:pt idx="7">
                  <c:v>104.333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206272"/>
        <c:axId val="167212160"/>
      </c:barChart>
      <c:catAx>
        <c:axId val="1672062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212160"/>
        <c:crosses val="autoZero"/>
        <c:auto val="1"/>
        <c:lblAlgn val="ctr"/>
        <c:lblOffset val="100"/>
        <c:noMultiLvlLbl val="0"/>
      </c:catAx>
      <c:valAx>
        <c:axId val="1672121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333020537510493"/>
              <c:y val="0.943049029026032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72062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1.4279999999999999</c:v>
                </c:pt>
                <c:pt idx="1">
                  <c:v>24.486000000000001</c:v>
                </c:pt>
                <c:pt idx="2">
                  <c:v>4.8140000000000001</c:v>
                </c:pt>
                <c:pt idx="3">
                  <c:v>7.319</c:v>
                </c:pt>
                <c:pt idx="4">
                  <c:v>14.099</c:v>
                </c:pt>
                <c:pt idx="5">
                  <c:v>4.7610000000000001</c:v>
                </c:pt>
                <c:pt idx="6">
                  <c:v>0</c:v>
                </c:pt>
                <c:pt idx="7">
                  <c:v>6.8000000000000005E-2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506.1729959999999</c:v>
                  </c:pt>
                  <c:pt idx="1">
                    <c:v>39.519680700000002</c:v>
                  </c:pt>
                  <c:pt idx="2">
                    <c:v>193.16816639999996</c:v>
                  </c:pt>
                  <c:pt idx="3">
                    <c:v>41.484446399999996</c:v>
                  </c:pt>
                  <c:pt idx="4">
                    <c:v>167.4962601</c:v>
                  </c:pt>
                  <c:pt idx="5">
                    <c:v>85.687067499999998</c:v>
                  </c:pt>
                  <c:pt idx="6">
                    <c:v>94.499229000000014</c:v>
                  </c:pt>
                  <c:pt idx="7">
                    <c:v>67.472151100000005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506.1729959999999</c:v>
                  </c:pt>
                  <c:pt idx="1">
                    <c:v>39.519680700000002</c:v>
                  </c:pt>
                  <c:pt idx="2">
                    <c:v>193.16816639999996</c:v>
                  </c:pt>
                  <c:pt idx="3">
                    <c:v>41.484446399999996</c:v>
                  </c:pt>
                  <c:pt idx="4">
                    <c:v>167.4962601</c:v>
                  </c:pt>
                  <c:pt idx="5">
                    <c:v>85.687067499999998</c:v>
                  </c:pt>
                  <c:pt idx="6">
                    <c:v>94.499229000000014</c:v>
                  </c:pt>
                  <c:pt idx="7">
                    <c:v>67.472151100000005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1431.08</c:v>
                </c:pt>
                <c:pt idx="1">
                  <c:v>80.438999999999993</c:v>
                </c:pt>
                <c:pt idx="2">
                  <c:v>449.85599999999999</c:v>
                </c:pt>
                <c:pt idx="3">
                  <c:v>118.122</c:v>
                </c:pt>
                <c:pt idx="4">
                  <c:v>458.517</c:v>
                </c:pt>
                <c:pt idx="5">
                  <c:v>218.31100000000001</c:v>
                </c:pt>
                <c:pt idx="6">
                  <c:v>326.53500000000003</c:v>
                </c:pt>
                <c:pt idx="7">
                  <c:v>104.333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230464"/>
        <c:axId val="168383232"/>
      </c:barChart>
      <c:catAx>
        <c:axId val="1672304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383232"/>
        <c:crosses val="autoZero"/>
        <c:auto val="1"/>
        <c:lblAlgn val="ctr"/>
        <c:lblOffset val="100"/>
        <c:noMultiLvlLbl val="0"/>
      </c:catAx>
      <c:valAx>
        <c:axId val="1683832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2304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5.0955599999999999</c:v>
                </c:pt>
                <c:pt idx="1">
                  <c:v>1191.231</c:v>
                </c:pt>
                <c:pt idx="2">
                  <c:v>3244.1680000000001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33.7864</c:v>
                </c:pt>
                <c:pt idx="1">
                  <c:v>4365.4849999999997</c:v>
                </c:pt>
                <c:pt idx="2">
                  <c:v>47130.169000000002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61.34901</c:v>
                </c:pt>
                <c:pt idx="1">
                  <c:v>14821.967000000001</c:v>
                </c:pt>
                <c:pt idx="2">
                  <c:v>86177.34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886400"/>
        <c:axId val="166888192"/>
      </c:barChart>
      <c:catAx>
        <c:axId val="166886400"/>
        <c:scaling>
          <c:orientation val="maxMin"/>
        </c:scaling>
        <c:delete val="0"/>
        <c:axPos val="l"/>
        <c:majorTickMark val="out"/>
        <c:minorTickMark val="none"/>
        <c:tickLblPos val="nextTo"/>
        <c:crossAx val="166888192"/>
        <c:crosses val="autoZero"/>
        <c:auto val="1"/>
        <c:lblAlgn val="ctr"/>
        <c:lblOffset val="100"/>
        <c:noMultiLvlLbl val="0"/>
      </c:catAx>
      <c:valAx>
        <c:axId val="1668881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68864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5.0955599999999999</c:v>
                </c:pt>
                <c:pt idx="1">
                  <c:v>1191.231</c:v>
                </c:pt>
                <c:pt idx="2">
                  <c:v>3244.1680000000001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33.7864</c:v>
                </c:pt>
                <c:pt idx="1">
                  <c:v>4365.4849999999997</c:v>
                </c:pt>
                <c:pt idx="2">
                  <c:v>47130.169000000002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61.34901</c:v>
                </c:pt>
                <c:pt idx="1">
                  <c:v>14821.967000000001</c:v>
                </c:pt>
                <c:pt idx="2">
                  <c:v>86177.34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980224"/>
        <c:axId val="166986112"/>
      </c:barChart>
      <c:catAx>
        <c:axId val="166980224"/>
        <c:scaling>
          <c:orientation val="maxMin"/>
        </c:scaling>
        <c:delete val="0"/>
        <c:axPos val="l"/>
        <c:majorTickMark val="out"/>
        <c:minorTickMark val="none"/>
        <c:tickLblPos val="nextTo"/>
        <c:crossAx val="166986112"/>
        <c:crosses val="autoZero"/>
        <c:auto val="1"/>
        <c:lblAlgn val="ctr"/>
        <c:lblOffset val="100"/>
        <c:noMultiLvlLbl val="0"/>
      </c:catAx>
      <c:valAx>
        <c:axId val="1669861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698022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485248"/>
        <c:axId val="168486784"/>
      </c:barChart>
      <c:catAx>
        <c:axId val="1684852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486784"/>
        <c:crosses val="autoZero"/>
        <c:auto val="1"/>
        <c:lblAlgn val="ctr"/>
        <c:lblOffset val="100"/>
        <c:noMultiLvlLbl val="0"/>
      </c:catAx>
      <c:valAx>
        <c:axId val="1684867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1684852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853504"/>
        <c:axId val="168855040"/>
      </c:barChart>
      <c:catAx>
        <c:axId val="1688535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855040"/>
        <c:crosses val="autoZero"/>
        <c:auto val="1"/>
        <c:lblAlgn val="ctr"/>
        <c:lblOffset val="100"/>
        <c:noMultiLvlLbl val="0"/>
      </c:catAx>
      <c:valAx>
        <c:axId val="1688550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1688535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912000"/>
        <c:axId val="166913536"/>
      </c:barChart>
      <c:catAx>
        <c:axId val="1669120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913536"/>
        <c:crosses val="autoZero"/>
        <c:auto val="1"/>
        <c:lblAlgn val="ctr"/>
        <c:lblOffset val="100"/>
        <c:noMultiLvlLbl val="0"/>
      </c:catAx>
      <c:valAx>
        <c:axId val="1669135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69120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9067648"/>
        <c:axId val="109073536"/>
      </c:barChart>
      <c:catAx>
        <c:axId val="1090676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9073536"/>
        <c:crosses val="autoZero"/>
        <c:auto val="1"/>
        <c:lblAlgn val="ctr"/>
        <c:lblOffset val="100"/>
        <c:noMultiLvlLbl val="0"/>
      </c:catAx>
      <c:valAx>
        <c:axId val="1090735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090676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7637120"/>
        <c:axId val="117638656"/>
      </c:barChart>
      <c:catAx>
        <c:axId val="117637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638656"/>
        <c:crosses val="autoZero"/>
        <c:auto val="1"/>
        <c:lblAlgn val="ctr"/>
        <c:lblOffset val="100"/>
        <c:noMultiLvlLbl val="0"/>
      </c:catAx>
      <c:valAx>
        <c:axId val="1176386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7637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170.56446331319998</c:v>
                </c:pt>
                <c:pt idx="1">
                  <c:v>831.58195641648751</c:v>
                </c:pt>
                <c:pt idx="2">
                  <c:v>1613.9220189881369</c:v>
                </c:pt>
                <c:pt idx="3">
                  <c:v>0.53359416519900005</c:v>
                </c:pt>
                <c:pt idx="4">
                  <c:v>18.36254528245</c:v>
                </c:pt>
                <c:pt idx="5">
                  <c:v>3.7481170497999998</c:v>
                </c:pt>
                <c:pt idx="6">
                  <c:v>75.445518728098975</c:v>
                </c:pt>
                <c:pt idx="7">
                  <c:v>24.870736954400002</c:v>
                </c:pt>
                <c:pt idx="8">
                  <c:v>372.50264030844681</c:v>
                </c:pt>
                <c:pt idx="9">
                  <c:v>46.247384873100003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16921142649418E-2"/>
          <c:y val="8.5777059392499244E-2"/>
          <c:w val="0.82013709598924056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7697920"/>
        <c:axId val="118699136"/>
      </c:barChart>
      <c:catAx>
        <c:axId val="1176979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699136"/>
        <c:crosses val="autoZero"/>
        <c:auto val="1"/>
        <c:lblAlgn val="ctr"/>
        <c:lblOffset val="100"/>
        <c:noMultiLvlLbl val="0"/>
      </c:catAx>
      <c:valAx>
        <c:axId val="1186991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76979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762880"/>
        <c:axId val="118772864"/>
      </c:barChart>
      <c:catAx>
        <c:axId val="1187628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772864"/>
        <c:crosses val="autoZero"/>
        <c:auto val="1"/>
        <c:lblAlgn val="ctr"/>
        <c:lblOffset val="100"/>
        <c:noMultiLvlLbl val="0"/>
      </c:catAx>
      <c:valAx>
        <c:axId val="1187728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87628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218368"/>
        <c:axId val="124228352"/>
      </c:barChart>
      <c:catAx>
        <c:axId val="1242183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228352"/>
        <c:crosses val="autoZero"/>
        <c:auto val="1"/>
        <c:lblAlgn val="ctr"/>
        <c:lblOffset val="100"/>
        <c:noMultiLvlLbl val="0"/>
      </c:catAx>
      <c:valAx>
        <c:axId val="1242283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2183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984896"/>
        <c:axId val="123986688"/>
      </c:barChart>
      <c:catAx>
        <c:axId val="1239848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986688"/>
        <c:crosses val="autoZero"/>
        <c:auto val="1"/>
        <c:lblAlgn val="ctr"/>
        <c:lblOffset val="100"/>
        <c:noMultiLvlLbl val="0"/>
      </c:catAx>
      <c:valAx>
        <c:axId val="1239866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9848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033664"/>
        <c:axId val="124068224"/>
      </c:barChart>
      <c:catAx>
        <c:axId val="124033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068224"/>
        <c:crosses val="autoZero"/>
        <c:auto val="1"/>
        <c:lblAlgn val="ctr"/>
        <c:lblOffset val="100"/>
        <c:noMultiLvlLbl val="0"/>
      </c:catAx>
      <c:valAx>
        <c:axId val="1240682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0336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490624"/>
        <c:axId val="120492416"/>
      </c:barChart>
      <c:catAx>
        <c:axId val="1204906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492416"/>
        <c:crosses val="autoZero"/>
        <c:auto val="1"/>
        <c:lblAlgn val="ctr"/>
        <c:lblOffset val="100"/>
        <c:noMultiLvlLbl val="0"/>
      </c:catAx>
      <c:valAx>
        <c:axId val="1204924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4906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527104"/>
        <c:axId val="120537088"/>
      </c:barChart>
      <c:catAx>
        <c:axId val="1205271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537088"/>
        <c:crosses val="autoZero"/>
        <c:auto val="1"/>
        <c:lblAlgn val="ctr"/>
        <c:lblOffset val="100"/>
        <c:noMultiLvlLbl val="0"/>
      </c:catAx>
      <c:valAx>
        <c:axId val="1205370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2132715413699812"/>
              <c:y val="0.926542669382259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05271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38.881959999999999</c:v>
                </c:pt>
                <c:pt idx="1">
                  <c:v>5556.7159999999994</c:v>
                </c:pt>
                <c:pt idx="2">
                  <c:v>50374.337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61.34901</c:v>
                </c:pt>
                <c:pt idx="1">
                  <c:v>14821.967000000001</c:v>
                </c:pt>
                <c:pt idx="2">
                  <c:v>86177.34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21312"/>
        <c:axId val="120623104"/>
      </c:barChart>
      <c:catAx>
        <c:axId val="120621312"/>
        <c:scaling>
          <c:orientation val="maxMin"/>
        </c:scaling>
        <c:delete val="0"/>
        <c:axPos val="l"/>
        <c:majorTickMark val="out"/>
        <c:minorTickMark val="none"/>
        <c:tickLblPos val="nextTo"/>
        <c:crossAx val="120623104"/>
        <c:crosses val="autoZero"/>
        <c:auto val="1"/>
        <c:lblAlgn val="ctr"/>
        <c:lblOffset val="100"/>
        <c:noMultiLvlLbl val="0"/>
      </c:catAx>
      <c:valAx>
        <c:axId val="12062310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062131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38.881959999999999</c:v>
                </c:pt>
                <c:pt idx="1">
                  <c:v>5556.7159999999994</c:v>
                </c:pt>
                <c:pt idx="2">
                  <c:v>50374.337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61.34901</c:v>
                </c:pt>
                <c:pt idx="1">
                  <c:v>14821.967000000001</c:v>
                </c:pt>
                <c:pt idx="2">
                  <c:v>86177.34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702848"/>
        <c:axId val="120704384"/>
      </c:barChart>
      <c:catAx>
        <c:axId val="120702848"/>
        <c:scaling>
          <c:orientation val="maxMin"/>
        </c:scaling>
        <c:delete val="0"/>
        <c:axPos val="l"/>
        <c:majorTickMark val="out"/>
        <c:minorTickMark val="none"/>
        <c:tickLblPos val="nextTo"/>
        <c:crossAx val="120704384"/>
        <c:crosses val="autoZero"/>
        <c:auto val="1"/>
        <c:lblAlgn val="ctr"/>
        <c:lblOffset val="100"/>
        <c:noMultiLvlLbl val="0"/>
      </c:catAx>
      <c:valAx>
        <c:axId val="12070438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07028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0.13290000000000002</c:v>
                </c:pt>
                <c:pt idx="1">
                  <c:v>0.13928000000000001</c:v>
                </c:pt>
                <c:pt idx="2">
                  <c:v>0.50583999999999996</c:v>
                </c:pt>
                <c:pt idx="3">
                  <c:v>0.38812999999999998</c:v>
                </c:pt>
                <c:pt idx="4">
                  <c:v>6.45E-3</c:v>
                </c:pt>
                <c:pt idx="5">
                  <c:v>0</c:v>
                </c:pt>
                <c:pt idx="6">
                  <c:v>1.7279999999999997E-2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6.5364284999999994E-2</c:v>
                  </c:pt>
                  <c:pt idx="1">
                    <c:v>7.0092736000000003E-2</c:v>
                  </c:pt>
                  <c:pt idx="2">
                    <c:v>0.34605895749716142</c:v>
                  </c:pt>
                  <c:pt idx="3">
                    <c:v>0.36593141080023528</c:v>
                  </c:pt>
                  <c:pt idx="4">
                    <c:v>0.29071459200000005</c:v>
                  </c:pt>
                  <c:pt idx="5">
                    <c:v>2.2714458E-2</c:v>
                  </c:pt>
                  <c:pt idx="6">
                    <c:v>1.0619231999999999E-2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6.5364284999999994E-2</c:v>
                  </c:pt>
                  <c:pt idx="1">
                    <c:v>7.0092736000000003E-2</c:v>
                  </c:pt>
                  <c:pt idx="2">
                    <c:v>0.34605895749716142</c:v>
                  </c:pt>
                  <c:pt idx="3">
                    <c:v>0.36593141080023528</c:v>
                  </c:pt>
                  <c:pt idx="4">
                    <c:v>0.29071459200000005</c:v>
                  </c:pt>
                  <c:pt idx="5">
                    <c:v>2.2714458E-2</c:v>
                  </c:pt>
                  <c:pt idx="6">
                    <c:v>1.0619231999999999E-2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0.11805</c:v>
                </c:pt>
                <c:pt idx="1">
                  <c:v>0.11536</c:v>
                </c:pt>
                <c:pt idx="2">
                  <c:v>1.2823499999999999</c:v>
                </c:pt>
                <c:pt idx="3">
                  <c:v>0.95469999999999999</c:v>
                </c:pt>
                <c:pt idx="4">
                  <c:v>0.45538000000000001</c:v>
                </c:pt>
                <c:pt idx="5">
                  <c:v>2.2929999999999999E-2</c:v>
                </c:pt>
                <c:pt idx="6">
                  <c:v>1.072E-2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783040"/>
        <c:axId val="123784576"/>
      </c:barChart>
      <c:catAx>
        <c:axId val="1237830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784576"/>
        <c:crosses val="autoZero"/>
        <c:auto val="1"/>
        <c:lblAlgn val="ctr"/>
        <c:lblOffset val="100"/>
        <c:noMultiLvlLbl val="0"/>
      </c:catAx>
      <c:valAx>
        <c:axId val="1237845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378304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170.56446331319998</c:v>
                </c:pt>
                <c:pt idx="1">
                  <c:v>831.58195641648751</c:v>
                </c:pt>
                <c:pt idx="2">
                  <c:v>1613.9220189881369</c:v>
                </c:pt>
                <c:pt idx="3">
                  <c:v>0.53359416519900005</c:v>
                </c:pt>
                <c:pt idx="4">
                  <c:v>18.36254528245</c:v>
                </c:pt>
                <c:pt idx="5">
                  <c:v>3.7481170497999998</c:v>
                </c:pt>
                <c:pt idx="6">
                  <c:v>75.445518728098975</c:v>
                </c:pt>
                <c:pt idx="7">
                  <c:v>24.870736954400002</c:v>
                </c:pt>
                <c:pt idx="8">
                  <c:v>372.50264030844681</c:v>
                </c:pt>
                <c:pt idx="9">
                  <c:v>46.247384873100003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0.13290000000000002</c:v>
                </c:pt>
                <c:pt idx="1">
                  <c:v>0.13928000000000001</c:v>
                </c:pt>
                <c:pt idx="2">
                  <c:v>0.50583999999999996</c:v>
                </c:pt>
                <c:pt idx="3">
                  <c:v>0.38812999999999998</c:v>
                </c:pt>
                <c:pt idx="4">
                  <c:v>6.45E-3</c:v>
                </c:pt>
                <c:pt idx="5">
                  <c:v>0</c:v>
                </c:pt>
                <c:pt idx="6">
                  <c:v>1.7279999999999997E-2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6.5364284999999994E-2</c:v>
                  </c:pt>
                  <c:pt idx="1">
                    <c:v>7.0092736000000003E-2</c:v>
                  </c:pt>
                  <c:pt idx="2">
                    <c:v>0.34605895749716142</c:v>
                  </c:pt>
                  <c:pt idx="3">
                    <c:v>0.36593141080023528</c:v>
                  </c:pt>
                  <c:pt idx="4">
                    <c:v>0.29071459200000005</c:v>
                  </c:pt>
                  <c:pt idx="5">
                    <c:v>2.2714458E-2</c:v>
                  </c:pt>
                  <c:pt idx="6">
                    <c:v>1.0619231999999999E-2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6.5364284999999994E-2</c:v>
                  </c:pt>
                  <c:pt idx="1">
                    <c:v>7.0092736000000003E-2</c:v>
                  </c:pt>
                  <c:pt idx="2">
                    <c:v>0.34605895749716142</c:v>
                  </c:pt>
                  <c:pt idx="3">
                    <c:v>0.36593141080023528</c:v>
                  </c:pt>
                  <c:pt idx="4">
                    <c:v>0.29071459200000005</c:v>
                  </c:pt>
                  <c:pt idx="5">
                    <c:v>2.2714458E-2</c:v>
                  </c:pt>
                  <c:pt idx="6">
                    <c:v>1.0619231999999999E-2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0.11805</c:v>
                </c:pt>
                <c:pt idx="1">
                  <c:v>0.11536</c:v>
                </c:pt>
                <c:pt idx="2">
                  <c:v>1.2823499999999999</c:v>
                </c:pt>
                <c:pt idx="3">
                  <c:v>0.95469999999999999</c:v>
                </c:pt>
                <c:pt idx="4">
                  <c:v>0.45538000000000001</c:v>
                </c:pt>
                <c:pt idx="5">
                  <c:v>2.2929999999999999E-2</c:v>
                </c:pt>
                <c:pt idx="6">
                  <c:v>1.072E-2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274176"/>
        <c:axId val="124275712"/>
      </c:barChart>
      <c:catAx>
        <c:axId val="1242741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275712"/>
        <c:crosses val="autoZero"/>
        <c:auto val="1"/>
        <c:lblAlgn val="ctr"/>
        <c:lblOffset val="100"/>
        <c:noMultiLvlLbl val="0"/>
      </c:catAx>
      <c:valAx>
        <c:axId val="1242757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427417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0.13290000000000002</c:v>
                </c:pt>
                <c:pt idx="1">
                  <c:v>0.13928000000000001</c:v>
                </c:pt>
                <c:pt idx="2">
                  <c:v>0.35239999999999999</c:v>
                </c:pt>
                <c:pt idx="3">
                  <c:v>0.15343999999999999</c:v>
                </c:pt>
                <c:pt idx="4">
                  <c:v>0.29193000000000002</c:v>
                </c:pt>
                <c:pt idx="5">
                  <c:v>9.6200000000000008E-2</c:v>
                </c:pt>
                <c:pt idx="6">
                  <c:v>6.45E-3</c:v>
                </c:pt>
                <c:pt idx="7">
                  <c:v>0</c:v>
                </c:pt>
                <c:pt idx="8">
                  <c:v>7.9000000000000001E-4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6.4456128000000001E-2</c:v>
                  </c:pt>
                  <c:pt idx="1">
                    <c:v>4.7436119999999998E-2</c:v>
                  </c:pt>
                  <c:pt idx="2">
                    <c:v>7.8313780999999999E-2</c:v>
                  </c:pt>
                  <c:pt idx="3">
                    <c:v>0.14353948399999999</c:v>
                  </c:pt>
                  <c:pt idx="4">
                    <c:v>0.26066449000000003</c:v>
                  </c:pt>
                  <c:pt idx="5">
                    <c:v>0.44890700800000005</c:v>
                  </c:pt>
                  <c:pt idx="6">
                    <c:v>0.16334801500000001</c:v>
                  </c:pt>
                  <c:pt idx="7">
                    <c:v>1.71107E-2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6.4456128000000001E-2</c:v>
                  </c:pt>
                  <c:pt idx="1">
                    <c:v>4.7436119999999998E-2</c:v>
                  </c:pt>
                  <c:pt idx="2">
                    <c:v>7.8313780999999999E-2</c:v>
                  </c:pt>
                  <c:pt idx="3">
                    <c:v>0.14353948399999999</c:v>
                  </c:pt>
                  <c:pt idx="4">
                    <c:v>0.26066449000000003</c:v>
                  </c:pt>
                  <c:pt idx="5">
                    <c:v>0.44890700800000005</c:v>
                  </c:pt>
                  <c:pt idx="6">
                    <c:v>0.16334801500000001</c:v>
                  </c:pt>
                  <c:pt idx="7">
                    <c:v>1.71107E-2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0.10173</c:v>
                </c:pt>
                <c:pt idx="1">
                  <c:v>6.7400000000000002E-2</c:v>
                </c:pt>
                <c:pt idx="2">
                  <c:v>0.15690999999999999</c:v>
                </c:pt>
                <c:pt idx="3">
                  <c:v>0.29929</c:v>
                </c:pt>
                <c:pt idx="4">
                  <c:v>0.8490700000000001</c:v>
                </c:pt>
                <c:pt idx="5">
                  <c:v>1.1739200000000001</c:v>
                </c:pt>
                <c:pt idx="6">
                  <c:v>0.29394999999999999</c:v>
                </c:pt>
                <c:pt idx="7">
                  <c:v>1.7239999999999998E-2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450112"/>
        <c:axId val="123451648"/>
      </c:barChart>
      <c:catAx>
        <c:axId val="1234501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en-US"/>
          </a:p>
        </c:txPr>
        <c:crossAx val="123451648"/>
        <c:crosses val="autoZero"/>
        <c:auto val="1"/>
        <c:lblAlgn val="ctr"/>
        <c:lblOffset val="100"/>
        <c:noMultiLvlLbl val="0"/>
      </c:catAx>
      <c:valAx>
        <c:axId val="1234516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n-US" sz="1000" baseline="0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123450112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0.13290000000000002</c:v>
                </c:pt>
                <c:pt idx="1">
                  <c:v>0.13928000000000001</c:v>
                </c:pt>
                <c:pt idx="2">
                  <c:v>0.35239999999999999</c:v>
                </c:pt>
                <c:pt idx="3">
                  <c:v>0.15343999999999999</c:v>
                </c:pt>
                <c:pt idx="4">
                  <c:v>0.29193000000000002</c:v>
                </c:pt>
                <c:pt idx="5">
                  <c:v>9.6200000000000008E-2</c:v>
                </c:pt>
                <c:pt idx="6">
                  <c:v>6.45E-3</c:v>
                </c:pt>
                <c:pt idx="7">
                  <c:v>0</c:v>
                </c:pt>
                <c:pt idx="8">
                  <c:v>7.9000000000000001E-4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6.4456128000000001E-2</c:v>
                  </c:pt>
                  <c:pt idx="1">
                    <c:v>4.7436119999999998E-2</c:v>
                  </c:pt>
                  <c:pt idx="2">
                    <c:v>7.8313780999999999E-2</c:v>
                  </c:pt>
                  <c:pt idx="3">
                    <c:v>0.14353948399999999</c:v>
                  </c:pt>
                  <c:pt idx="4">
                    <c:v>0.26066449000000003</c:v>
                  </c:pt>
                  <c:pt idx="5">
                    <c:v>0.44890700800000005</c:v>
                  </c:pt>
                  <c:pt idx="6">
                    <c:v>0.16334801500000001</c:v>
                  </c:pt>
                  <c:pt idx="7">
                    <c:v>1.71107E-2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6.4456128000000001E-2</c:v>
                  </c:pt>
                  <c:pt idx="1">
                    <c:v>4.7436119999999998E-2</c:v>
                  </c:pt>
                  <c:pt idx="2">
                    <c:v>7.8313780999999999E-2</c:v>
                  </c:pt>
                  <c:pt idx="3">
                    <c:v>0.14353948399999999</c:v>
                  </c:pt>
                  <c:pt idx="4">
                    <c:v>0.26066449000000003</c:v>
                  </c:pt>
                  <c:pt idx="5">
                    <c:v>0.44890700800000005</c:v>
                  </c:pt>
                  <c:pt idx="6">
                    <c:v>0.16334801500000001</c:v>
                  </c:pt>
                  <c:pt idx="7">
                    <c:v>1.71107E-2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0.10173</c:v>
                </c:pt>
                <c:pt idx="1">
                  <c:v>6.7400000000000002E-2</c:v>
                </c:pt>
                <c:pt idx="2">
                  <c:v>0.15690999999999999</c:v>
                </c:pt>
                <c:pt idx="3">
                  <c:v>0.29929</c:v>
                </c:pt>
                <c:pt idx="4">
                  <c:v>0.8490700000000001</c:v>
                </c:pt>
                <c:pt idx="5">
                  <c:v>1.1739200000000001</c:v>
                </c:pt>
                <c:pt idx="6">
                  <c:v>0.29394999999999999</c:v>
                </c:pt>
                <c:pt idx="7">
                  <c:v>1.7239999999999998E-2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494784"/>
        <c:axId val="123496320"/>
      </c:barChart>
      <c:catAx>
        <c:axId val="1234947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496320"/>
        <c:crosses val="autoZero"/>
        <c:auto val="1"/>
        <c:lblAlgn val="ctr"/>
        <c:lblOffset val="100"/>
        <c:noMultiLvlLbl val="0"/>
      </c:catAx>
      <c:valAx>
        <c:axId val="1234963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34947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0.17799999999999999</c:v>
                </c:pt>
                <c:pt idx="1">
                  <c:v>11.211</c:v>
                </c:pt>
                <c:pt idx="2">
                  <c:v>57.195999999999998</c:v>
                </c:pt>
                <c:pt idx="3">
                  <c:v>62.271999999999998</c:v>
                </c:pt>
                <c:pt idx="4">
                  <c:v>40.343000000000004</c:v>
                </c:pt>
                <c:pt idx="5">
                  <c:v>2.5920000000000001</c:v>
                </c:pt>
                <c:pt idx="6">
                  <c:v>3.3000000000000002E-2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0.15234639999999999</c:v>
                  </c:pt>
                  <c:pt idx="1">
                    <c:v>4.6786843999999999</c:v>
                  </c:pt>
                  <c:pt idx="2">
                    <c:v>96.843775077385473</c:v>
                  </c:pt>
                  <c:pt idx="3">
                    <c:v>189.89852638466189</c:v>
                  </c:pt>
                  <c:pt idx="4">
                    <c:v>231.65441599999997</c:v>
                  </c:pt>
                  <c:pt idx="5">
                    <c:v>14.287423800000001</c:v>
                  </c:pt>
                  <c:pt idx="6">
                    <c:v>4.1991534000000001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0.15234639999999999</c:v>
                  </c:pt>
                  <c:pt idx="1">
                    <c:v>4.6786843999999999</c:v>
                  </c:pt>
                  <c:pt idx="2">
                    <c:v>96.843775077385473</c:v>
                  </c:pt>
                  <c:pt idx="3">
                    <c:v>189.89852638466189</c:v>
                  </c:pt>
                  <c:pt idx="4">
                    <c:v>231.65441599999997</c:v>
                  </c:pt>
                  <c:pt idx="5">
                    <c:v>14.287423800000001</c:v>
                  </c:pt>
                  <c:pt idx="6">
                    <c:v>4.1991534000000001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0.248</c:v>
                </c:pt>
                <c:pt idx="1">
                  <c:v>7.2279999999999998</c:v>
                </c:pt>
                <c:pt idx="2">
                  <c:v>344.68200000000002</c:v>
                </c:pt>
                <c:pt idx="3">
                  <c:v>479.54199999999997</c:v>
                </c:pt>
                <c:pt idx="4">
                  <c:v>321.29599999999999</c:v>
                </c:pt>
                <c:pt idx="5">
                  <c:v>14.423</c:v>
                </c:pt>
                <c:pt idx="6">
                  <c:v>4.2389999999999999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583872"/>
        <c:axId val="123585664"/>
      </c:barChart>
      <c:catAx>
        <c:axId val="1235838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585664"/>
        <c:crosses val="autoZero"/>
        <c:auto val="1"/>
        <c:lblAlgn val="ctr"/>
        <c:lblOffset val="100"/>
        <c:noMultiLvlLbl val="0"/>
      </c:catAx>
      <c:valAx>
        <c:axId val="1235856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5838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0.17799999999999999</c:v>
                </c:pt>
                <c:pt idx="1">
                  <c:v>11.211</c:v>
                </c:pt>
                <c:pt idx="2">
                  <c:v>57.195999999999998</c:v>
                </c:pt>
                <c:pt idx="3">
                  <c:v>62.271999999999998</c:v>
                </c:pt>
                <c:pt idx="4">
                  <c:v>40.343000000000004</c:v>
                </c:pt>
                <c:pt idx="5">
                  <c:v>2.5920000000000001</c:v>
                </c:pt>
                <c:pt idx="6">
                  <c:v>3.3000000000000002E-2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0.15234639999999999</c:v>
                  </c:pt>
                  <c:pt idx="1">
                    <c:v>4.6786843999999999</c:v>
                  </c:pt>
                  <c:pt idx="2">
                    <c:v>96.843775077385473</c:v>
                  </c:pt>
                  <c:pt idx="3">
                    <c:v>189.89852638466189</c:v>
                  </c:pt>
                  <c:pt idx="4">
                    <c:v>231.65441599999997</c:v>
                  </c:pt>
                  <c:pt idx="5">
                    <c:v>14.287423800000001</c:v>
                  </c:pt>
                  <c:pt idx="6">
                    <c:v>4.1991534000000001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0.15234639999999999</c:v>
                  </c:pt>
                  <c:pt idx="1">
                    <c:v>4.6786843999999999</c:v>
                  </c:pt>
                  <c:pt idx="2">
                    <c:v>96.843775077385473</c:v>
                  </c:pt>
                  <c:pt idx="3">
                    <c:v>189.89852638466189</c:v>
                  </c:pt>
                  <c:pt idx="4">
                    <c:v>231.65441599999997</c:v>
                  </c:pt>
                  <c:pt idx="5">
                    <c:v>14.287423800000001</c:v>
                  </c:pt>
                  <c:pt idx="6">
                    <c:v>4.1991534000000001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0.248</c:v>
                </c:pt>
                <c:pt idx="1">
                  <c:v>7.2279999999999998</c:v>
                </c:pt>
                <c:pt idx="2">
                  <c:v>344.68200000000002</c:v>
                </c:pt>
                <c:pt idx="3">
                  <c:v>479.54199999999997</c:v>
                </c:pt>
                <c:pt idx="4">
                  <c:v>321.29599999999999</c:v>
                </c:pt>
                <c:pt idx="5">
                  <c:v>14.423</c:v>
                </c:pt>
                <c:pt idx="6">
                  <c:v>4.2389999999999999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386304"/>
        <c:axId val="126030592"/>
      </c:barChart>
      <c:catAx>
        <c:axId val="1243863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030592"/>
        <c:crosses val="autoZero"/>
        <c:auto val="1"/>
        <c:lblAlgn val="ctr"/>
        <c:lblOffset val="100"/>
        <c:noMultiLvlLbl val="0"/>
      </c:catAx>
      <c:valAx>
        <c:axId val="1260305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3863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0.106</c:v>
                </c:pt>
                <c:pt idx="1">
                  <c:v>4.524</c:v>
                </c:pt>
                <c:pt idx="2">
                  <c:v>40.97</c:v>
                </c:pt>
                <c:pt idx="3">
                  <c:v>28.556999999999999</c:v>
                </c:pt>
                <c:pt idx="4">
                  <c:v>76.043000000000006</c:v>
                </c:pt>
                <c:pt idx="5">
                  <c:v>21.699000000000002</c:v>
                </c:pt>
                <c:pt idx="6">
                  <c:v>1.698</c:v>
                </c:pt>
                <c:pt idx="7">
                  <c:v>0</c:v>
                </c:pt>
                <c:pt idx="8">
                  <c:v>0.22900000000000001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1.3980006</c:v>
                  </c:pt>
                  <c:pt idx="2">
                    <c:v>12.648831300000001</c:v>
                  </c:pt>
                  <c:pt idx="3">
                    <c:v>21.470720800000002</c:v>
                  </c:pt>
                  <c:pt idx="4">
                    <c:v>91.144594799999993</c:v>
                  </c:pt>
                  <c:pt idx="5">
                    <c:v>282.05746500000004</c:v>
                  </c:pt>
                  <c:pt idx="6">
                    <c:v>73.681150400000007</c:v>
                  </c:pt>
                  <c:pt idx="7">
                    <c:v>23.489497500000002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1.3980006</c:v>
                  </c:pt>
                  <c:pt idx="2">
                    <c:v>12.648831300000001</c:v>
                  </c:pt>
                  <c:pt idx="3">
                    <c:v>21.470720800000002</c:v>
                  </c:pt>
                  <c:pt idx="4">
                    <c:v>91.144594799999993</c:v>
                  </c:pt>
                  <c:pt idx="5">
                    <c:v>282.05746500000004</c:v>
                  </c:pt>
                  <c:pt idx="6">
                    <c:v>73.681150400000007</c:v>
                  </c:pt>
                  <c:pt idx="7">
                    <c:v>23.489497500000002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1.998</c:v>
                </c:pt>
                <c:pt idx="2">
                  <c:v>22.559000000000001</c:v>
                </c:pt>
                <c:pt idx="3">
                  <c:v>45.316000000000003</c:v>
                </c:pt>
                <c:pt idx="4">
                  <c:v>300.70800000000003</c:v>
                </c:pt>
                <c:pt idx="5">
                  <c:v>633.83699999999999</c:v>
                </c:pt>
                <c:pt idx="6">
                  <c:v>143.572</c:v>
                </c:pt>
                <c:pt idx="7">
                  <c:v>23.667000000000002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6691584"/>
        <c:axId val="126713856"/>
      </c:barChart>
      <c:catAx>
        <c:axId val="1266915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713856"/>
        <c:crosses val="autoZero"/>
        <c:auto val="1"/>
        <c:lblAlgn val="ctr"/>
        <c:lblOffset val="100"/>
        <c:noMultiLvlLbl val="0"/>
      </c:catAx>
      <c:valAx>
        <c:axId val="1267138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66915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0.106</c:v>
                </c:pt>
                <c:pt idx="1">
                  <c:v>4.524</c:v>
                </c:pt>
                <c:pt idx="2">
                  <c:v>40.97</c:v>
                </c:pt>
                <c:pt idx="3">
                  <c:v>28.556999999999999</c:v>
                </c:pt>
                <c:pt idx="4">
                  <c:v>76.043000000000006</c:v>
                </c:pt>
                <c:pt idx="5">
                  <c:v>21.699000000000002</c:v>
                </c:pt>
                <c:pt idx="6">
                  <c:v>1.698</c:v>
                </c:pt>
                <c:pt idx="7">
                  <c:v>0</c:v>
                </c:pt>
                <c:pt idx="8">
                  <c:v>0.22900000000000001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1.3980006</c:v>
                  </c:pt>
                  <c:pt idx="2">
                    <c:v>12.648831300000001</c:v>
                  </c:pt>
                  <c:pt idx="3">
                    <c:v>21.470720800000002</c:v>
                  </c:pt>
                  <c:pt idx="4">
                    <c:v>91.144594799999993</c:v>
                  </c:pt>
                  <c:pt idx="5">
                    <c:v>282.05746500000004</c:v>
                  </c:pt>
                  <c:pt idx="6">
                    <c:v>73.681150400000007</c:v>
                  </c:pt>
                  <c:pt idx="7">
                    <c:v>23.489497500000002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1.3980006</c:v>
                  </c:pt>
                  <c:pt idx="2">
                    <c:v>12.648831300000001</c:v>
                  </c:pt>
                  <c:pt idx="3">
                    <c:v>21.470720800000002</c:v>
                  </c:pt>
                  <c:pt idx="4">
                    <c:v>91.144594799999993</c:v>
                  </c:pt>
                  <c:pt idx="5">
                    <c:v>282.05746500000004</c:v>
                  </c:pt>
                  <c:pt idx="6">
                    <c:v>73.681150400000007</c:v>
                  </c:pt>
                  <c:pt idx="7">
                    <c:v>23.489497500000002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1.998</c:v>
                </c:pt>
                <c:pt idx="2">
                  <c:v>22.559000000000001</c:v>
                </c:pt>
                <c:pt idx="3">
                  <c:v>45.316000000000003</c:v>
                </c:pt>
                <c:pt idx="4">
                  <c:v>300.70800000000003</c:v>
                </c:pt>
                <c:pt idx="5">
                  <c:v>633.83699999999999</c:v>
                </c:pt>
                <c:pt idx="6">
                  <c:v>143.572</c:v>
                </c:pt>
                <c:pt idx="7">
                  <c:v>23.667000000000002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6093184"/>
        <c:axId val="126094720"/>
      </c:barChart>
      <c:catAx>
        <c:axId val="1260931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094720"/>
        <c:crosses val="autoZero"/>
        <c:auto val="1"/>
        <c:lblAlgn val="ctr"/>
        <c:lblOffset val="100"/>
        <c:noMultiLvlLbl val="0"/>
      </c:catAx>
      <c:valAx>
        <c:axId val="1260947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60931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43.694000000000003</c:v>
                </c:pt>
                <c:pt idx="1">
                  <c:v>571.55899999999997</c:v>
                </c:pt>
                <c:pt idx="2">
                  <c:v>814.59299999999996</c:v>
                </c:pt>
                <c:pt idx="3">
                  <c:v>201.65100000000001</c:v>
                </c:pt>
                <c:pt idx="4">
                  <c:v>119.75700000000001</c:v>
                </c:pt>
                <c:pt idx="5">
                  <c:v>11.183</c:v>
                </c:pt>
                <c:pt idx="6">
                  <c:v>3.1E-2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32.166063999999999</c:v>
                  </c:pt>
                  <c:pt idx="1">
                    <c:v>205.42699059999998</c:v>
                  </c:pt>
                  <c:pt idx="2">
                    <c:v>325.48803728026945</c:v>
                  </c:pt>
                  <c:pt idx="3">
                    <c:v>157.14910561628858</c:v>
                  </c:pt>
                  <c:pt idx="4">
                    <c:v>163.95809219999998</c:v>
                  </c:pt>
                  <c:pt idx="5">
                    <c:v>15.320619600000001</c:v>
                  </c:pt>
                  <c:pt idx="6">
                    <c:v>2.0891754000000002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32.166063999999999</c:v>
                  </c:pt>
                  <c:pt idx="1">
                    <c:v>205.42699059999998</c:v>
                  </c:pt>
                  <c:pt idx="2">
                    <c:v>325.48803728026945</c:v>
                  </c:pt>
                  <c:pt idx="3">
                    <c:v>157.14910561628858</c:v>
                  </c:pt>
                  <c:pt idx="4">
                    <c:v>163.95809219999998</c:v>
                  </c:pt>
                  <c:pt idx="5">
                    <c:v>15.320619600000001</c:v>
                  </c:pt>
                  <c:pt idx="6">
                    <c:v>2.0891754000000002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46.753</c:v>
                </c:pt>
                <c:pt idx="1">
                  <c:v>344.73399999999998</c:v>
                </c:pt>
                <c:pt idx="2">
                  <c:v>1258.288</c:v>
                </c:pt>
                <c:pt idx="3">
                  <c:v>454.52</c:v>
                </c:pt>
                <c:pt idx="4">
                  <c:v>204.922</c:v>
                </c:pt>
                <c:pt idx="5">
                  <c:v>15.465999999999999</c:v>
                </c:pt>
                <c:pt idx="6">
                  <c:v>2.109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6186624"/>
        <c:axId val="126188160"/>
      </c:barChart>
      <c:catAx>
        <c:axId val="1261866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188160"/>
        <c:crosses val="autoZero"/>
        <c:auto val="1"/>
        <c:lblAlgn val="ctr"/>
        <c:lblOffset val="100"/>
        <c:noMultiLvlLbl val="0"/>
      </c:catAx>
      <c:valAx>
        <c:axId val="1261881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4459464619028127"/>
              <c:y val="0.943049029026032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618662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43.694000000000003</c:v>
                </c:pt>
                <c:pt idx="1">
                  <c:v>571.55899999999997</c:v>
                </c:pt>
                <c:pt idx="2">
                  <c:v>814.59299999999996</c:v>
                </c:pt>
                <c:pt idx="3">
                  <c:v>201.65100000000001</c:v>
                </c:pt>
                <c:pt idx="4">
                  <c:v>119.75700000000001</c:v>
                </c:pt>
                <c:pt idx="5">
                  <c:v>11.183</c:v>
                </c:pt>
                <c:pt idx="6">
                  <c:v>3.1E-2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32.166063999999999</c:v>
                  </c:pt>
                  <c:pt idx="1">
                    <c:v>205.42699059999998</c:v>
                  </c:pt>
                  <c:pt idx="2">
                    <c:v>325.48803728026945</c:v>
                  </c:pt>
                  <c:pt idx="3">
                    <c:v>157.14910561628858</c:v>
                  </c:pt>
                  <c:pt idx="4">
                    <c:v>163.95809219999998</c:v>
                  </c:pt>
                  <c:pt idx="5">
                    <c:v>15.320619600000001</c:v>
                  </c:pt>
                  <c:pt idx="6">
                    <c:v>2.0891754000000002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32.166063999999999</c:v>
                  </c:pt>
                  <c:pt idx="1">
                    <c:v>205.42699059999998</c:v>
                  </c:pt>
                  <c:pt idx="2">
                    <c:v>325.48803728026945</c:v>
                  </c:pt>
                  <c:pt idx="3">
                    <c:v>157.14910561628858</c:v>
                  </c:pt>
                  <c:pt idx="4">
                    <c:v>163.95809219999998</c:v>
                  </c:pt>
                  <c:pt idx="5">
                    <c:v>15.320619600000001</c:v>
                  </c:pt>
                  <c:pt idx="6">
                    <c:v>2.0891754000000002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46.753</c:v>
                </c:pt>
                <c:pt idx="1">
                  <c:v>344.73399999999998</c:v>
                </c:pt>
                <c:pt idx="2">
                  <c:v>1258.288</c:v>
                </c:pt>
                <c:pt idx="3">
                  <c:v>454.52</c:v>
                </c:pt>
                <c:pt idx="4">
                  <c:v>204.922</c:v>
                </c:pt>
                <c:pt idx="5">
                  <c:v>15.465999999999999</c:v>
                </c:pt>
                <c:pt idx="6">
                  <c:v>2.109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6284544"/>
        <c:axId val="126286080"/>
      </c:barChart>
      <c:catAx>
        <c:axId val="1262845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286080"/>
        <c:crosses val="autoZero"/>
        <c:auto val="1"/>
        <c:lblAlgn val="ctr"/>
        <c:lblOffset val="100"/>
        <c:noMultiLvlLbl val="0"/>
      </c:catAx>
      <c:valAx>
        <c:axId val="1262860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62845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44.341999999999999</c:v>
                </c:pt>
                <c:pt idx="1">
                  <c:v>371.65100000000001</c:v>
                </c:pt>
                <c:pt idx="2">
                  <c:v>898.21500000000003</c:v>
                </c:pt>
                <c:pt idx="3">
                  <c:v>210.72399999999999</c:v>
                </c:pt>
                <c:pt idx="4">
                  <c:v>212.22399999999999</c:v>
                </c:pt>
                <c:pt idx="5">
                  <c:v>24.277999999999999</c:v>
                </c:pt>
                <c:pt idx="6">
                  <c:v>1.014</c:v>
                </c:pt>
                <c:pt idx="7">
                  <c:v>0</c:v>
                </c:pt>
                <c:pt idx="8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143.03235239999998</c:v>
                  </c:pt>
                  <c:pt idx="2">
                    <c:v>198.48633359999999</c:v>
                  </c:pt>
                  <c:pt idx="3">
                    <c:v>150.04407800000001</c:v>
                  </c:pt>
                  <c:pt idx="4">
                    <c:v>249.49545600000002</c:v>
                  </c:pt>
                  <c:pt idx="5">
                    <c:v>207.23836560000001</c:v>
                  </c:pt>
                  <c:pt idx="6">
                    <c:v>31.092314399999999</c:v>
                  </c:pt>
                  <c:pt idx="7">
                    <c:v>6.8760400000000006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143.03235239999998</c:v>
                  </c:pt>
                  <c:pt idx="2">
                    <c:v>198.48633359999999</c:v>
                  </c:pt>
                  <c:pt idx="3">
                    <c:v>150.04407800000001</c:v>
                  </c:pt>
                  <c:pt idx="4">
                    <c:v>249.49545600000002</c:v>
                  </c:pt>
                  <c:pt idx="5">
                    <c:v>207.23836560000001</c:v>
                  </c:pt>
                  <c:pt idx="6">
                    <c:v>31.092314399999999</c:v>
                  </c:pt>
                  <c:pt idx="7">
                    <c:v>6.8760400000000006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207.56399999999999</c:v>
                </c:pt>
                <c:pt idx="2">
                  <c:v>394.762</c:v>
                </c:pt>
                <c:pt idx="3">
                  <c:v>321.983</c:v>
                </c:pt>
                <c:pt idx="4">
                  <c:v>795.58500000000004</c:v>
                </c:pt>
                <c:pt idx="5">
                  <c:v>540.24599999999998</c:v>
                </c:pt>
                <c:pt idx="6">
                  <c:v>59.723999999999997</c:v>
                </c:pt>
                <c:pt idx="7">
                  <c:v>6.9279999999999999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6627840"/>
        <c:axId val="126629376"/>
      </c:barChart>
      <c:catAx>
        <c:axId val="1266278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629376"/>
        <c:crosses val="autoZero"/>
        <c:auto val="1"/>
        <c:lblAlgn val="ctr"/>
        <c:lblOffset val="100"/>
        <c:noMultiLvlLbl val="0"/>
      </c:catAx>
      <c:valAx>
        <c:axId val="1266293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662784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38.885240000000003</c:v>
                </c:pt>
                <c:pt idx="1">
                  <c:v>8.6889199999999995</c:v>
                </c:pt>
                <c:pt idx="2">
                  <c:v>0.31511</c:v>
                </c:pt>
                <c:pt idx="3">
                  <c:v>4.3340599999999991</c:v>
                </c:pt>
                <c:pt idx="4">
                  <c:v>4.1328699999999996</c:v>
                </c:pt>
                <c:pt idx="5">
                  <c:v>0.95147000000000004</c:v>
                </c:pt>
                <c:pt idx="6">
                  <c:v>3.0640299999999998</c:v>
                </c:pt>
                <c:pt idx="7">
                  <c:v>0.83925999999999989</c:v>
                </c:pt>
                <c:pt idx="8">
                  <c:v>5.0955599999999999</c:v>
                </c:pt>
                <c:pt idx="9">
                  <c:v>2.7686099999999998</c:v>
                </c:pt>
                <c:pt idx="10">
                  <c:v>5.4019400000000006</c:v>
                </c:pt>
                <c:pt idx="11">
                  <c:v>5.6257600000000005</c:v>
                </c:pt>
                <c:pt idx="12">
                  <c:v>5.3045300000000006</c:v>
                </c:pt>
                <c:pt idx="13">
                  <c:v>0</c:v>
                </c:pt>
                <c:pt idx="14">
                  <c:v>2.0923099999999999</c:v>
                </c:pt>
                <c:pt idx="15">
                  <c:v>2.66242</c:v>
                </c:pt>
                <c:pt idx="16">
                  <c:v>2.3704499999999999</c:v>
                </c:pt>
                <c:pt idx="17">
                  <c:v>1.0108999999999999</c:v>
                </c:pt>
                <c:pt idx="18">
                  <c:v>6.5053900000000002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064448"/>
        <c:axId val="163062528"/>
      </c:barChart>
      <c:valAx>
        <c:axId val="1630625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064448"/>
        <c:crosses val="max"/>
        <c:crossBetween val="between"/>
      </c:valAx>
      <c:catAx>
        <c:axId val="163064448"/>
        <c:scaling>
          <c:orientation val="maxMin"/>
        </c:scaling>
        <c:delete val="0"/>
        <c:axPos val="l"/>
        <c:majorTickMark val="out"/>
        <c:minorTickMark val="none"/>
        <c:tickLblPos val="nextTo"/>
        <c:crossAx val="1630625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44.341999999999999</c:v>
                </c:pt>
                <c:pt idx="1">
                  <c:v>371.65100000000001</c:v>
                </c:pt>
                <c:pt idx="2">
                  <c:v>898.21500000000003</c:v>
                </c:pt>
                <c:pt idx="3">
                  <c:v>210.72399999999999</c:v>
                </c:pt>
                <c:pt idx="4">
                  <c:v>212.22399999999999</c:v>
                </c:pt>
                <c:pt idx="5">
                  <c:v>24.277999999999999</c:v>
                </c:pt>
                <c:pt idx="6">
                  <c:v>1.014</c:v>
                </c:pt>
                <c:pt idx="7">
                  <c:v>0</c:v>
                </c:pt>
                <c:pt idx="8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143.03235239999998</c:v>
                  </c:pt>
                  <c:pt idx="2">
                    <c:v>198.48633359999999</c:v>
                  </c:pt>
                  <c:pt idx="3">
                    <c:v>150.04407800000001</c:v>
                  </c:pt>
                  <c:pt idx="4">
                    <c:v>249.49545600000002</c:v>
                  </c:pt>
                  <c:pt idx="5">
                    <c:v>207.23836560000001</c:v>
                  </c:pt>
                  <c:pt idx="6">
                    <c:v>31.092314399999999</c:v>
                  </c:pt>
                  <c:pt idx="7">
                    <c:v>6.8760400000000006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143.03235239999998</c:v>
                  </c:pt>
                  <c:pt idx="2">
                    <c:v>198.48633359999999</c:v>
                  </c:pt>
                  <c:pt idx="3">
                    <c:v>150.04407800000001</c:v>
                  </c:pt>
                  <c:pt idx="4">
                    <c:v>249.49545600000002</c:v>
                  </c:pt>
                  <c:pt idx="5">
                    <c:v>207.23836560000001</c:v>
                  </c:pt>
                  <c:pt idx="6">
                    <c:v>31.092314399999999</c:v>
                  </c:pt>
                  <c:pt idx="7">
                    <c:v>6.8760400000000006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207.56399999999999</c:v>
                </c:pt>
                <c:pt idx="2">
                  <c:v>394.762</c:v>
                </c:pt>
                <c:pt idx="3">
                  <c:v>321.983</c:v>
                </c:pt>
                <c:pt idx="4">
                  <c:v>795.58500000000004</c:v>
                </c:pt>
                <c:pt idx="5">
                  <c:v>540.24599999999998</c:v>
                </c:pt>
                <c:pt idx="6">
                  <c:v>59.723999999999997</c:v>
                </c:pt>
                <c:pt idx="7">
                  <c:v>6.9279999999999999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6430592"/>
        <c:axId val="126432384"/>
      </c:barChart>
      <c:catAx>
        <c:axId val="1264305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432384"/>
        <c:crosses val="autoZero"/>
        <c:auto val="1"/>
        <c:lblAlgn val="ctr"/>
        <c:lblOffset val="100"/>
        <c:noMultiLvlLbl val="0"/>
      </c:catAx>
      <c:valAx>
        <c:axId val="1264323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643059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4.1328699999999996</c:v>
                </c:pt>
                <c:pt idx="1">
                  <c:v>1345.4829999999999</c:v>
                </c:pt>
                <c:pt idx="2">
                  <c:v>4089.261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57.216140000000003</c:v>
                </c:pt>
                <c:pt idx="1">
                  <c:v>13476.484</c:v>
                </c:pt>
                <c:pt idx="2">
                  <c:v>82088.078999999998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38.881959999999999</c:v>
                </c:pt>
                <c:pt idx="1">
                  <c:v>5556.7159999999994</c:v>
                </c:pt>
                <c:pt idx="2">
                  <c:v>50374.337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499840"/>
        <c:axId val="126505728"/>
      </c:barChart>
      <c:catAx>
        <c:axId val="126499840"/>
        <c:scaling>
          <c:orientation val="maxMin"/>
        </c:scaling>
        <c:delete val="0"/>
        <c:axPos val="l"/>
        <c:majorTickMark val="out"/>
        <c:minorTickMark val="none"/>
        <c:tickLblPos val="nextTo"/>
        <c:crossAx val="126505728"/>
        <c:crosses val="autoZero"/>
        <c:auto val="1"/>
        <c:lblAlgn val="ctr"/>
        <c:lblOffset val="100"/>
        <c:noMultiLvlLbl val="0"/>
      </c:catAx>
      <c:valAx>
        <c:axId val="12650572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649984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4.1328699999999996</c:v>
                </c:pt>
                <c:pt idx="1">
                  <c:v>1345.4829999999999</c:v>
                </c:pt>
                <c:pt idx="2">
                  <c:v>4089.261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57.216140000000003</c:v>
                </c:pt>
                <c:pt idx="1">
                  <c:v>13476.484</c:v>
                </c:pt>
                <c:pt idx="2">
                  <c:v>82088.078999999998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38.881959999999999</c:v>
                </c:pt>
                <c:pt idx="1">
                  <c:v>5556.7159999999994</c:v>
                </c:pt>
                <c:pt idx="2">
                  <c:v>50374.337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585472"/>
        <c:axId val="126595456"/>
      </c:barChart>
      <c:catAx>
        <c:axId val="126585472"/>
        <c:scaling>
          <c:orientation val="maxMin"/>
        </c:scaling>
        <c:delete val="0"/>
        <c:axPos val="l"/>
        <c:majorTickMark val="out"/>
        <c:minorTickMark val="none"/>
        <c:tickLblPos val="nextTo"/>
        <c:crossAx val="126595456"/>
        <c:crosses val="autoZero"/>
        <c:auto val="1"/>
        <c:lblAlgn val="ctr"/>
        <c:lblOffset val="100"/>
        <c:noMultiLvlLbl val="0"/>
      </c:catAx>
      <c:valAx>
        <c:axId val="1265954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65854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38.885240000000003</c:v>
                </c:pt>
                <c:pt idx="1">
                  <c:v>8.6889199999999995</c:v>
                </c:pt>
                <c:pt idx="2">
                  <c:v>0.31511</c:v>
                </c:pt>
                <c:pt idx="3">
                  <c:v>4.3340599999999991</c:v>
                </c:pt>
                <c:pt idx="4">
                  <c:v>4.1328699999999996</c:v>
                </c:pt>
                <c:pt idx="5">
                  <c:v>0.95147000000000004</c:v>
                </c:pt>
                <c:pt idx="6">
                  <c:v>3.0640299999999998</c:v>
                </c:pt>
                <c:pt idx="7">
                  <c:v>0.83925999999999989</c:v>
                </c:pt>
                <c:pt idx="8">
                  <c:v>5.0955599999999999</c:v>
                </c:pt>
                <c:pt idx="9">
                  <c:v>2.7686099999999998</c:v>
                </c:pt>
                <c:pt idx="10">
                  <c:v>5.4019400000000006</c:v>
                </c:pt>
                <c:pt idx="11">
                  <c:v>5.6257600000000005</c:v>
                </c:pt>
                <c:pt idx="12">
                  <c:v>5.3045300000000006</c:v>
                </c:pt>
                <c:pt idx="13">
                  <c:v>0</c:v>
                </c:pt>
                <c:pt idx="14">
                  <c:v>2.0923099999999999</c:v>
                </c:pt>
                <c:pt idx="15">
                  <c:v>2.66242</c:v>
                </c:pt>
                <c:pt idx="16">
                  <c:v>2.3704499999999999</c:v>
                </c:pt>
                <c:pt idx="17">
                  <c:v>1.0108999999999999</c:v>
                </c:pt>
                <c:pt idx="18">
                  <c:v>6.5053900000000002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172352"/>
        <c:axId val="163170176"/>
      </c:barChart>
      <c:valAx>
        <c:axId val="1631701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3172352"/>
        <c:crosses val="max"/>
        <c:crossBetween val="between"/>
      </c:valAx>
      <c:catAx>
        <c:axId val="1631723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31701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38.885240000000003</c:v>
                </c:pt>
                <c:pt idx="1">
                  <c:v>8.6889199999999995</c:v>
                </c:pt>
                <c:pt idx="2">
                  <c:v>0.31511</c:v>
                </c:pt>
                <c:pt idx="3">
                  <c:v>4.3340599999999991</c:v>
                </c:pt>
                <c:pt idx="4">
                  <c:v>4.1328699999999996</c:v>
                </c:pt>
                <c:pt idx="5">
                  <c:v>0.95147000000000004</c:v>
                </c:pt>
                <c:pt idx="6">
                  <c:v>3.0640299999999998</c:v>
                </c:pt>
                <c:pt idx="7">
                  <c:v>0.83925999999999989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38.885240000000003</c:v>
                </c:pt>
                <c:pt idx="1">
                  <c:v>8.6889199999999995</c:v>
                </c:pt>
                <c:pt idx="2">
                  <c:v>0.31511</c:v>
                </c:pt>
                <c:pt idx="3">
                  <c:v>4.3340599999999991</c:v>
                </c:pt>
                <c:pt idx="4">
                  <c:v>4.1328699999999996</c:v>
                </c:pt>
                <c:pt idx="5">
                  <c:v>0.95147000000000004</c:v>
                </c:pt>
                <c:pt idx="6">
                  <c:v>3.0640299999999998</c:v>
                </c:pt>
                <c:pt idx="7">
                  <c:v>0.83925999999999989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5.0955599999999999</c:v>
                </c:pt>
                <c:pt idx="1">
                  <c:v>2.7686099999999998</c:v>
                </c:pt>
                <c:pt idx="2">
                  <c:v>5.4019400000000006</c:v>
                </c:pt>
                <c:pt idx="3">
                  <c:v>5.6257600000000005</c:v>
                </c:pt>
                <c:pt idx="4">
                  <c:v>5.3045300000000006</c:v>
                </c:pt>
                <c:pt idx="5">
                  <c:v>0</c:v>
                </c:pt>
                <c:pt idx="6">
                  <c:v>2.0923099999999999</c:v>
                </c:pt>
                <c:pt idx="7">
                  <c:v>2.66242</c:v>
                </c:pt>
                <c:pt idx="8">
                  <c:v>2.3704499999999999</c:v>
                </c:pt>
                <c:pt idx="9">
                  <c:v>1.0108999999999999</c:v>
                </c:pt>
                <c:pt idx="10">
                  <c:v>6.5053900000000002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0.13769249606255246</c:v>
                </c:pt>
                <c:pt idx="1">
                  <c:v>0.86230750393744759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5.0955599999999999</c:v>
                </c:pt>
                <c:pt idx="1">
                  <c:v>2.7686099999999998</c:v>
                </c:pt>
                <c:pt idx="2">
                  <c:v>5.4019400000000006</c:v>
                </c:pt>
                <c:pt idx="3">
                  <c:v>5.6257600000000005</c:v>
                </c:pt>
                <c:pt idx="4">
                  <c:v>5.3045300000000006</c:v>
                </c:pt>
                <c:pt idx="5">
                  <c:v>0</c:v>
                </c:pt>
                <c:pt idx="6">
                  <c:v>2.0923099999999999</c:v>
                </c:pt>
                <c:pt idx="7">
                  <c:v>2.66242</c:v>
                </c:pt>
                <c:pt idx="8">
                  <c:v>2.3704499999999999</c:v>
                </c:pt>
                <c:pt idx="9">
                  <c:v>1.0108999999999999</c:v>
                </c:pt>
                <c:pt idx="10">
                  <c:v>6.5053900000000002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10.05775</c:v>
                </c:pt>
                <c:pt idx="1">
                  <c:v>2.2665600000000001</c:v>
                </c:pt>
                <c:pt idx="2">
                  <c:v>18.346209999999999</c:v>
                </c:pt>
                <c:pt idx="3">
                  <c:v>6.29739</c:v>
                </c:pt>
                <c:pt idx="4">
                  <c:v>0.59150999999999998</c:v>
                </c:pt>
                <c:pt idx="5">
                  <c:v>1.576E-2</c:v>
                </c:pt>
                <c:pt idx="6">
                  <c:v>0.1585</c:v>
                </c:pt>
                <c:pt idx="8">
                  <c:v>1.24163</c:v>
                </c:pt>
                <c:pt idx="9">
                  <c:v>0.64997000000000005</c:v>
                </c:pt>
                <c:pt idx="10">
                  <c:v>0.42583000000000004</c:v>
                </c:pt>
                <c:pt idx="11">
                  <c:v>0.20823</c:v>
                </c:pt>
                <c:pt idx="12">
                  <c:v>2.2120000000000001E-2</c:v>
                </c:pt>
                <c:pt idx="13">
                  <c:v>1.7800000000000001E-3</c:v>
                </c:pt>
                <c:pt idx="14">
                  <c:v>4.0199999999999993E-3</c:v>
                </c:pt>
                <c:pt idx="16">
                  <c:v>11.299379999999999</c:v>
                </c:pt>
                <c:pt idx="17">
                  <c:v>2.9165300000000003</c:v>
                </c:pt>
                <c:pt idx="18">
                  <c:v>18.772029999999997</c:v>
                </c:pt>
                <c:pt idx="19">
                  <c:v>6.5056199999999995</c:v>
                </c:pt>
                <c:pt idx="20">
                  <c:v>0.61363000000000001</c:v>
                </c:pt>
                <c:pt idx="21">
                  <c:v>1.754E-2</c:v>
                </c:pt>
                <c:pt idx="22">
                  <c:v>0.16253000000000001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0.78714612600000011</c:v>
                  </c:pt>
                  <c:pt idx="1">
                    <c:v>0.29151915300000003</c:v>
                  </c:pt>
                  <c:pt idx="2">
                    <c:v>1.5375563844518476</c:v>
                  </c:pt>
                  <c:pt idx="3">
                    <c:v>1.0639542880775614</c:v>
                  </c:pt>
                  <c:pt idx="4">
                    <c:v>0.51878107800000006</c:v>
                  </c:pt>
                  <c:pt idx="5">
                    <c:v>0.35314185000000003</c:v>
                  </c:pt>
                  <c:pt idx="6">
                    <c:v>2.7039513999999997E-2</c:v>
                  </c:pt>
                  <c:pt idx="8">
                    <c:v>1.0698566759999999</c:v>
                  </c:pt>
                  <c:pt idx="9">
                    <c:v>1.083803254</c:v>
                  </c:pt>
                  <c:pt idx="10">
                    <c:v>1.1126043114252127</c:v>
                  </c:pt>
                  <c:pt idx="11">
                    <c:v>0.68525289563123637</c:v>
                  </c:pt>
                  <c:pt idx="12">
                    <c:v>1.0471468799999999</c:v>
                  </c:pt>
                  <c:pt idx="13">
                    <c:v>0.74368481599999992</c:v>
                  </c:pt>
                  <c:pt idx="14">
                    <c:v>0.58722290837969104</c:v>
                  </c:pt>
                  <c:pt idx="16">
                    <c:v>1.2811360469999997</c:v>
                  </c:pt>
                  <c:pt idx="17">
                    <c:v>1.1291594939999998</c:v>
                  </c:pt>
                  <c:pt idx="18">
                    <c:v>1.9971898040604288</c:v>
                  </c:pt>
                  <c:pt idx="19">
                    <c:v>1.2871963518975651</c:v>
                  </c:pt>
                  <c:pt idx="20">
                    <c:v>1.1713437999999998</c:v>
                  </c:pt>
                  <c:pt idx="21">
                    <c:v>0.82908685999999998</c:v>
                  </c:pt>
                  <c:pt idx="22">
                    <c:v>0.58924483624811541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0.78714612600000011</c:v>
                  </c:pt>
                  <c:pt idx="1">
                    <c:v>0.29151915300000003</c:v>
                  </c:pt>
                  <c:pt idx="2">
                    <c:v>1.5375563844518476</c:v>
                  </c:pt>
                  <c:pt idx="3">
                    <c:v>1.0639542880775614</c:v>
                  </c:pt>
                  <c:pt idx="4">
                    <c:v>0.51878107800000006</c:v>
                  </c:pt>
                  <c:pt idx="5">
                    <c:v>0.35314185000000003</c:v>
                  </c:pt>
                  <c:pt idx="6">
                    <c:v>2.7039513999999997E-2</c:v>
                  </c:pt>
                  <c:pt idx="8">
                    <c:v>1.0698566759999999</c:v>
                  </c:pt>
                  <c:pt idx="9">
                    <c:v>1.083803254</c:v>
                  </c:pt>
                  <c:pt idx="10">
                    <c:v>1.1126043114252127</c:v>
                  </c:pt>
                  <c:pt idx="11">
                    <c:v>0.68525289563123637</c:v>
                  </c:pt>
                  <c:pt idx="12">
                    <c:v>1.0471468799999999</c:v>
                  </c:pt>
                  <c:pt idx="13">
                    <c:v>0.74368481599999992</c:v>
                  </c:pt>
                  <c:pt idx="14">
                    <c:v>0.58722290837969104</c:v>
                  </c:pt>
                  <c:pt idx="16">
                    <c:v>1.2811360469999997</c:v>
                  </c:pt>
                  <c:pt idx="17">
                    <c:v>1.1291594939999998</c:v>
                  </c:pt>
                  <c:pt idx="18">
                    <c:v>1.9971898040604288</c:v>
                  </c:pt>
                  <c:pt idx="19">
                    <c:v>1.2871963518975651</c:v>
                  </c:pt>
                  <c:pt idx="20">
                    <c:v>1.1713437999999998</c:v>
                  </c:pt>
                  <c:pt idx="21">
                    <c:v>0.82908685999999998</c:v>
                  </c:pt>
                  <c:pt idx="22">
                    <c:v>0.58924483624811541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2.4613700000000001</c:v>
                </c:pt>
                <c:pt idx="1">
                  <c:v>0.69959000000000005</c:v>
                </c:pt>
                <c:pt idx="2">
                  <c:v>11.82809</c:v>
                </c:pt>
                <c:pt idx="3">
                  <c:v>6.66296</c:v>
                </c:pt>
                <c:pt idx="4">
                  <c:v>1.49634</c:v>
                </c:pt>
                <c:pt idx="5">
                  <c:v>0.59601999999999999</c:v>
                </c:pt>
                <c:pt idx="6">
                  <c:v>2.7109999999999999E-2</c:v>
                </c:pt>
                <c:pt idx="8">
                  <c:v>5.0369899999999994</c:v>
                </c:pt>
                <c:pt idx="9">
                  <c:v>7.0514200000000002</c:v>
                </c:pt>
                <c:pt idx="10">
                  <c:v>8.9001199999999994</c:v>
                </c:pt>
                <c:pt idx="11">
                  <c:v>4.18405</c:v>
                </c:pt>
                <c:pt idx="12">
                  <c:v>6.7124799999999993</c:v>
                </c:pt>
                <c:pt idx="13">
                  <c:v>3.2804799999999998</c:v>
                </c:pt>
                <c:pt idx="14">
                  <c:v>1.1668099999999999</c:v>
                </c:pt>
                <c:pt idx="16">
                  <c:v>7.5405299999999995</c:v>
                </c:pt>
                <c:pt idx="17">
                  <c:v>7.7819399999999996</c:v>
                </c:pt>
                <c:pt idx="18">
                  <c:v>20.877590000000001</c:v>
                </c:pt>
                <c:pt idx="19">
                  <c:v>10.680399999999999</c:v>
                </c:pt>
                <c:pt idx="20">
                  <c:v>8.248899999999999</c:v>
                </c:pt>
                <c:pt idx="21">
                  <c:v>3.8906000000000001</c:v>
                </c:pt>
                <c:pt idx="22">
                  <c:v>1.19672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584640"/>
        <c:axId val="163590528"/>
      </c:barChart>
      <c:catAx>
        <c:axId val="1635846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590528"/>
        <c:crosses val="autoZero"/>
        <c:auto val="1"/>
        <c:lblAlgn val="ctr"/>
        <c:lblOffset val="100"/>
        <c:noMultiLvlLbl val="0"/>
      </c:catAx>
      <c:valAx>
        <c:axId val="1635905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5846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10.05775</c:v>
                </c:pt>
                <c:pt idx="1">
                  <c:v>2.2665600000000001</c:v>
                </c:pt>
                <c:pt idx="2">
                  <c:v>18.346209999999999</c:v>
                </c:pt>
                <c:pt idx="3">
                  <c:v>6.29739</c:v>
                </c:pt>
                <c:pt idx="4">
                  <c:v>0.59150999999999998</c:v>
                </c:pt>
                <c:pt idx="5">
                  <c:v>1.576E-2</c:v>
                </c:pt>
                <c:pt idx="6">
                  <c:v>0.1585</c:v>
                </c:pt>
                <c:pt idx="8">
                  <c:v>1.24163</c:v>
                </c:pt>
                <c:pt idx="9">
                  <c:v>0.64997000000000005</c:v>
                </c:pt>
                <c:pt idx="10">
                  <c:v>0.42583000000000004</c:v>
                </c:pt>
                <c:pt idx="11">
                  <c:v>0.20823</c:v>
                </c:pt>
                <c:pt idx="12">
                  <c:v>2.2120000000000001E-2</c:v>
                </c:pt>
                <c:pt idx="13">
                  <c:v>1.7800000000000001E-3</c:v>
                </c:pt>
                <c:pt idx="14">
                  <c:v>4.0199999999999993E-3</c:v>
                </c:pt>
                <c:pt idx="16">
                  <c:v>11.299379999999999</c:v>
                </c:pt>
                <c:pt idx="17">
                  <c:v>2.9165300000000003</c:v>
                </c:pt>
                <c:pt idx="18">
                  <c:v>18.772029999999997</c:v>
                </c:pt>
                <c:pt idx="19">
                  <c:v>6.5056199999999995</c:v>
                </c:pt>
                <c:pt idx="20">
                  <c:v>0.61363000000000001</c:v>
                </c:pt>
                <c:pt idx="21">
                  <c:v>1.754E-2</c:v>
                </c:pt>
                <c:pt idx="22">
                  <c:v>0.16253000000000001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0.78714612600000011</c:v>
                  </c:pt>
                  <c:pt idx="1">
                    <c:v>0.29151915300000003</c:v>
                  </c:pt>
                  <c:pt idx="2">
                    <c:v>1.5375563844518476</c:v>
                  </c:pt>
                  <c:pt idx="3">
                    <c:v>1.0639542880775614</c:v>
                  </c:pt>
                  <c:pt idx="4">
                    <c:v>0.51878107800000006</c:v>
                  </c:pt>
                  <c:pt idx="5">
                    <c:v>0.35314185000000003</c:v>
                  </c:pt>
                  <c:pt idx="6">
                    <c:v>2.7039513999999997E-2</c:v>
                  </c:pt>
                  <c:pt idx="8">
                    <c:v>1.0698566759999999</c:v>
                  </c:pt>
                  <c:pt idx="9">
                    <c:v>1.083803254</c:v>
                  </c:pt>
                  <c:pt idx="10">
                    <c:v>1.1126043114252127</c:v>
                  </c:pt>
                  <c:pt idx="11">
                    <c:v>0.68525289563123637</c:v>
                  </c:pt>
                  <c:pt idx="12">
                    <c:v>1.0471468799999999</c:v>
                  </c:pt>
                  <c:pt idx="13">
                    <c:v>0.74368481599999992</c:v>
                  </c:pt>
                  <c:pt idx="14">
                    <c:v>0.58722290837969104</c:v>
                  </c:pt>
                  <c:pt idx="16">
                    <c:v>1.2811360469999997</c:v>
                  </c:pt>
                  <c:pt idx="17">
                    <c:v>1.1291594939999998</c:v>
                  </c:pt>
                  <c:pt idx="18">
                    <c:v>1.9971898040604288</c:v>
                  </c:pt>
                  <c:pt idx="19">
                    <c:v>1.2871963518975651</c:v>
                  </c:pt>
                  <c:pt idx="20">
                    <c:v>1.1713437999999998</c:v>
                  </c:pt>
                  <c:pt idx="21">
                    <c:v>0.82908685999999998</c:v>
                  </c:pt>
                  <c:pt idx="22">
                    <c:v>0.58924483624811541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0.78714612600000011</c:v>
                  </c:pt>
                  <c:pt idx="1">
                    <c:v>0.29151915300000003</c:v>
                  </c:pt>
                  <c:pt idx="2">
                    <c:v>1.5375563844518476</c:v>
                  </c:pt>
                  <c:pt idx="3">
                    <c:v>1.0639542880775614</c:v>
                  </c:pt>
                  <c:pt idx="4">
                    <c:v>0.51878107800000006</c:v>
                  </c:pt>
                  <c:pt idx="5">
                    <c:v>0.35314185000000003</c:v>
                  </c:pt>
                  <c:pt idx="6">
                    <c:v>2.7039513999999997E-2</c:v>
                  </c:pt>
                  <c:pt idx="8">
                    <c:v>1.0698566759999999</c:v>
                  </c:pt>
                  <c:pt idx="9">
                    <c:v>1.083803254</c:v>
                  </c:pt>
                  <c:pt idx="10">
                    <c:v>1.1126043114252127</c:v>
                  </c:pt>
                  <c:pt idx="11">
                    <c:v>0.68525289563123637</c:v>
                  </c:pt>
                  <c:pt idx="12">
                    <c:v>1.0471468799999999</c:v>
                  </c:pt>
                  <c:pt idx="13">
                    <c:v>0.74368481599999992</c:v>
                  </c:pt>
                  <c:pt idx="14">
                    <c:v>0.58722290837969104</c:v>
                  </c:pt>
                  <c:pt idx="16">
                    <c:v>1.2811360469999997</c:v>
                  </c:pt>
                  <c:pt idx="17">
                    <c:v>1.1291594939999998</c:v>
                  </c:pt>
                  <c:pt idx="18">
                    <c:v>1.9971898040604288</c:v>
                  </c:pt>
                  <c:pt idx="19">
                    <c:v>1.2871963518975651</c:v>
                  </c:pt>
                  <c:pt idx="20">
                    <c:v>1.1713437999999998</c:v>
                  </c:pt>
                  <c:pt idx="21">
                    <c:v>0.82908685999999998</c:v>
                  </c:pt>
                  <c:pt idx="22">
                    <c:v>0.58924483624811541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2.4613700000000001</c:v>
                </c:pt>
                <c:pt idx="1">
                  <c:v>0.69959000000000005</c:v>
                </c:pt>
                <c:pt idx="2">
                  <c:v>11.82809</c:v>
                </c:pt>
                <c:pt idx="3">
                  <c:v>6.66296</c:v>
                </c:pt>
                <c:pt idx="4">
                  <c:v>1.49634</c:v>
                </c:pt>
                <c:pt idx="5">
                  <c:v>0.59601999999999999</c:v>
                </c:pt>
                <c:pt idx="6">
                  <c:v>2.7109999999999999E-2</c:v>
                </c:pt>
                <c:pt idx="8">
                  <c:v>5.0369899999999994</c:v>
                </c:pt>
                <c:pt idx="9">
                  <c:v>7.0514200000000002</c:v>
                </c:pt>
                <c:pt idx="10">
                  <c:v>8.9001199999999994</c:v>
                </c:pt>
                <c:pt idx="11">
                  <c:v>4.18405</c:v>
                </c:pt>
                <c:pt idx="12">
                  <c:v>6.7124799999999993</c:v>
                </c:pt>
                <c:pt idx="13">
                  <c:v>3.2804799999999998</c:v>
                </c:pt>
                <c:pt idx="14">
                  <c:v>1.1668099999999999</c:v>
                </c:pt>
                <c:pt idx="16">
                  <c:v>7.5405299999999995</c:v>
                </c:pt>
                <c:pt idx="17">
                  <c:v>7.7819399999999996</c:v>
                </c:pt>
                <c:pt idx="18">
                  <c:v>20.877590000000001</c:v>
                </c:pt>
                <c:pt idx="19">
                  <c:v>10.680399999999999</c:v>
                </c:pt>
                <c:pt idx="20">
                  <c:v>8.248899999999999</c:v>
                </c:pt>
                <c:pt idx="21">
                  <c:v>3.8906000000000001</c:v>
                </c:pt>
                <c:pt idx="22">
                  <c:v>1.19672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682560"/>
        <c:axId val="163692544"/>
      </c:barChart>
      <c:catAx>
        <c:axId val="1636825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163692544"/>
        <c:crosses val="autoZero"/>
        <c:auto val="1"/>
        <c:lblAlgn val="ctr"/>
        <c:lblOffset val="100"/>
        <c:noMultiLvlLbl val="0"/>
      </c:catAx>
      <c:valAx>
        <c:axId val="1636925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368256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10.05775</c:v>
                </c:pt>
                <c:pt idx="1">
                  <c:v>2.2665600000000001</c:v>
                </c:pt>
                <c:pt idx="2">
                  <c:v>8.9107500000000002</c:v>
                </c:pt>
                <c:pt idx="3">
                  <c:v>9.4354599999999991</c:v>
                </c:pt>
                <c:pt idx="4">
                  <c:v>5.3840000000000003</c:v>
                </c:pt>
                <c:pt idx="5">
                  <c:v>0.91339000000000004</c:v>
                </c:pt>
                <c:pt idx="6">
                  <c:v>0.59150999999999998</c:v>
                </c:pt>
                <c:pt idx="7">
                  <c:v>1.576E-2</c:v>
                </c:pt>
                <c:pt idx="8">
                  <c:v>2.3500000000000001E-3</c:v>
                </c:pt>
                <c:pt idx="10">
                  <c:v>1.24163</c:v>
                </c:pt>
                <c:pt idx="11">
                  <c:v>0.64997000000000005</c:v>
                </c:pt>
                <c:pt idx="12">
                  <c:v>0.29460000000000003</c:v>
                </c:pt>
                <c:pt idx="13">
                  <c:v>0.13122999999999999</c:v>
                </c:pt>
                <c:pt idx="14">
                  <c:v>0.15150999999999998</c:v>
                </c:pt>
                <c:pt idx="15">
                  <c:v>5.672E-2</c:v>
                </c:pt>
                <c:pt idx="16">
                  <c:v>2.2120000000000001E-2</c:v>
                </c:pt>
                <c:pt idx="17">
                  <c:v>1.7800000000000001E-3</c:v>
                </c:pt>
                <c:pt idx="18">
                  <c:v>4.0000000000000003E-5</c:v>
                </c:pt>
                <c:pt idx="20">
                  <c:v>11.299379999999999</c:v>
                </c:pt>
                <c:pt idx="21">
                  <c:v>2.9165300000000003</c:v>
                </c:pt>
                <c:pt idx="22">
                  <c:v>9.2053399999999996</c:v>
                </c:pt>
                <c:pt idx="23">
                  <c:v>9.5666900000000012</c:v>
                </c:pt>
                <c:pt idx="24">
                  <c:v>5.5355100000000004</c:v>
                </c:pt>
                <c:pt idx="25">
                  <c:v>0.97011000000000003</c:v>
                </c:pt>
                <c:pt idx="26">
                  <c:v>0.61363000000000001</c:v>
                </c:pt>
                <c:pt idx="27">
                  <c:v>1.754E-2</c:v>
                </c:pt>
                <c:pt idx="28">
                  <c:v>2.3999999999999998E-3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0.79127709699999993</c:v>
                  </c:pt>
                  <c:pt idx="1">
                    <c:v>0.41980777000000002</c:v>
                  </c:pt>
                  <c:pt idx="2">
                    <c:v>0.73049239200000005</c:v>
                  </c:pt>
                  <c:pt idx="3">
                    <c:v>0.90958477900000001</c:v>
                  </c:pt>
                  <c:pt idx="4">
                    <c:v>0.92732474999999992</c:v>
                  </c:pt>
                  <c:pt idx="5">
                    <c:v>0.77682352900000007</c:v>
                  </c:pt>
                  <c:pt idx="6">
                    <c:v>0.31158527399999997</c:v>
                  </c:pt>
                  <c:pt idx="7">
                    <c:v>0.16964545399999997</c:v>
                  </c:pt>
                  <c:pt idx="8">
                    <c:v>0.139332501</c:v>
                  </c:pt>
                  <c:pt idx="10">
                    <c:v>0.94167827999999998</c:v>
                  </c:pt>
                  <c:pt idx="11">
                    <c:v>1.1260491210000001</c:v>
                  </c:pt>
                  <c:pt idx="12">
                    <c:v>0.60261701999999995</c:v>
                  </c:pt>
                  <c:pt idx="13">
                    <c:v>0.48101446400000003</c:v>
                  </c:pt>
                  <c:pt idx="14">
                    <c:v>0.68812207399999992</c:v>
                  </c:pt>
                  <c:pt idx="15">
                    <c:v>0.59840272800000005</c:v>
                  </c:pt>
                  <c:pt idx="16">
                    <c:v>0.73920952500000003</c:v>
                  </c:pt>
                  <c:pt idx="17">
                    <c:v>0.71923544399999995</c:v>
                  </c:pt>
                  <c:pt idx="18">
                    <c:v>7.4620980000000003E-2</c:v>
                  </c:pt>
                  <c:pt idx="20">
                    <c:v>1.192359215</c:v>
                  </c:pt>
                  <c:pt idx="21">
                    <c:v>1.2413741279999997</c:v>
                  </c:pt>
                  <c:pt idx="22">
                    <c:v>0.92782871099999997</c:v>
                  </c:pt>
                  <c:pt idx="23">
                    <c:v>1.0184345060000002</c:v>
                  </c:pt>
                  <c:pt idx="24">
                    <c:v>1.1557132199999998</c:v>
                  </c:pt>
                  <c:pt idx="25">
                    <c:v>0.98246131200000009</c:v>
                  </c:pt>
                  <c:pt idx="26">
                    <c:v>0.81807832099999989</c:v>
                  </c:pt>
                  <c:pt idx="27">
                    <c:v>0.74074637199999993</c:v>
                  </c:pt>
                  <c:pt idx="28">
                    <c:v>0.15976580000000001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0.79127709699999993</c:v>
                  </c:pt>
                  <c:pt idx="1">
                    <c:v>0.41980777000000002</c:v>
                  </c:pt>
                  <c:pt idx="2">
                    <c:v>0.73049239200000005</c:v>
                  </c:pt>
                  <c:pt idx="3">
                    <c:v>0.90958477900000001</c:v>
                  </c:pt>
                  <c:pt idx="4">
                    <c:v>0.92732474999999992</c:v>
                  </c:pt>
                  <c:pt idx="5">
                    <c:v>0.77682352900000007</c:v>
                  </c:pt>
                  <c:pt idx="6">
                    <c:v>0.31158527399999997</c:v>
                  </c:pt>
                  <c:pt idx="7">
                    <c:v>0.16964545399999997</c:v>
                  </c:pt>
                  <c:pt idx="8">
                    <c:v>0.139332501</c:v>
                  </c:pt>
                  <c:pt idx="10">
                    <c:v>0.94167827999999998</c:v>
                  </c:pt>
                  <c:pt idx="11">
                    <c:v>1.1260491210000001</c:v>
                  </c:pt>
                  <c:pt idx="12">
                    <c:v>0.60261701999999995</c:v>
                  </c:pt>
                  <c:pt idx="13">
                    <c:v>0.48101446400000003</c:v>
                  </c:pt>
                  <c:pt idx="14">
                    <c:v>0.68812207399999992</c:v>
                  </c:pt>
                  <c:pt idx="15">
                    <c:v>0.59840272800000005</c:v>
                  </c:pt>
                  <c:pt idx="16">
                    <c:v>0.73920952500000003</c:v>
                  </c:pt>
                  <c:pt idx="17">
                    <c:v>0.71923544399999995</c:v>
                  </c:pt>
                  <c:pt idx="18">
                    <c:v>7.4620980000000003E-2</c:v>
                  </c:pt>
                  <c:pt idx="20">
                    <c:v>1.192359215</c:v>
                  </c:pt>
                  <c:pt idx="21">
                    <c:v>1.2413741279999997</c:v>
                  </c:pt>
                  <c:pt idx="22">
                    <c:v>0.92782871099999997</c:v>
                  </c:pt>
                  <c:pt idx="23">
                    <c:v>1.0184345060000002</c:v>
                  </c:pt>
                  <c:pt idx="24">
                    <c:v>1.1557132199999998</c:v>
                  </c:pt>
                  <c:pt idx="25">
                    <c:v>0.98246131200000009</c:v>
                  </c:pt>
                  <c:pt idx="26">
                    <c:v>0.81807832099999989</c:v>
                  </c:pt>
                  <c:pt idx="27">
                    <c:v>0.74074637199999993</c:v>
                  </c:pt>
                  <c:pt idx="28">
                    <c:v>0.15976580000000001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2.46427</c:v>
                </c:pt>
                <c:pt idx="1">
                  <c:v>1.0817000000000001</c:v>
                </c:pt>
                <c:pt idx="2">
                  <c:v>2.61544</c:v>
                </c:pt>
                <c:pt idx="3">
                  <c:v>4.8614899999999999</c:v>
                </c:pt>
                <c:pt idx="4">
                  <c:v>6.7441800000000001</c:v>
                </c:pt>
                <c:pt idx="5">
                  <c:v>4.3132900000000003</c:v>
                </c:pt>
                <c:pt idx="6">
                  <c:v>1.21051</c:v>
                </c:pt>
                <c:pt idx="7">
                  <c:v>0.27961999999999998</c:v>
                </c:pt>
                <c:pt idx="8">
                  <c:v>0.20097000000000001</c:v>
                </c:pt>
                <c:pt idx="10">
                  <c:v>6.2362799999999998</c:v>
                </c:pt>
                <c:pt idx="11">
                  <c:v>8.9156700000000004</c:v>
                </c:pt>
                <c:pt idx="12">
                  <c:v>4.1703599999999996</c:v>
                </c:pt>
                <c:pt idx="13">
                  <c:v>3.0993200000000001</c:v>
                </c:pt>
                <c:pt idx="14">
                  <c:v>4.5211699999999997</c:v>
                </c:pt>
                <c:pt idx="15">
                  <c:v>3.1897800000000003</c:v>
                </c:pt>
                <c:pt idx="16">
                  <c:v>3.93825</c:v>
                </c:pt>
                <c:pt idx="17">
                  <c:v>2.1178900000000001</c:v>
                </c:pt>
                <c:pt idx="18">
                  <c:v>0.14363999999999999</c:v>
                </c:pt>
                <c:pt idx="20">
                  <c:v>8.7480499999999992</c:v>
                </c:pt>
                <c:pt idx="21">
                  <c:v>10.043479999999999</c:v>
                </c:pt>
                <c:pt idx="22">
                  <c:v>6.8272899999999996</c:v>
                </c:pt>
                <c:pt idx="23">
                  <c:v>8.0128599999999999</c:v>
                </c:pt>
                <c:pt idx="24">
                  <c:v>11.070049999999998</c:v>
                </c:pt>
                <c:pt idx="25">
                  <c:v>7.5807200000000003</c:v>
                </c:pt>
                <c:pt idx="26">
                  <c:v>5.1809899999999995</c:v>
                </c:pt>
                <c:pt idx="27">
                  <c:v>2.4034599999999999</c:v>
                </c:pt>
                <c:pt idx="28">
                  <c:v>0.34975000000000001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3276800"/>
        <c:axId val="153278336"/>
      </c:barChart>
      <c:catAx>
        <c:axId val="1532768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3278336"/>
        <c:crosses val="autoZero"/>
        <c:auto val="1"/>
        <c:lblAlgn val="ctr"/>
        <c:lblOffset val="100"/>
        <c:noMultiLvlLbl val="0"/>
      </c:catAx>
      <c:valAx>
        <c:axId val="1532783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2768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10.05775</c:v>
                </c:pt>
                <c:pt idx="1">
                  <c:v>2.2665600000000001</c:v>
                </c:pt>
                <c:pt idx="2">
                  <c:v>8.9107500000000002</c:v>
                </c:pt>
                <c:pt idx="3">
                  <c:v>9.4354599999999991</c:v>
                </c:pt>
                <c:pt idx="4">
                  <c:v>5.3840000000000003</c:v>
                </c:pt>
                <c:pt idx="5">
                  <c:v>0.91339000000000004</c:v>
                </c:pt>
                <c:pt idx="6">
                  <c:v>0.59150999999999998</c:v>
                </c:pt>
                <c:pt idx="7">
                  <c:v>1.576E-2</c:v>
                </c:pt>
                <c:pt idx="8">
                  <c:v>2.3500000000000001E-3</c:v>
                </c:pt>
                <c:pt idx="10">
                  <c:v>1.24163</c:v>
                </c:pt>
                <c:pt idx="11">
                  <c:v>0.64997000000000005</c:v>
                </c:pt>
                <c:pt idx="12">
                  <c:v>0.29460000000000003</c:v>
                </c:pt>
                <c:pt idx="13">
                  <c:v>0.13122999999999999</c:v>
                </c:pt>
                <c:pt idx="14">
                  <c:v>0.15150999999999998</c:v>
                </c:pt>
                <c:pt idx="15">
                  <c:v>5.672E-2</c:v>
                </c:pt>
                <c:pt idx="16">
                  <c:v>2.2120000000000001E-2</c:v>
                </c:pt>
                <c:pt idx="17">
                  <c:v>1.7800000000000001E-3</c:v>
                </c:pt>
                <c:pt idx="18">
                  <c:v>4.0000000000000003E-5</c:v>
                </c:pt>
                <c:pt idx="20">
                  <c:v>11.299379999999999</c:v>
                </c:pt>
                <c:pt idx="21">
                  <c:v>2.9165300000000003</c:v>
                </c:pt>
                <c:pt idx="22">
                  <c:v>9.2053399999999996</c:v>
                </c:pt>
                <c:pt idx="23">
                  <c:v>9.5666900000000012</c:v>
                </c:pt>
                <c:pt idx="24">
                  <c:v>5.5355100000000004</c:v>
                </c:pt>
                <c:pt idx="25">
                  <c:v>0.97011000000000003</c:v>
                </c:pt>
                <c:pt idx="26">
                  <c:v>0.61363000000000001</c:v>
                </c:pt>
                <c:pt idx="27">
                  <c:v>1.754E-2</c:v>
                </c:pt>
                <c:pt idx="28">
                  <c:v>2.3999999999999998E-3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0.79127709699999993</c:v>
                  </c:pt>
                  <c:pt idx="1">
                    <c:v>0.41980777000000002</c:v>
                  </c:pt>
                  <c:pt idx="2">
                    <c:v>0.73049239200000005</c:v>
                  </c:pt>
                  <c:pt idx="3">
                    <c:v>0.90958477900000001</c:v>
                  </c:pt>
                  <c:pt idx="4">
                    <c:v>0.92732474999999992</c:v>
                  </c:pt>
                  <c:pt idx="5">
                    <c:v>0.77682352900000007</c:v>
                  </c:pt>
                  <c:pt idx="6">
                    <c:v>0.31158527399999997</c:v>
                  </c:pt>
                  <c:pt idx="7">
                    <c:v>0.16964545399999997</c:v>
                  </c:pt>
                  <c:pt idx="8">
                    <c:v>0.139332501</c:v>
                  </c:pt>
                  <c:pt idx="10">
                    <c:v>0.94167827999999998</c:v>
                  </c:pt>
                  <c:pt idx="11">
                    <c:v>1.1260491210000001</c:v>
                  </c:pt>
                  <c:pt idx="12">
                    <c:v>0.60261701999999995</c:v>
                  </c:pt>
                  <c:pt idx="13">
                    <c:v>0.48101446400000003</c:v>
                  </c:pt>
                  <c:pt idx="14">
                    <c:v>0.68812207399999992</c:v>
                  </c:pt>
                  <c:pt idx="15">
                    <c:v>0.59840272800000005</c:v>
                  </c:pt>
                  <c:pt idx="16">
                    <c:v>0.73920952500000003</c:v>
                  </c:pt>
                  <c:pt idx="17">
                    <c:v>0.71923544399999995</c:v>
                  </c:pt>
                  <c:pt idx="18">
                    <c:v>7.4620980000000003E-2</c:v>
                  </c:pt>
                  <c:pt idx="20">
                    <c:v>1.192359215</c:v>
                  </c:pt>
                  <c:pt idx="21">
                    <c:v>1.2413741279999997</c:v>
                  </c:pt>
                  <c:pt idx="22">
                    <c:v>0.92782871099999997</c:v>
                  </c:pt>
                  <c:pt idx="23">
                    <c:v>1.0184345060000002</c:v>
                  </c:pt>
                  <c:pt idx="24">
                    <c:v>1.1557132199999998</c:v>
                  </c:pt>
                  <c:pt idx="25">
                    <c:v>0.98246131200000009</c:v>
                  </c:pt>
                  <c:pt idx="26">
                    <c:v>0.81807832099999989</c:v>
                  </c:pt>
                  <c:pt idx="27">
                    <c:v>0.74074637199999993</c:v>
                  </c:pt>
                  <c:pt idx="28">
                    <c:v>0.15976580000000001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0.79127709699999993</c:v>
                  </c:pt>
                  <c:pt idx="1">
                    <c:v>0.41980777000000002</c:v>
                  </c:pt>
                  <c:pt idx="2">
                    <c:v>0.73049239200000005</c:v>
                  </c:pt>
                  <c:pt idx="3">
                    <c:v>0.90958477900000001</c:v>
                  </c:pt>
                  <c:pt idx="4">
                    <c:v>0.92732474999999992</c:v>
                  </c:pt>
                  <c:pt idx="5">
                    <c:v>0.77682352900000007</c:v>
                  </c:pt>
                  <c:pt idx="6">
                    <c:v>0.31158527399999997</c:v>
                  </c:pt>
                  <c:pt idx="7">
                    <c:v>0.16964545399999997</c:v>
                  </c:pt>
                  <c:pt idx="8">
                    <c:v>0.139332501</c:v>
                  </c:pt>
                  <c:pt idx="10">
                    <c:v>0.94167827999999998</c:v>
                  </c:pt>
                  <c:pt idx="11">
                    <c:v>1.1260491210000001</c:v>
                  </c:pt>
                  <c:pt idx="12">
                    <c:v>0.60261701999999995</c:v>
                  </c:pt>
                  <c:pt idx="13">
                    <c:v>0.48101446400000003</c:v>
                  </c:pt>
                  <c:pt idx="14">
                    <c:v>0.68812207399999992</c:v>
                  </c:pt>
                  <c:pt idx="15">
                    <c:v>0.59840272800000005</c:v>
                  </c:pt>
                  <c:pt idx="16">
                    <c:v>0.73920952500000003</c:v>
                  </c:pt>
                  <c:pt idx="17">
                    <c:v>0.71923544399999995</c:v>
                  </c:pt>
                  <c:pt idx="18">
                    <c:v>7.4620980000000003E-2</c:v>
                  </c:pt>
                  <c:pt idx="20">
                    <c:v>1.192359215</c:v>
                  </c:pt>
                  <c:pt idx="21">
                    <c:v>1.2413741279999997</c:v>
                  </c:pt>
                  <c:pt idx="22">
                    <c:v>0.92782871099999997</c:v>
                  </c:pt>
                  <c:pt idx="23">
                    <c:v>1.0184345060000002</c:v>
                  </c:pt>
                  <c:pt idx="24">
                    <c:v>1.1557132199999998</c:v>
                  </c:pt>
                  <c:pt idx="25">
                    <c:v>0.98246131200000009</c:v>
                  </c:pt>
                  <c:pt idx="26">
                    <c:v>0.81807832099999989</c:v>
                  </c:pt>
                  <c:pt idx="27">
                    <c:v>0.74074637199999993</c:v>
                  </c:pt>
                  <c:pt idx="28">
                    <c:v>0.15976580000000001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2.46427</c:v>
                </c:pt>
                <c:pt idx="1">
                  <c:v>1.0817000000000001</c:v>
                </c:pt>
                <c:pt idx="2">
                  <c:v>2.61544</c:v>
                </c:pt>
                <c:pt idx="3">
                  <c:v>4.8614899999999999</c:v>
                </c:pt>
                <c:pt idx="4">
                  <c:v>6.7441800000000001</c:v>
                </c:pt>
                <c:pt idx="5">
                  <c:v>4.3132900000000003</c:v>
                </c:pt>
                <c:pt idx="6">
                  <c:v>1.21051</c:v>
                </c:pt>
                <c:pt idx="7">
                  <c:v>0.27961999999999998</c:v>
                </c:pt>
                <c:pt idx="8">
                  <c:v>0.20097000000000001</c:v>
                </c:pt>
                <c:pt idx="10">
                  <c:v>6.2362799999999998</c:v>
                </c:pt>
                <c:pt idx="11">
                  <c:v>8.9156700000000004</c:v>
                </c:pt>
                <c:pt idx="12">
                  <c:v>4.1703599999999996</c:v>
                </c:pt>
                <c:pt idx="13">
                  <c:v>3.0993200000000001</c:v>
                </c:pt>
                <c:pt idx="14">
                  <c:v>4.5211699999999997</c:v>
                </c:pt>
                <c:pt idx="15">
                  <c:v>3.1897800000000003</c:v>
                </c:pt>
                <c:pt idx="16">
                  <c:v>3.93825</c:v>
                </c:pt>
                <c:pt idx="17">
                  <c:v>2.1178900000000001</c:v>
                </c:pt>
                <c:pt idx="18">
                  <c:v>0.14363999999999999</c:v>
                </c:pt>
                <c:pt idx="20">
                  <c:v>8.7480499999999992</c:v>
                </c:pt>
                <c:pt idx="21">
                  <c:v>10.043479999999999</c:v>
                </c:pt>
                <c:pt idx="22">
                  <c:v>6.8272899999999996</c:v>
                </c:pt>
                <c:pt idx="23">
                  <c:v>8.0128599999999999</c:v>
                </c:pt>
                <c:pt idx="24">
                  <c:v>11.070049999999998</c:v>
                </c:pt>
                <c:pt idx="25">
                  <c:v>7.5807200000000003</c:v>
                </c:pt>
                <c:pt idx="26">
                  <c:v>5.1809899999999995</c:v>
                </c:pt>
                <c:pt idx="27">
                  <c:v>2.4034599999999999</c:v>
                </c:pt>
                <c:pt idx="28">
                  <c:v>0.34975000000000001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889152"/>
        <c:axId val="163890688"/>
      </c:barChart>
      <c:catAx>
        <c:axId val="1638891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890688"/>
        <c:crosses val="autoZero"/>
        <c:auto val="1"/>
        <c:lblAlgn val="ctr"/>
        <c:lblOffset val="100"/>
        <c:noMultiLvlLbl val="0"/>
      </c:catAx>
      <c:valAx>
        <c:axId val="163890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88915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26.804238665071804</c:v>
                </c:pt>
                <c:pt idx="1">
                  <c:v>38.881959999999999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62.523359022437546</c:v>
                </c:pt>
                <c:pt idx="1">
                  <c:v>61.34901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4085120"/>
        <c:axId val="164091008"/>
      </c:barChart>
      <c:catAx>
        <c:axId val="164085120"/>
        <c:scaling>
          <c:orientation val="maxMin"/>
        </c:scaling>
        <c:delete val="0"/>
        <c:axPos val="l"/>
        <c:majorTickMark val="out"/>
        <c:minorTickMark val="none"/>
        <c:tickLblPos val="nextTo"/>
        <c:crossAx val="164091008"/>
        <c:crosses val="autoZero"/>
        <c:auto val="1"/>
        <c:lblAlgn val="ctr"/>
        <c:lblOffset val="100"/>
        <c:noMultiLvlLbl val="0"/>
      </c:catAx>
      <c:valAx>
        <c:axId val="1640910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085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26.804238665071804</c:v>
                </c:pt>
                <c:pt idx="1">
                  <c:v>38.881959999999999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62.523359022437546</c:v>
                </c:pt>
                <c:pt idx="1">
                  <c:v>61.34901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4387456"/>
        <c:axId val="164405632"/>
      </c:barChart>
      <c:catAx>
        <c:axId val="164387456"/>
        <c:scaling>
          <c:orientation val="maxMin"/>
        </c:scaling>
        <c:delete val="0"/>
        <c:axPos val="l"/>
        <c:majorTickMark val="out"/>
        <c:minorTickMark val="none"/>
        <c:tickLblPos val="nextTo"/>
        <c:crossAx val="164405632"/>
        <c:crosses val="autoZero"/>
        <c:auto val="1"/>
        <c:lblAlgn val="ctr"/>
        <c:lblOffset val="100"/>
        <c:noMultiLvlLbl val="0"/>
      </c:catAx>
      <c:valAx>
        <c:axId val="1644056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387456"/>
        <c:crosses val="max"/>
        <c:crossBetween val="between"/>
        <c:minorUnit val="4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8341.6029999999992</c:v>
                </c:pt>
                <c:pt idx="1">
                  <c:v>2484.67</c:v>
                </c:pt>
                <c:pt idx="2">
                  <c:v>93.64500000000001</c:v>
                </c:pt>
                <c:pt idx="3">
                  <c:v>1352.576</c:v>
                </c:pt>
                <c:pt idx="4">
                  <c:v>1345.4829999999999</c:v>
                </c:pt>
                <c:pt idx="5">
                  <c:v>221.298</c:v>
                </c:pt>
                <c:pt idx="6">
                  <c:v>743.40200000000004</c:v>
                </c:pt>
                <c:pt idx="7">
                  <c:v>221.84299999999999</c:v>
                </c:pt>
                <c:pt idx="8">
                  <c:v>1191.231</c:v>
                </c:pt>
                <c:pt idx="9">
                  <c:v>604.35800000000006</c:v>
                </c:pt>
                <c:pt idx="10">
                  <c:v>891.84299999999996</c:v>
                </c:pt>
                <c:pt idx="11">
                  <c:v>748.08199999999999</c:v>
                </c:pt>
                <c:pt idx="12">
                  <c:v>815.0139999999999</c:v>
                </c:pt>
                <c:pt idx="13">
                  <c:v>0</c:v>
                </c:pt>
                <c:pt idx="14">
                  <c:v>157.41</c:v>
                </c:pt>
                <c:pt idx="15">
                  <c:v>95.539000000000001</c:v>
                </c:pt>
                <c:pt idx="16">
                  <c:v>470.10699999999997</c:v>
                </c:pt>
                <c:pt idx="17">
                  <c:v>213.25299999999999</c:v>
                </c:pt>
                <c:pt idx="18">
                  <c:v>368.82000000000005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334208"/>
        <c:axId val="164332288"/>
      </c:barChart>
      <c:valAx>
        <c:axId val="1643322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334208"/>
        <c:crosses val="max"/>
        <c:crossBetween val="between"/>
      </c:valAx>
      <c:catAx>
        <c:axId val="164334208"/>
        <c:scaling>
          <c:orientation val="maxMin"/>
        </c:scaling>
        <c:delete val="0"/>
        <c:axPos val="l"/>
        <c:majorTickMark val="out"/>
        <c:minorTickMark val="none"/>
        <c:tickLblPos val="nextTo"/>
        <c:crossAx val="1643322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8341.6029999999992</c:v>
                </c:pt>
                <c:pt idx="1">
                  <c:v>2484.67</c:v>
                </c:pt>
                <c:pt idx="2">
                  <c:v>93.64500000000001</c:v>
                </c:pt>
                <c:pt idx="3">
                  <c:v>1352.576</c:v>
                </c:pt>
                <c:pt idx="4">
                  <c:v>1345.4829999999999</c:v>
                </c:pt>
                <c:pt idx="5">
                  <c:v>221.298</c:v>
                </c:pt>
                <c:pt idx="6">
                  <c:v>743.40200000000004</c:v>
                </c:pt>
                <c:pt idx="7">
                  <c:v>221.84299999999999</c:v>
                </c:pt>
                <c:pt idx="8">
                  <c:v>1191.231</c:v>
                </c:pt>
                <c:pt idx="9">
                  <c:v>604.35800000000006</c:v>
                </c:pt>
                <c:pt idx="10">
                  <c:v>891.84299999999996</c:v>
                </c:pt>
                <c:pt idx="11">
                  <c:v>748.08199999999999</c:v>
                </c:pt>
                <c:pt idx="12">
                  <c:v>815.0139999999999</c:v>
                </c:pt>
                <c:pt idx="13">
                  <c:v>0</c:v>
                </c:pt>
                <c:pt idx="14">
                  <c:v>157.41</c:v>
                </c:pt>
                <c:pt idx="15">
                  <c:v>95.539000000000001</c:v>
                </c:pt>
                <c:pt idx="16">
                  <c:v>470.10699999999997</c:v>
                </c:pt>
                <c:pt idx="17">
                  <c:v>213.25299999999999</c:v>
                </c:pt>
                <c:pt idx="18">
                  <c:v>368.82000000000005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942464"/>
        <c:axId val="42940288"/>
      </c:barChart>
      <c:valAx>
        <c:axId val="429402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942464"/>
        <c:crosses val="max"/>
        <c:crossBetween val="between"/>
      </c:valAx>
      <c:catAx>
        <c:axId val="42942464"/>
        <c:scaling>
          <c:orientation val="maxMin"/>
        </c:scaling>
        <c:delete val="0"/>
        <c:axPos val="l"/>
        <c:majorTickMark val="out"/>
        <c:minorTickMark val="none"/>
        <c:tickLblPos val="nextTo"/>
        <c:crossAx val="429402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8341.6029999999992</c:v>
                </c:pt>
                <c:pt idx="1">
                  <c:v>2484.67</c:v>
                </c:pt>
                <c:pt idx="2">
                  <c:v>93.64500000000001</c:v>
                </c:pt>
                <c:pt idx="3">
                  <c:v>1352.576</c:v>
                </c:pt>
                <c:pt idx="4">
                  <c:v>1345.4829999999999</c:v>
                </c:pt>
                <c:pt idx="5">
                  <c:v>221.298</c:v>
                </c:pt>
                <c:pt idx="6">
                  <c:v>743.40200000000004</c:v>
                </c:pt>
                <c:pt idx="7">
                  <c:v>221.84299999999999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50310.54669426012</c:v>
                </c:pt>
                <c:pt idx="1">
                  <c:v>65819.304484896493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8341.6029999999992</c:v>
                </c:pt>
                <c:pt idx="1">
                  <c:v>2484.67</c:v>
                </c:pt>
                <c:pt idx="2">
                  <c:v>93.64500000000001</c:v>
                </c:pt>
                <c:pt idx="3">
                  <c:v>1352.576</c:v>
                </c:pt>
                <c:pt idx="4">
                  <c:v>1345.4829999999999</c:v>
                </c:pt>
                <c:pt idx="5">
                  <c:v>221.298</c:v>
                </c:pt>
                <c:pt idx="6">
                  <c:v>743.40200000000004</c:v>
                </c:pt>
                <c:pt idx="7">
                  <c:v>221.84299999999999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1191.231</c:v>
                </c:pt>
                <c:pt idx="1">
                  <c:v>604.35800000000006</c:v>
                </c:pt>
                <c:pt idx="2">
                  <c:v>891.84299999999996</c:v>
                </c:pt>
                <c:pt idx="3">
                  <c:v>748.08199999999999</c:v>
                </c:pt>
                <c:pt idx="4">
                  <c:v>815.0139999999999</c:v>
                </c:pt>
                <c:pt idx="5">
                  <c:v>0</c:v>
                </c:pt>
                <c:pt idx="6">
                  <c:v>157.41</c:v>
                </c:pt>
                <c:pt idx="7">
                  <c:v>95.539000000000001</c:v>
                </c:pt>
                <c:pt idx="8">
                  <c:v>470.10699999999997</c:v>
                </c:pt>
                <c:pt idx="9">
                  <c:v>213.25299999999999</c:v>
                </c:pt>
                <c:pt idx="10">
                  <c:v>368.82000000000005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1191.231</c:v>
                </c:pt>
                <c:pt idx="1">
                  <c:v>604.35800000000006</c:v>
                </c:pt>
                <c:pt idx="2">
                  <c:v>891.84299999999996</c:v>
                </c:pt>
                <c:pt idx="3">
                  <c:v>748.08199999999999</c:v>
                </c:pt>
                <c:pt idx="4">
                  <c:v>815.0139999999999</c:v>
                </c:pt>
                <c:pt idx="5">
                  <c:v>0</c:v>
                </c:pt>
                <c:pt idx="6">
                  <c:v>157.41</c:v>
                </c:pt>
                <c:pt idx="7">
                  <c:v>95.539000000000001</c:v>
                </c:pt>
                <c:pt idx="8">
                  <c:v>470.10699999999997</c:v>
                </c:pt>
                <c:pt idx="9">
                  <c:v>213.25299999999999</c:v>
                </c:pt>
                <c:pt idx="10">
                  <c:v>368.82000000000005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0.17799999999999999</c:v>
                </c:pt>
                <c:pt idx="1">
                  <c:v>98.935000000000002</c:v>
                </c:pt>
                <c:pt idx="2">
                  <c:v>2330.4560000000001</c:v>
                </c:pt>
                <c:pt idx="3">
                  <c:v>3052.6849999999999</c:v>
                </c:pt>
                <c:pt idx="4">
                  <c:v>1088.7090000000001</c:v>
                </c:pt>
                <c:pt idx="5">
                  <c:v>31.265000000000001</c:v>
                </c:pt>
                <c:pt idx="6">
                  <c:v>8.2780000000000005</c:v>
                </c:pt>
                <c:pt idx="8">
                  <c:v>2.9000000000000001E-2</c:v>
                </c:pt>
                <c:pt idx="9">
                  <c:v>6.2469999999999999</c:v>
                </c:pt>
                <c:pt idx="10">
                  <c:v>24.518000000000001</c:v>
                </c:pt>
                <c:pt idx="11">
                  <c:v>33.954999999999998</c:v>
                </c:pt>
                <c:pt idx="12">
                  <c:v>33.718000000000004</c:v>
                </c:pt>
                <c:pt idx="13">
                  <c:v>10.976000000000001</c:v>
                </c:pt>
                <c:pt idx="14">
                  <c:v>11.167999999999999</c:v>
                </c:pt>
                <c:pt idx="16">
                  <c:v>0.20599999999999999</c:v>
                </c:pt>
                <c:pt idx="17">
                  <c:v>105.182</c:v>
                </c:pt>
                <c:pt idx="18">
                  <c:v>2354.973</c:v>
                </c:pt>
                <c:pt idx="19">
                  <c:v>3086.6410000000001</c:v>
                </c:pt>
                <c:pt idx="20">
                  <c:v>1122.4269999999999</c:v>
                </c:pt>
                <c:pt idx="21">
                  <c:v>42.241</c:v>
                </c:pt>
                <c:pt idx="22">
                  <c:v>19.446999999999999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0.15785199999999999</c:v>
                  </c:pt>
                  <c:pt idx="1">
                    <c:v>15.914353200000001</c:v>
                  </c:pt>
                  <c:pt idx="2">
                    <c:v>579.63063416182456</c:v>
                  </c:pt>
                  <c:pt idx="3">
                    <c:v>519.0496111451597</c:v>
                  </c:pt>
                  <c:pt idx="4">
                    <c:v>364.34385939999999</c:v>
                  </c:pt>
                  <c:pt idx="5">
                    <c:v>198.66934879999999</c:v>
                  </c:pt>
                  <c:pt idx="6">
                    <c:v>13.759132999999999</c:v>
                  </c:pt>
                  <c:pt idx="8">
                    <c:v>4.2952062</c:v>
                  </c:pt>
                  <c:pt idx="9">
                    <c:v>21.552484200000002</c:v>
                  </c:pt>
                  <c:pt idx="10">
                    <c:v>182.25509985229937</c:v>
                  </c:pt>
                  <c:pt idx="11">
                    <c:v>169.02833110469601</c:v>
                  </c:pt>
                  <c:pt idx="12">
                    <c:v>294.92501279999999</c:v>
                  </c:pt>
                  <c:pt idx="13">
                    <c:v>209.17980239999997</c:v>
                  </c:pt>
                  <c:pt idx="14">
                    <c:v>192.80576878455315</c:v>
                  </c:pt>
                  <c:pt idx="16">
                    <c:v>4.3606547999999998</c:v>
                  </c:pt>
                  <c:pt idx="17">
                    <c:v>26.716524799999998</c:v>
                  </c:pt>
                  <c:pt idx="18">
                    <c:v>633.58653380472413</c:v>
                  </c:pt>
                  <c:pt idx="19">
                    <c:v>555.95823267252592</c:v>
                  </c:pt>
                  <c:pt idx="20">
                    <c:v>470.65493939999999</c:v>
                  </c:pt>
                  <c:pt idx="21">
                    <c:v>292.31582400000002</c:v>
                  </c:pt>
                  <c:pt idx="22">
                    <c:v>193.87811033369061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0.15785199999999999</c:v>
                  </c:pt>
                  <c:pt idx="1">
                    <c:v>15.914353200000001</c:v>
                  </c:pt>
                  <c:pt idx="2">
                    <c:v>579.63063416182456</c:v>
                  </c:pt>
                  <c:pt idx="3">
                    <c:v>519.0496111451597</c:v>
                  </c:pt>
                  <c:pt idx="4">
                    <c:v>364.34385939999999</c:v>
                  </c:pt>
                  <c:pt idx="5">
                    <c:v>198.66934879999999</c:v>
                  </c:pt>
                  <c:pt idx="6">
                    <c:v>13.759132999999999</c:v>
                  </c:pt>
                  <c:pt idx="8">
                    <c:v>4.2952062</c:v>
                  </c:pt>
                  <c:pt idx="9">
                    <c:v>21.552484200000002</c:v>
                  </c:pt>
                  <c:pt idx="10">
                    <c:v>182.25509985229937</c:v>
                  </c:pt>
                  <c:pt idx="11">
                    <c:v>169.02833110469601</c:v>
                  </c:pt>
                  <c:pt idx="12">
                    <c:v>294.92501279999999</c:v>
                  </c:pt>
                  <c:pt idx="13">
                    <c:v>209.17980239999997</c:v>
                  </c:pt>
                  <c:pt idx="14">
                    <c:v>192.80576878455315</c:v>
                  </c:pt>
                  <c:pt idx="16">
                    <c:v>4.3606547999999998</c:v>
                  </c:pt>
                  <c:pt idx="17">
                    <c:v>26.716524799999998</c:v>
                  </c:pt>
                  <c:pt idx="18">
                    <c:v>633.58653380472413</c:v>
                  </c:pt>
                  <c:pt idx="19">
                    <c:v>555.95823267252592</c:v>
                  </c:pt>
                  <c:pt idx="20">
                    <c:v>470.65493939999999</c:v>
                  </c:pt>
                  <c:pt idx="21">
                    <c:v>292.31582400000002</c:v>
                  </c:pt>
                  <c:pt idx="22">
                    <c:v>193.87811033369061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0.248</c:v>
                </c:pt>
                <c:pt idx="1">
                  <c:v>39.353000000000002</c:v>
                </c:pt>
                <c:pt idx="2">
                  <c:v>3720.7040000000002</c:v>
                </c:pt>
                <c:pt idx="3">
                  <c:v>3254.3910000000001</c:v>
                </c:pt>
                <c:pt idx="4">
                  <c:v>850.07899999999995</c:v>
                </c:pt>
                <c:pt idx="5">
                  <c:v>332.89100000000002</c:v>
                </c:pt>
                <c:pt idx="6">
                  <c:v>13.795</c:v>
                </c:pt>
                <c:pt idx="8">
                  <c:v>11.694000000000001</c:v>
                </c:pt>
                <c:pt idx="9">
                  <c:v>130.542</c:v>
                </c:pt>
                <c:pt idx="10">
                  <c:v>1274.252</c:v>
                </c:pt>
                <c:pt idx="11">
                  <c:v>936.08500000000004</c:v>
                </c:pt>
                <c:pt idx="12">
                  <c:v>1791.768</c:v>
                </c:pt>
                <c:pt idx="13">
                  <c:v>919.87599999999998</c:v>
                </c:pt>
                <c:pt idx="14">
                  <c:v>371.88900000000001</c:v>
                </c:pt>
                <c:pt idx="16">
                  <c:v>11.993</c:v>
                </c:pt>
                <c:pt idx="17">
                  <c:v>170.386</c:v>
                </c:pt>
                <c:pt idx="18">
                  <c:v>5037.2359999999999</c:v>
                </c:pt>
                <c:pt idx="19">
                  <c:v>4133.4179999999997</c:v>
                </c:pt>
                <c:pt idx="20">
                  <c:v>2663.5819999999999</c:v>
                </c:pt>
                <c:pt idx="21">
                  <c:v>1259.982</c:v>
                </c:pt>
                <c:pt idx="22">
                  <c:v>386.9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489536"/>
        <c:axId val="43491328"/>
      </c:barChart>
      <c:catAx>
        <c:axId val="434895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491328"/>
        <c:crosses val="autoZero"/>
        <c:auto val="1"/>
        <c:lblAlgn val="ctr"/>
        <c:lblOffset val="100"/>
        <c:noMultiLvlLbl val="0"/>
      </c:catAx>
      <c:valAx>
        <c:axId val="434913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4895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0.17799999999999999</c:v>
                </c:pt>
                <c:pt idx="1">
                  <c:v>98.935000000000002</c:v>
                </c:pt>
                <c:pt idx="2">
                  <c:v>2330.4560000000001</c:v>
                </c:pt>
                <c:pt idx="3">
                  <c:v>3052.6849999999999</c:v>
                </c:pt>
                <c:pt idx="4">
                  <c:v>1088.7090000000001</c:v>
                </c:pt>
                <c:pt idx="5">
                  <c:v>31.265000000000001</c:v>
                </c:pt>
                <c:pt idx="6">
                  <c:v>8.2780000000000005</c:v>
                </c:pt>
                <c:pt idx="8">
                  <c:v>2.9000000000000001E-2</c:v>
                </c:pt>
                <c:pt idx="9">
                  <c:v>6.2469999999999999</c:v>
                </c:pt>
                <c:pt idx="10">
                  <c:v>24.518000000000001</c:v>
                </c:pt>
                <c:pt idx="11">
                  <c:v>33.954999999999998</c:v>
                </c:pt>
                <c:pt idx="12">
                  <c:v>33.718000000000004</c:v>
                </c:pt>
                <c:pt idx="13">
                  <c:v>10.976000000000001</c:v>
                </c:pt>
                <c:pt idx="14">
                  <c:v>11.167999999999999</c:v>
                </c:pt>
                <c:pt idx="16">
                  <c:v>0.20599999999999999</c:v>
                </c:pt>
                <c:pt idx="17">
                  <c:v>105.182</c:v>
                </c:pt>
                <c:pt idx="18">
                  <c:v>2354.973</c:v>
                </c:pt>
                <c:pt idx="19">
                  <c:v>3086.6410000000001</c:v>
                </c:pt>
                <c:pt idx="20">
                  <c:v>1122.4269999999999</c:v>
                </c:pt>
                <c:pt idx="21">
                  <c:v>42.241</c:v>
                </c:pt>
                <c:pt idx="22">
                  <c:v>19.446999999999999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0.15785199999999999</c:v>
                  </c:pt>
                  <c:pt idx="1">
                    <c:v>15.914353200000001</c:v>
                  </c:pt>
                  <c:pt idx="2">
                    <c:v>579.63063416182456</c:v>
                  </c:pt>
                  <c:pt idx="3">
                    <c:v>519.0496111451597</c:v>
                  </c:pt>
                  <c:pt idx="4">
                    <c:v>364.34385939999999</c:v>
                  </c:pt>
                  <c:pt idx="5">
                    <c:v>198.66934879999999</c:v>
                  </c:pt>
                  <c:pt idx="6">
                    <c:v>13.759132999999999</c:v>
                  </c:pt>
                  <c:pt idx="8">
                    <c:v>4.2952062</c:v>
                  </c:pt>
                  <c:pt idx="9">
                    <c:v>21.552484200000002</c:v>
                  </c:pt>
                  <c:pt idx="10">
                    <c:v>182.25509985229937</c:v>
                  </c:pt>
                  <c:pt idx="11">
                    <c:v>169.02833110469601</c:v>
                  </c:pt>
                  <c:pt idx="12">
                    <c:v>294.92501279999999</c:v>
                  </c:pt>
                  <c:pt idx="13">
                    <c:v>209.17980239999997</c:v>
                  </c:pt>
                  <c:pt idx="14">
                    <c:v>192.80576878455315</c:v>
                  </c:pt>
                  <c:pt idx="16">
                    <c:v>4.3606547999999998</c:v>
                  </c:pt>
                  <c:pt idx="17">
                    <c:v>26.716524799999998</c:v>
                  </c:pt>
                  <c:pt idx="18">
                    <c:v>633.58653380472413</c:v>
                  </c:pt>
                  <c:pt idx="19">
                    <c:v>555.95823267252592</c:v>
                  </c:pt>
                  <c:pt idx="20">
                    <c:v>470.65493939999999</c:v>
                  </c:pt>
                  <c:pt idx="21">
                    <c:v>292.31582400000002</c:v>
                  </c:pt>
                  <c:pt idx="22">
                    <c:v>193.87811033369061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0.15785199999999999</c:v>
                  </c:pt>
                  <c:pt idx="1">
                    <c:v>15.914353200000001</c:v>
                  </c:pt>
                  <c:pt idx="2">
                    <c:v>579.63063416182456</c:v>
                  </c:pt>
                  <c:pt idx="3">
                    <c:v>519.0496111451597</c:v>
                  </c:pt>
                  <c:pt idx="4">
                    <c:v>364.34385939999999</c:v>
                  </c:pt>
                  <c:pt idx="5">
                    <c:v>198.66934879999999</c:v>
                  </c:pt>
                  <c:pt idx="6">
                    <c:v>13.759132999999999</c:v>
                  </c:pt>
                  <c:pt idx="8">
                    <c:v>4.2952062</c:v>
                  </c:pt>
                  <c:pt idx="9">
                    <c:v>21.552484200000002</c:v>
                  </c:pt>
                  <c:pt idx="10">
                    <c:v>182.25509985229937</c:v>
                  </c:pt>
                  <c:pt idx="11">
                    <c:v>169.02833110469601</c:v>
                  </c:pt>
                  <c:pt idx="12">
                    <c:v>294.92501279999999</c:v>
                  </c:pt>
                  <c:pt idx="13">
                    <c:v>209.17980239999997</c:v>
                  </c:pt>
                  <c:pt idx="14">
                    <c:v>192.80576878455315</c:v>
                  </c:pt>
                  <c:pt idx="16">
                    <c:v>4.3606547999999998</c:v>
                  </c:pt>
                  <c:pt idx="17">
                    <c:v>26.716524799999998</c:v>
                  </c:pt>
                  <c:pt idx="18">
                    <c:v>633.58653380472413</c:v>
                  </c:pt>
                  <c:pt idx="19">
                    <c:v>555.95823267252592</c:v>
                  </c:pt>
                  <c:pt idx="20">
                    <c:v>470.65493939999999</c:v>
                  </c:pt>
                  <c:pt idx="21">
                    <c:v>292.31582400000002</c:v>
                  </c:pt>
                  <c:pt idx="22">
                    <c:v>193.87811033369061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0.248</c:v>
                </c:pt>
                <c:pt idx="1">
                  <c:v>39.353000000000002</c:v>
                </c:pt>
                <c:pt idx="2">
                  <c:v>3720.7040000000002</c:v>
                </c:pt>
                <c:pt idx="3">
                  <c:v>3254.3910000000001</c:v>
                </c:pt>
                <c:pt idx="4">
                  <c:v>850.07899999999995</c:v>
                </c:pt>
                <c:pt idx="5">
                  <c:v>332.89100000000002</c:v>
                </c:pt>
                <c:pt idx="6">
                  <c:v>13.795</c:v>
                </c:pt>
                <c:pt idx="8">
                  <c:v>11.694000000000001</c:v>
                </c:pt>
                <c:pt idx="9">
                  <c:v>130.542</c:v>
                </c:pt>
                <c:pt idx="10">
                  <c:v>1274.252</c:v>
                </c:pt>
                <c:pt idx="11">
                  <c:v>936.08500000000004</c:v>
                </c:pt>
                <c:pt idx="12">
                  <c:v>1791.768</c:v>
                </c:pt>
                <c:pt idx="13">
                  <c:v>919.87599999999998</c:v>
                </c:pt>
                <c:pt idx="14">
                  <c:v>371.88900000000001</c:v>
                </c:pt>
                <c:pt idx="16">
                  <c:v>11.993</c:v>
                </c:pt>
                <c:pt idx="17">
                  <c:v>170.386</c:v>
                </c:pt>
                <c:pt idx="18">
                  <c:v>5037.2359999999999</c:v>
                </c:pt>
                <c:pt idx="19">
                  <c:v>4133.4179999999997</c:v>
                </c:pt>
                <c:pt idx="20">
                  <c:v>2663.5819999999999</c:v>
                </c:pt>
                <c:pt idx="21">
                  <c:v>1259.982</c:v>
                </c:pt>
                <c:pt idx="22">
                  <c:v>386.9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571072"/>
        <c:axId val="43572608"/>
      </c:barChart>
      <c:catAx>
        <c:axId val="435710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572608"/>
        <c:crosses val="autoZero"/>
        <c:auto val="1"/>
        <c:lblAlgn val="ctr"/>
        <c:lblOffset val="100"/>
        <c:noMultiLvlLbl val="0"/>
      </c:catAx>
      <c:valAx>
        <c:axId val="435726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5710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0.23699999999999999</c:v>
                </c:pt>
                <c:pt idx="1">
                  <c:v>41.167000000000002</c:v>
                </c:pt>
                <c:pt idx="2">
                  <c:v>994.24400000000003</c:v>
                </c:pt>
                <c:pt idx="3">
                  <c:v>2660.7260000000001</c:v>
                </c:pt>
                <c:pt idx="4">
                  <c:v>2356.5709999999999</c:v>
                </c:pt>
                <c:pt idx="5">
                  <c:v>342.23899999999998</c:v>
                </c:pt>
                <c:pt idx="6">
                  <c:v>208.01599999999999</c:v>
                </c:pt>
                <c:pt idx="7">
                  <c:v>6.6260000000000003</c:v>
                </c:pt>
                <c:pt idx="8">
                  <c:v>0.68</c:v>
                </c:pt>
                <c:pt idx="10">
                  <c:v>0.41799999999999998</c:v>
                </c:pt>
                <c:pt idx="11">
                  <c:v>14.28</c:v>
                </c:pt>
                <c:pt idx="12">
                  <c:v>39.534999999999997</c:v>
                </c:pt>
                <c:pt idx="13">
                  <c:v>27.062999999999999</c:v>
                </c:pt>
                <c:pt idx="14">
                  <c:v>24.855</c:v>
                </c:pt>
                <c:pt idx="15">
                  <c:v>10.343</c:v>
                </c:pt>
                <c:pt idx="16">
                  <c:v>3.7789999999999999</c:v>
                </c:pt>
                <c:pt idx="17">
                  <c:v>0.33500000000000002</c:v>
                </c:pt>
                <c:pt idx="18">
                  <c:v>2E-3</c:v>
                </c:pt>
                <c:pt idx="20">
                  <c:v>0.65500000000000003</c:v>
                </c:pt>
                <c:pt idx="21">
                  <c:v>55.447000000000003</c:v>
                </c:pt>
                <c:pt idx="22">
                  <c:v>1033.779</c:v>
                </c:pt>
                <c:pt idx="23">
                  <c:v>2687.79</c:v>
                </c:pt>
                <c:pt idx="24">
                  <c:v>2381.4259999999999</c:v>
                </c:pt>
                <c:pt idx="25">
                  <c:v>352.58199999999999</c:v>
                </c:pt>
                <c:pt idx="26">
                  <c:v>211.79499999999999</c:v>
                </c:pt>
                <c:pt idx="27">
                  <c:v>6.9610000000000003</c:v>
                </c:pt>
                <c:pt idx="28">
                  <c:v>0.68200000000000005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1.3524000000000001E-2</c:v>
                  </c:pt>
                  <c:pt idx="1">
                    <c:v>22.424929500000005</c:v>
                  </c:pt>
                  <c:pt idx="2">
                    <c:v>124.5142756</c:v>
                  </c:pt>
                  <c:pt idx="3">
                    <c:v>261.26626470000002</c:v>
                  </c:pt>
                  <c:pt idx="4">
                    <c:v>493.93808239999998</c:v>
                  </c:pt>
                  <c:pt idx="5">
                    <c:v>465.15360600000002</c:v>
                  </c:pt>
                  <c:pt idx="6">
                    <c:v>227.75668999999999</c:v>
                  </c:pt>
                  <c:pt idx="7">
                    <c:v>72.196954999999988</c:v>
                  </c:pt>
                  <c:pt idx="8">
                    <c:v>163.52194559999998</c:v>
                  </c:pt>
                  <c:pt idx="10">
                    <c:v>10.260969600000001</c:v>
                  </c:pt>
                  <c:pt idx="11">
                    <c:v>42.339526999999997</c:v>
                  </c:pt>
                  <c:pt idx="12">
                    <c:v>69.395480000000006</c:v>
                  </c:pt>
                  <c:pt idx="13">
                    <c:v>130.152895</c:v>
                  </c:pt>
                  <c:pt idx="14">
                    <c:v>159.07882599999999</c:v>
                  </c:pt>
                  <c:pt idx="15">
                    <c:v>162.87987899999999</c:v>
                  </c:pt>
                  <c:pt idx="16">
                    <c:v>238.52782000000002</c:v>
                  </c:pt>
                  <c:pt idx="17">
                    <c:v>243.06259800000004</c:v>
                  </c:pt>
                  <c:pt idx="18">
                    <c:v>28.041255</c:v>
                  </c:pt>
                  <c:pt idx="20">
                    <c:v>10.3020432</c:v>
                  </c:pt>
                  <c:pt idx="21">
                    <c:v>47.890209999999996</c:v>
                  </c:pt>
                  <c:pt idx="22">
                    <c:v>139.15966080000001</c:v>
                  </c:pt>
                  <c:pt idx="23">
                    <c:v>295.4800032</c:v>
                  </c:pt>
                  <c:pt idx="24">
                    <c:v>537.40733130000001</c:v>
                  </c:pt>
                  <c:pt idx="25">
                    <c:v>498.29582920000001</c:v>
                  </c:pt>
                  <c:pt idx="26">
                    <c:v>332.60722000000004</c:v>
                  </c:pt>
                  <c:pt idx="27">
                    <c:v>254.34948960000003</c:v>
                  </c:pt>
                  <c:pt idx="28">
                    <c:v>168.40632399999998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1.3524000000000001E-2</c:v>
                  </c:pt>
                  <c:pt idx="1">
                    <c:v>22.424929500000005</c:v>
                  </c:pt>
                  <c:pt idx="2">
                    <c:v>124.5142756</c:v>
                  </c:pt>
                  <c:pt idx="3">
                    <c:v>261.26626470000002</c:v>
                  </c:pt>
                  <c:pt idx="4">
                    <c:v>493.93808239999998</c:v>
                  </c:pt>
                  <c:pt idx="5">
                    <c:v>465.15360600000002</c:v>
                  </c:pt>
                  <c:pt idx="6">
                    <c:v>227.75668999999999</c:v>
                  </c:pt>
                  <c:pt idx="7">
                    <c:v>72.196954999999988</c:v>
                  </c:pt>
                  <c:pt idx="8">
                    <c:v>163.52194559999998</c:v>
                  </c:pt>
                  <c:pt idx="10">
                    <c:v>10.260969600000001</c:v>
                  </c:pt>
                  <c:pt idx="11">
                    <c:v>42.339526999999997</c:v>
                  </c:pt>
                  <c:pt idx="12">
                    <c:v>69.395480000000006</c:v>
                  </c:pt>
                  <c:pt idx="13">
                    <c:v>130.152895</c:v>
                  </c:pt>
                  <c:pt idx="14">
                    <c:v>159.07882599999999</c:v>
                  </c:pt>
                  <c:pt idx="15">
                    <c:v>162.87987899999999</c:v>
                  </c:pt>
                  <c:pt idx="16">
                    <c:v>238.52782000000002</c:v>
                  </c:pt>
                  <c:pt idx="17">
                    <c:v>243.06259800000004</c:v>
                  </c:pt>
                  <c:pt idx="18">
                    <c:v>28.041255</c:v>
                  </c:pt>
                  <c:pt idx="20">
                    <c:v>10.3020432</c:v>
                  </c:pt>
                  <c:pt idx="21">
                    <c:v>47.890209999999996</c:v>
                  </c:pt>
                  <c:pt idx="22">
                    <c:v>139.15966080000001</c:v>
                  </c:pt>
                  <c:pt idx="23">
                    <c:v>295.4800032</c:v>
                  </c:pt>
                  <c:pt idx="24">
                    <c:v>537.40733130000001</c:v>
                  </c:pt>
                  <c:pt idx="25">
                    <c:v>498.29582920000001</c:v>
                  </c:pt>
                  <c:pt idx="26">
                    <c:v>332.60722000000004</c:v>
                  </c:pt>
                  <c:pt idx="27">
                    <c:v>254.34948960000003</c:v>
                  </c:pt>
                  <c:pt idx="28">
                    <c:v>168.40632399999998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1.4E-2</c:v>
                </c:pt>
                <c:pt idx="1">
                  <c:v>49.405000000000001</c:v>
                </c:pt>
                <c:pt idx="2">
                  <c:v>395.786</c:v>
                </c:pt>
                <c:pt idx="3">
                  <c:v>1231.807</c:v>
                </c:pt>
                <c:pt idx="4">
                  <c:v>3024.7280000000001</c:v>
                </c:pt>
                <c:pt idx="5">
                  <c:v>2397.6990000000001</c:v>
                </c:pt>
                <c:pt idx="6">
                  <c:v>734.69899999999996</c:v>
                </c:pt>
                <c:pt idx="7">
                  <c:v>160.79499999999999</c:v>
                </c:pt>
                <c:pt idx="8">
                  <c:v>216.52799999999999</c:v>
                </c:pt>
                <c:pt idx="10">
                  <c:v>36.463999999999999</c:v>
                </c:pt>
                <c:pt idx="11">
                  <c:v>286.46499999999997</c:v>
                </c:pt>
                <c:pt idx="12">
                  <c:v>450.62</c:v>
                </c:pt>
                <c:pt idx="13">
                  <c:v>659.00199999999995</c:v>
                </c:pt>
                <c:pt idx="14">
                  <c:v>1089.5809999999999</c:v>
                </c:pt>
                <c:pt idx="15">
                  <c:v>867.30499999999995</c:v>
                </c:pt>
                <c:pt idx="16">
                  <c:v>1268.7650000000001</c:v>
                </c:pt>
                <c:pt idx="17">
                  <c:v>721.25400000000002</c:v>
                </c:pt>
                <c:pt idx="18">
                  <c:v>56.649000000000001</c:v>
                </c:pt>
                <c:pt idx="20">
                  <c:v>36.636000000000003</c:v>
                </c:pt>
                <c:pt idx="21">
                  <c:v>337.255</c:v>
                </c:pt>
                <c:pt idx="22">
                  <c:v>852.69399999999996</c:v>
                </c:pt>
                <c:pt idx="23">
                  <c:v>1903.866</c:v>
                </c:pt>
                <c:pt idx="24">
                  <c:v>4043.6970000000001</c:v>
                </c:pt>
                <c:pt idx="25">
                  <c:v>3304.3490000000002</c:v>
                </c:pt>
                <c:pt idx="26">
                  <c:v>2020.7</c:v>
                </c:pt>
                <c:pt idx="27">
                  <c:v>885.61800000000005</c:v>
                </c:pt>
                <c:pt idx="28">
                  <c:v>278.68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138880"/>
        <c:axId val="44140416"/>
      </c:barChart>
      <c:catAx>
        <c:axId val="441388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140416"/>
        <c:crosses val="autoZero"/>
        <c:auto val="1"/>
        <c:lblAlgn val="ctr"/>
        <c:lblOffset val="100"/>
        <c:noMultiLvlLbl val="0"/>
      </c:catAx>
      <c:valAx>
        <c:axId val="441404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1388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0.23699999999999999</c:v>
                </c:pt>
                <c:pt idx="1">
                  <c:v>41.167000000000002</c:v>
                </c:pt>
                <c:pt idx="2">
                  <c:v>994.24400000000003</c:v>
                </c:pt>
                <c:pt idx="3">
                  <c:v>2660.7260000000001</c:v>
                </c:pt>
                <c:pt idx="4">
                  <c:v>2356.5709999999999</c:v>
                </c:pt>
                <c:pt idx="5">
                  <c:v>342.23899999999998</c:v>
                </c:pt>
                <c:pt idx="6">
                  <c:v>208.01599999999999</c:v>
                </c:pt>
                <c:pt idx="7">
                  <c:v>6.6260000000000003</c:v>
                </c:pt>
                <c:pt idx="8">
                  <c:v>0.68</c:v>
                </c:pt>
                <c:pt idx="10">
                  <c:v>0.41799999999999998</c:v>
                </c:pt>
                <c:pt idx="11">
                  <c:v>14.28</c:v>
                </c:pt>
                <c:pt idx="12">
                  <c:v>39.534999999999997</c:v>
                </c:pt>
                <c:pt idx="13">
                  <c:v>27.062999999999999</c:v>
                </c:pt>
                <c:pt idx="14">
                  <c:v>24.855</c:v>
                </c:pt>
                <c:pt idx="15">
                  <c:v>10.343</c:v>
                </c:pt>
                <c:pt idx="16">
                  <c:v>3.7789999999999999</c:v>
                </c:pt>
                <c:pt idx="17">
                  <c:v>0.33500000000000002</c:v>
                </c:pt>
                <c:pt idx="18">
                  <c:v>2E-3</c:v>
                </c:pt>
                <c:pt idx="20">
                  <c:v>0.65500000000000003</c:v>
                </c:pt>
                <c:pt idx="21">
                  <c:v>55.447000000000003</c:v>
                </c:pt>
                <c:pt idx="22">
                  <c:v>1033.779</c:v>
                </c:pt>
                <c:pt idx="23">
                  <c:v>2687.79</c:v>
                </c:pt>
                <c:pt idx="24">
                  <c:v>2381.4259999999999</c:v>
                </c:pt>
                <c:pt idx="25">
                  <c:v>352.58199999999999</c:v>
                </c:pt>
                <c:pt idx="26">
                  <c:v>211.79499999999999</c:v>
                </c:pt>
                <c:pt idx="27">
                  <c:v>6.9610000000000003</c:v>
                </c:pt>
                <c:pt idx="28">
                  <c:v>0.68200000000000005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1.3524000000000001E-2</c:v>
                  </c:pt>
                  <c:pt idx="1">
                    <c:v>22.424929500000005</c:v>
                  </c:pt>
                  <c:pt idx="2">
                    <c:v>124.5142756</c:v>
                  </c:pt>
                  <c:pt idx="3">
                    <c:v>261.26626470000002</c:v>
                  </c:pt>
                  <c:pt idx="4">
                    <c:v>493.93808239999998</c:v>
                  </c:pt>
                  <c:pt idx="5">
                    <c:v>465.15360600000002</c:v>
                  </c:pt>
                  <c:pt idx="6">
                    <c:v>227.75668999999999</c:v>
                  </c:pt>
                  <c:pt idx="7">
                    <c:v>72.196954999999988</c:v>
                  </c:pt>
                  <c:pt idx="8">
                    <c:v>163.52194559999998</c:v>
                  </c:pt>
                  <c:pt idx="10">
                    <c:v>10.260969600000001</c:v>
                  </c:pt>
                  <c:pt idx="11">
                    <c:v>42.339526999999997</c:v>
                  </c:pt>
                  <c:pt idx="12">
                    <c:v>69.395480000000006</c:v>
                  </c:pt>
                  <c:pt idx="13">
                    <c:v>130.152895</c:v>
                  </c:pt>
                  <c:pt idx="14">
                    <c:v>159.07882599999999</c:v>
                  </c:pt>
                  <c:pt idx="15">
                    <c:v>162.87987899999999</c:v>
                  </c:pt>
                  <c:pt idx="16">
                    <c:v>238.52782000000002</c:v>
                  </c:pt>
                  <c:pt idx="17">
                    <c:v>243.06259800000004</c:v>
                  </c:pt>
                  <c:pt idx="18">
                    <c:v>28.041255</c:v>
                  </c:pt>
                  <c:pt idx="20">
                    <c:v>10.3020432</c:v>
                  </c:pt>
                  <c:pt idx="21">
                    <c:v>47.890209999999996</c:v>
                  </c:pt>
                  <c:pt idx="22">
                    <c:v>139.15966080000001</c:v>
                  </c:pt>
                  <c:pt idx="23">
                    <c:v>295.4800032</c:v>
                  </c:pt>
                  <c:pt idx="24">
                    <c:v>537.40733130000001</c:v>
                  </c:pt>
                  <c:pt idx="25">
                    <c:v>498.29582920000001</c:v>
                  </c:pt>
                  <c:pt idx="26">
                    <c:v>332.60722000000004</c:v>
                  </c:pt>
                  <c:pt idx="27">
                    <c:v>254.34948960000003</c:v>
                  </c:pt>
                  <c:pt idx="28">
                    <c:v>168.40632399999998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1.3524000000000001E-2</c:v>
                  </c:pt>
                  <c:pt idx="1">
                    <c:v>22.424929500000005</c:v>
                  </c:pt>
                  <c:pt idx="2">
                    <c:v>124.5142756</c:v>
                  </c:pt>
                  <c:pt idx="3">
                    <c:v>261.26626470000002</c:v>
                  </c:pt>
                  <c:pt idx="4">
                    <c:v>493.93808239999998</c:v>
                  </c:pt>
                  <c:pt idx="5">
                    <c:v>465.15360600000002</c:v>
                  </c:pt>
                  <c:pt idx="6">
                    <c:v>227.75668999999999</c:v>
                  </c:pt>
                  <c:pt idx="7">
                    <c:v>72.196954999999988</c:v>
                  </c:pt>
                  <c:pt idx="8">
                    <c:v>163.52194559999998</c:v>
                  </c:pt>
                  <c:pt idx="10">
                    <c:v>10.260969600000001</c:v>
                  </c:pt>
                  <c:pt idx="11">
                    <c:v>42.339526999999997</c:v>
                  </c:pt>
                  <c:pt idx="12">
                    <c:v>69.395480000000006</c:v>
                  </c:pt>
                  <c:pt idx="13">
                    <c:v>130.152895</c:v>
                  </c:pt>
                  <c:pt idx="14">
                    <c:v>159.07882599999999</c:v>
                  </c:pt>
                  <c:pt idx="15">
                    <c:v>162.87987899999999</c:v>
                  </c:pt>
                  <c:pt idx="16">
                    <c:v>238.52782000000002</c:v>
                  </c:pt>
                  <c:pt idx="17">
                    <c:v>243.06259800000004</c:v>
                  </c:pt>
                  <c:pt idx="18">
                    <c:v>28.041255</c:v>
                  </c:pt>
                  <c:pt idx="20">
                    <c:v>10.3020432</c:v>
                  </c:pt>
                  <c:pt idx="21">
                    <c:v>47.890209999999996</c:v>
                  </c:pt>
                  <c:pt idx="22">
                    <c:v>139.15966080000001</c:v>
                  </c:pt>
                  <c:pt idx="23">
                    <c:v>295.4800032</c:v>
                  </c:pt>
                  <c:pt idx="24">
                    <c:v>537.40733130000001</c:v>
                  </c:pt>
                  <c:pt idx="25">
                    <c:v>498.29582920000001</c:v>
                  </c:pt>
                  <c:pt idx="26">
                    <c:v>332.60722000000004</c:v>
                  </c:pt>
                  <c:pt idx="27">
                    <c:v>254.34948960000003</c:v>
                  </c:pt>
                  <c:pt idx="28">
                    <c:v>168.40632399999998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1.4E-2</c:v>
                </c:pt>
                <c:pt idx="1">
                  <c:v>49.405000000000001</c:v>
                </c:pt>
                <c:pt idx="2">
                  <c:v>395.786</c:v>
                </c:pt>
                <c:pt idx="3">
                  <c:v>1231.807</c:v>
                </c:pt>
                <c:pt idx="4">
                  <c:v>3024.7280000000001</c:v>
                </c:pt>
                <c:pt idx="5">
                  <c:v>2397.6990000000001</c:v>
                </c:pt>
                <c:pt idx="6">
                  <c:v>734.69899999999996</c:v>
                </c:pt>
                <c:pt idx="7">
                  <c:v>160.79499999999999</c:v>
                </c:pt>
                <c:pt idx="8">
                  <c:v>216.52799999999999</c:v>
                </c:pt>
                <c:pt idx="10">
                  <c:v>36.463999999999999</c:v>
                </c:pt>
                <c:pt idx="11">
                  <c:v>286.46499999999997</c:v>
                </c:pt>
                <c:pt idx="12">
                  <c:v>450.62</c:v>
                </c:pt>
                <c:pt idx="13">
                  <c:v>659.00199999999995</c:v>
                </c:pt>
                <c:pt idx="14">
                  <c:v>1089.5809999999999</c:v>
                </c:pt>
                <c:pt idx="15">
                  <c:v>867.30499999999995</c:v>
                </c:pt>
                <c:pt idx="16">
                  <c:v>1268.7650000000001</c:v>
                </c:pt>
                <c:pt idx="17">
                  <c:v>721.25400000000002</c:v>
                </c:pt>
                <c:pt idx="18">
                  <c:v>56.649000000000001</c:v>
                </c:pt>
                <c:pt idx="20">
                  <c:v>36.636000000000003</c:v>
                </c:pt>
                <c:pt idx="21">
                  <c:v>337.255</c:v>
                </c:pt>
                <c:pt idx="22">
                  <c:v>852.69399999999996</c:v>
                </c:pt>
                <c:pt idx="23">
                  <c:v>1903.866</c:v>
                </c:pt>
                <c:pt idx="24">
                  <c:v>4043.6970000000001</c:v>
                </c:pt>
                <c:pt idx="25">
                  <c:v>3304.3490000000002</c:v>
                </c:pt>
                <c:pt idx="26">
                  <c:v>2020.7</c:v>
                </c:pt>
                <c:pt idx="27">
                  <c:v>885.61800000000005</c:v>
                </c:pt>
                <c:pt idx="28">
                  <c:v>278.68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179456"/>
        <c:axId val="44180992"/>
      </c:barChart>
      <c:catAx>
        <c:axId val="441794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180992"/>
        <c:crosses val="autoZero"/>
        <c:auto val="1"/>
        <c:lblAlgn val="ctr"/>
        <c:lblOffset val="100"/>
        <c:noMultiLvlLbl val="0"/>
      </c:catAx>
      <c:valAx>
        <c:axId val="44180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8708580283724192"/>
              <c:y val="0.797258724252022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417945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measureable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61106.055</c:v>
                </c:pt>
                <c:pt idx="1">
                  <c:v>7574.2530000000006</c:v>
                </c:pt>
                <c:pt idx="2">
                  <c:v>203.631</c:v>
                </c:pt>
                <c:pt idx="3">
                  <c:v>4245.7629999999999</c:v>
                </c:pt>
                <c:pt idx="4">
                  <c:v>4089.261</c:v>
                </c:pt>
                <c:pt idx="5">
                  <c:v>1203.432</c:v>
                </c:pt>
                <c:pt idx="6">
                  <c:v>6644.4169999999995</c:v>
                </c:pt>
                <c:pt idx="7">
                  <c:v>853.702</c:v>
                </c:pt>
                <c:pt idx="8">
                  <c:v>3244.1680000000001</c:v>
                </c:pt>
                <c:pt idx="9">
                  <c:v>2340.3629999999998</c:v>
                </c:pt>
                <c:pt idx="10">
                  <c:v>6793.6379999999999</c:v>
                </c:pt>
                <c:pt idx="11">
                  <c:v>5919.2659999999996</c:v>
                </c:pt>
                <c:pt idx="12">
                  <c:v>7228.8920000000007</c:v>
                </c:pt>
                <c:pt idx="13">
                  <c:v>0</c:v>
                </c:pt>
                <c:pt idx="14">
                  <c:v>4563.7569999999996</c:v>
                </c:pt>
                <c:pt idx="15">
                  <c:v>4586.8869999999997</c:v>
                </c:pt>
                <c:pt idx="16">
                  <c:v>2359.442</c:v>
                </c:pt>
                <c:pt idx="17">
                  <c:v>2110.0929999999998</c:v>
                </c:pt>
                <c:pt idx="18">
                  <c:v>11247.800999999999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097536"/>
        <c:axId val="44078976"/>
      </c:barChart>
      <c:valAx>
        <c:axId val="440789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097536"/>
        <c:crosses val="max"/>
        <c:crossBetween val="between"/>
      </c:valAx>
      <c:catAx>
        <c:axId val="44097536"/>
        <c:scaling>
          <c:orientation val="maxMin"/>
        </c:scaling>
        <c:delete val="0"/>
        <c:axPos val="l"/>
        <c:majorTickMark val="out"/>
        <c:minorTickMark val="none"/>
        <c:tickLblPos val="nextTo"/>
        <c:crossAx val="440789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61106.055</c:v>
                </c:pt>
                <c:pt idx="1">
                  <c:v>7574.2530000000006</c:v>
                </c:pt>
                <c:pt idx="2">
                  <c:v>203.631</c:v>
                </c:pt>
                <c:pt idx="3">
                  <c:v>4245.7629999999999</c:v>
                </c:pt>
                <c:pt idx="4">
                  <c:v>4089.261</c:v>
                </c:pt>
                <c:pt idx="5">
                  <c:v>1203.432</c:v>
                </c:pt>
                <c:pt idx="6">
                  <c:v>6644.4169999999995</c:v>
                </c:pt>
                <c:pt idx="7">
                  <c:v>853.702</c:v>
                </c:pt>
                <c:pt idx="8">
                  <c:v>3244.1680000000001</c:v>
                </c:pt>
                <c:pt idx="9">
                  <c:v>2340.3629999999998</c:v>
                </c:pt>
                <c:pt idx="10">
                  <c:v>6793.6379999999999</c:v>
                </c:pt>
                <c:pt idx="11">
                  <c:v>5919.2659999999996</c:v>
                </c:pt>
                <c:pt idx="12">
                  <c:v>7228.8920000000007</c:v>
                </c:pt>
                <c:pt idx="13">
                  <c:v>0</c:v>
                </c:pt>
                <c:pt idx="14">
                  <c:v>4563.7569999999996</c:v>
                </c:pt>
                <c:pt idx="15">
                  <c:v>4586.8869999999997</c:v>
                </c:pt>
                <c:pt idx="16">
                  <c:v>2359.442</c:v>
                </c:pt>
                <c:pt idx="17">
                  <c:v>2110.0929999999998</c:v>
                </c:pt>
                <c:pt idx="18">
                  <c:v>11247.800999999999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532864"/>
        <c:axId val="44522496"/>
      </c:barChart>
      <c:valAx>
        <c:axId val="445224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532864"/>
        <c:crosses val="max"/>
        <c:crossBetween val="between"/>
      </c:valAx>
      <c:catAx>
        <c:axId val="44532864"/>
        <c:scaling>
          <c:orientation val="maxMin"/>
        </c:scaling>
        <c:delete val="0"/>
        <c:axPos val="l"/>
        <c:majorTickMark val="out"/>
        <c:minorTickMark val="none"/>
        <c:tickLblPos val="nextTo"/>
        <c:crossAx val="445224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43.694000000000003</c:v>
                </c:pt>
                <c:pt idx="1">
                  <c:v>7697.4110000000001</c:v>
                </c:pt>
                <c:pt idx="2">
                  <c:v>27266.713</c:v>
                </c:pt>
                <c:pt idx="3">
                  <c:v>19239.758000000002</c:v>
                </c:pt>
                <c:pt idx="4">
                  <c:v>3676.2289999999998</c:v>
                </c:pt>
                <c:pt idx="5">
                  <c:v>76.361999999999995</c:v>
                </c:pt>
                <c:pt idx="6">
                  <c:v>21.814</c:v>
                </c:pt>
                <c:pt idx="8">
                  <c:v>7.2960000000000003</c:v>
                </c:pt>
                <c:pt idx="9">
                  <c:v>960.23099999999999</c:v>
                </c:pt>
                <c:pt idx="10">
                  <c:v>1032.8599999999999</c:v>
                </c:pt>
                <c:pt idx="11">
                  <c:v>331.959</c:v>
                </c:pt>
                <c:pt idx="12">
                  <c:v>221.06299999999999</c:v>
                </c:pt>
                <c:pt idx="13">
                  <c:v>69.099999999999994</c:v>
                </c:pt>
                <c:pt idx="14">
                  <c:v>54.765000000000001</c:v>
                </c:pt>
                <c:pt idx="16">
                  <c:v>50.99</c:v>
                </c:pt>
                <c:pt idx="17">
                  <c:v>8657.6419999999998</c:v>
                </c:pt>
                <c:pt idx="18">
                  <c:v>28299.572</c:v>
                </c:pt>
                <c:pt idx="19">
                  <c:v>19571.717000000001</c:v>
                </c:pt>
                <c:pt idx="20">
                  <c:v>3897.2930000000001</c:v>
                </c:pt>
                <c:pt idx="21">
                  <c:v>145.46199999999999</c:v>
                </c:pt>
                <c:pt idx="22">
                  <c:v>76.578000000000003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33.380423999999998</c:v>
                  </c:pt>
                  <c:pt idx="1">
                    <c:v>972.25515199999995</c:v>
                  </c:pt>
                  <c:pt idx="2">
                    <c:v>2878.6050736527995</c:v>
                  </c:pt>
                  <c:pt idx="3">
                    <c:v>1099.6187325331675</c:v>
                  </c:pt>
                  <c:pt idx="4">
                    <c:v>363.25526009999999</c:v>
                  </c:pt>
                  <c:pt idx="5">
                    <c:v>239.37379199999998</c:v>
                  </c:pt>
                  <c:pt idx="6">
                    <c:v>5.3311030000000006</c:v>
                  </c:pt>
                  <c:pt idx="8">
                    <c:v>755.00801600000011</c:v>
                  </c:pt>
                  <c:pt idx="9">
                    <c:v>2307.2606433000001</c:v>
                  </c:pt>
                  <c:pt idx="10">
                    <c:v>2965.2388474788577</c:v>
                  </c:pt>
                  <c:pt idx="11">
                    <c:v>1082.2916232356552</c:v>
                  </c:pt>
                  <c:pt idx="12">
                    <c:v>1113.1923850000001</c:v>
                  </c:pt>
                  <c:pt idx="13">
                    <c:v>310.71345900000006</c:v>
                  </c:pt>
                  <c:pt idx="14">
                    <c:v>83.64491092483857</c:v>
                  </c:pt>
                  <c:pt idx="16">
                    <c:v>767.29479359999982</c:v>
                  </c:pt>
                  <c:pt idx="17">
                    <c:v>2529.3670101000002</c:v>
                  </c:pt>
                  <c:pt idx="18">
                    <c:v>4447.8344933816052</c:v>
                  </c:pt>
                  <c:pt idx="19">
                    <c:v>1525.545593116758</c:v>
                  </c:pt>
                  <c:pt idx="20">
                    <c:v>1175.980843</c:v>
                  </c:pt>
                  <c:pt idx="21">
                    <c:v>400.08667600000001</c:v>
                  </c:pt>
                  <c:pt idx="22">
                    <c:v>84.175105470841828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33.380423999999998</c:v>
                  </c:pt>
                  <c:pt idx="1">
                    <c:v>972.25515199999995</c:v>
                  </c:pt>
                  <c:pt idx="2">
                    <c:v>2878.6050736527995</c:v>
                  </c:pt>
                  <c:pt idx="3">
                    <c:v>1099.6187325331675</c:v>
                  </c:pt>
                  <c:pt idx="4">
                    <c:v>363.25526009999999</c:v>
                  </c:pt>
                  <c:pt idx="5">
                    <c:v>239.37379199999998</c:v>
                  </c:pt>
                  <c:pt idx="6">
                    <c:v>5.3311030000000006</c:v>
                  </c:pt>
                  <c:pt idx="8">
                    <c:v>755.00801600000011</c:v>
                  </c:pt>
                  <c:pt idx="9">
                    <c:v>2307.2606433000001</c:v>
                  </c:pt>
                  <c:pt idx="10">
                    <c:v>2965.2388474788577</c:v>
                  </c:pt>
                  <c:pt idx="11">
                    <c:v>1082.2916232356552</c:v>
                  </c:pt>
                  <c:pt idx="12">
                    <c:v>1113.1923850000001</c:v>
                  </c:pt>
                  <c:pt idx="13">
                    <c:v>310.71345900000006</c:v>
                  </c:pt>
                  <c:pt idx="14">
                    <c:v>83.64491092483857</c:v>
                  </c:pt>
                  <c:pt idx="16">
                    <c:v>767.29479359999982</c:v>
                  </c:pt>
                  <c:pt idx="17">
                    <c:v>2529.3670101000002</c:v>
                  </c:pt>
                  <c:pt idx="18">
                    <c:v>4447.8344933816052</c:v>
                  </c:pt>
                  <c:pt idx="19">
                    <c:v>1525.545593116758</c:v>
                  </c:pt>
                  <c:pt idx="20">
                    <c:v>1175.980843</c:v>
                  </c:pt>
                  <c:pt idx="21">
                    <c:v>400.08667600000001</c:v>
                  </c:pt>
                  <c:pt idx="22">
                    <c:v>84.175105470841828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46.83</c:v>
                </c:pt>
                <c:pt idx="1">
                  <c:v>2387.66</c:v>
                </c:pt>
                <c:pt idx="2">
                  <c:v>18770.769</c:v>
                </c:pt>
                <c:pt idx="3">
                  <c:v>5681.1260000000002</c:v>
                </c:pt>
                <c:pt idx="4">
                  <c:v>841.45299999999997</c:v>
                </c:pt>
                <c:pt idx="5">
                  <c:v>422.17599999999999</c:v>
                </c:pt>
                <c:pt idx="6">
                  <c:v>5.3449999999999998</c:v>
                </c:pt>
                <c:pt idx="8">
                  <c:v>2096.08</c:v>
                </c:pt>
                <c:pt idx="9">
                  <c:v>14991.947</c:v>
                </c:pt>
                <c:pt idx="10">
                  <c:v>19433.955999999998</c:v>
                </c:pt>
                <c:pt idx="11">
                  <c:v>4823.7169999999996</c:v>
                </c:pt>
                <c:pt idx="12">
                  <c:v>5177.6390000000001</c:v>
                </c:pt>
                <c:pt idx="13">
                  <c:v>993.96500000000003</c:v>
                </c:pt>
                <c:pt idx="14">
                  <c:v>179.75800000000001</c:v>
                </c:pt>
                <c:pt idx="16">
                  <c:v>2151.6959999999999</c:v>
                </c:pt>
                <c:pt idx="17">
                  <c:v>17455.949000000001</c:v>
                </c:pt>
                <c:pt idx="18">
                  <c:v>38450.445</c:v>
                </c:pt>
                <c:pt idx="19">
                  <c:v>10255.857</c:v>
                </c:pt>
                <c:pt idx="20">
                  <c:v>6046.174</c:v>
                </c:pt>
                <c:pt idx="21">
                  <c:v>1423.796</c:v>
                </c:pt>
                <c:pt idx="22">
                  <c:v>185.68899999999999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282240"/>
        <c:axId val="44283776"/>
      </c:barChart>
      <c:catAx>
        <c:axId val="442822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283776"/>
        <c:crosses val="autoZero"/>
        <c:auto val="1"/>
        <c:lblAlgn val="ctr"/>
        <c:lblOffset val="100"/>
        <c:noMultiLvlLbl val="0"/>
      </c:catAx>
      <c:valAx>
        <c:axId val="442837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2822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50310.54669426012</c:v>
                </c:pt>
                <c:pt idx="1">
                  <c:v>65819.304484896493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43.694000000000003</c:v>
                </c:pt>
                <c:pt idx="1">
                  <c:v>7697.4110000000001</c:v>
                </c:pt>
                <c:pt idx="2">
                  <c:v>27266.713</c:v>
                </c:pt>
                <c:pt idx="3">
                  <c:v>19239.758000000002</c:v>
                </c:pt>
                <c:pt idx="4">
                  <c:v>3676.2289999999998</c:v>
                </c:pt>
                <c:pt idx="5">
                  <c:v>76.361999999999995</c:v>
                </c:pt>
                <c:pt idx="6">
                  <c:v>21.814</c:v>
                </c:pt>
                <c:pt idx="8">
                  <c:v>7.2960000000000003</c:v>
                </c:pt>
                <c:pt idx="9">
                  <c:v>960.23099999999999</c:v>
                </c:pt>
                <c:pt idx="10">
                  <c:v>1032.8599999999999</c:v>
                </c:pt>
                <c:pt idx="11">
                  <c:v>331.959</c:v>
                </c:pt>
                <c:pt idx="12">
                  <c:v>221.06299999999999</c:v>
                </c:pt>
                <c:pt idx="13">
                  <c:v>69.099999999999994</c:v>
                </c:pt>
                <c:pt idx="14">
                  <c:v>54.765000000000001</c:v>
                </c:pt>
                <c:pt idx="16">
                  <c:v>50.99</c:v>
                </c:pt>
                <c:pt idx="17">
                  <c:v>8657.6419999999998</c:v>
                </c:pt>
                <c:pt idx="18">
                  <c:v>28299.572</c:v>
                </c:pt>
                <c:pt idx="19">
                  <c:v>19571.717000000001</c:v>
                </c:pt>
                <c:pt idx="20">
                  <c:v>3897.2930000000001</c:v>
                </c:pt>
                <c:pt idx="21">
                  <c:v>145.46199999999999</c:v>
                </c:pt>
                <c:pt idx="22">
                  <c:v>76.578000000000003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33.380423999999998</c:v>
                  </c:pt>
                  <c:pt idx="1">
                    <c:v>972.25515199999995</c:v>
                  </c:pt>
                  <c:pt idx="2">
                    <c:v>2878.6050736527995</c:v>
                  </c:pt>
                  <c:pt idx="3">
                    <c:v>1099.6187325331675</c:v>
                  </c:pt>
                  <c:pt idx="4">
                    <c:v>363.25526009999999</c:v>
                  </c:pt>
                  <c:pt idx="5">
                    <c:v>239.37379199999998</c:v>
                  </c:pt>
                  <c:pt idx="6">
                    <c:v>5.3311030000000006</c:v>
                  </c:pt>
                  <c:pt idx="8">
                    <c:v>755.00801600000011</c:v>
                  </c:pt>
                  <c:pt idx="9">
                    <c:v>2307.2606433000001</c:v>
                  </c:pt>
                  <c:pt idx="10">
                    <c:v>2965.2388474788577</c:v>
                  </c:pt>
                  <c:pt idx="11">
                    <c:v>1082.2916232356552</c:v>
                  </c:pt>
                  <c:pt idx="12">
                    <c:v>1113.1923850000001</c:v>
                  </c:pt>
                  <c:pt idx="13">
                    <c:v>310.71345900000006</c:v>
                  </c:pt>
                  <c:pt idx="14">
                    <c:v>83.64491092483857</c:v>
                  </c:pt>
                  <c:pt idx="16">
                    <c:v>767.29479359999982</c:v>
                  </c:pt>
                  <c:pt idx="17">
                    <c:v>2529.3670101000002</c:v>
                  </c:pt>
                  <c:pt idx="18">
                    <c:v>4447.8344933816052</c:v>
                  </c:pt>
                  <c:pt idx="19">
                    <c:v>1525.545593116758</c:v>
                  </c:pt>
                  <c:pt idx="20">
                    <c:v>1175.980843</c:v>
                  </c:pt>
                  <c:pt idx="21">
                    <c:v>400.08667600000001</c:v>
                  </c:pt>
                  <c:pt idx="22">
                    <c:v>84.175105470841828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33.380423999999998</c:v>
                  </c:pt>
                  <c:pt idx="1">
                    <c:v>972.25515199999995</c:v>
                  </c:pt>
                  <c:pt idx="2">
                    <c:v>2878.6050736527995</c:v>
                  </c:pt>
                  <c:pt idx="3">
                    <c:v>1099.6187325331675</c:v>
                  </c:pt>
                  <c:pt idx="4">
                    <c:v>363.25526009999999</c:v>
                  </c:pt>
                  <c:pt idx="5">
                    <c:v>239.37379199999998</c:v>
                  </c:pt>
                  <c:pt idx="6">
                    <c:v>5.3311030000000006</c:v>
                  </c:pt>
                  <c:pt idx="8">
                    <c:v>755.00801600000011</c:v>
                  </c:pt>
                  <c:pt idx="9">
                    <c:v>2307.2606433000001</c:v>
                  </c:pt>
                  <c:pt idx="10">
                    <c:v>2965.2388474788577</c:v>
                  </c:pt>
                  <c:pt idx="11">
                    <c:v>1082.2916232356552</c:v>
                  </c:pt>
                  <c:pt idx="12">
                    <c:v>1113.1923850000001</c:v>
                  </c:pt>
                  <c:pt idx="13">
                    <c:v>310.71345900000006</c:v>
                  </c:pt>
                  <c:pt idx="14">
                    <c:v>83.64491092483857</c:v>
                  </c:pt>
                  <c:pt idx="16">
                    <c:v>767.29479359999982</c:v>
                  </c:pt>
                  <c:pt idx="17">
                    <c:v>2529.3670101000002</c:v>
                  </c:pt>
                  <c:pt idx="18">
                    <c:v>4447.8344933816052</c:v>
                  </c:pt>
                  <c:pt idx="19">
                    <c:v>1525.545593116758</c:v>
                  </c:pt>
                  <c:pt idx="20">
                    <c:v>1175.980843</c:v>
                  </c:pt>
                  <c:pt idx="21">
                    <c:v>400.08667600000001</c:v>
                  </c:pt>
                  <c:pt idx="22">
                    <c:v>84.175105470841828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46.83</c:v>
                </c:pt>
                <c:pt idx="1">
                  <c:v>2387.66</c:v>
                </c:pt>
                <c:pt idx="2">
                  <c:v>18770.769</c:v>
                </c:pt>
                <c:pt idx="3">
                  <c:v>5681.1260000000002</c:v>
                </c:pt>
                <c:pt idx="4">
                  <c:v>841.45299999999997</c:v>
                </c:pt>
                <c:pt idx="5">
                  <c:v>422.17599999999999</c:v>
                </c:pt>
                <c:pt idx="6">
                  <c:v>5.3449999999999998</c:v>
                </c:pt>
                <c:pt idx="8">
                  <c:v>2096.08</c:v>
                </c:pt>
                <c:pt idx="9">
                  <c:v>14991.947</c:v>
                </c:pt>
                <c:pt idx="10">
                  <c:v>19433.955999999998</c:v>
                </c:pt>
                <c:pt idx="11">
                  <c:v>4823.7169999999996</c:v>
                </c:pt>
                <c:pt idx="12">
                  <c:v>5177.6390000000001</c:v>
                </c:pt>
                <c:pt idx="13">
                  <c:v>993.96500000000003</c:v>
                </c:pt>
                <c:pt idx="14">
                  <c:v>179.75800000000001</c:v>
                </c:pt>
                <c:pt idx="16">
                  <c:v>2151.6959999999999</c:v>
                </c:pt>
                <c:pt idx="17">
                  <c:v>17455.949000000001</c:v>
                </c:pt>
                <c:pt idx="18">
                  <c:v>38450.445</c:v>
                </c:pt>
                <c:pt idx="19">
                  <c:v>10255.857</c:v>
                </c:pt>
                <c:pt idx="20">
                  <c:v>6046.174</c:v>
                </c:pt>
                <c:pt idx="21">
                  <c:v>1423.796</c:v>
                </c:pt>
                <c:pt idx="22">
                  <c:v>185.68899999999999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441600"/>
        <c:axId val="44443136"/>
      </c:barChart>
      <c:catAx>
        <c:axId val="444416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443136"/>
        <c:crosses val="autoZero"/>
        <c:auto val="1"/>
        <c:lblAlgn val="ctr"/>
        <c:lblOffset val="100"/>
        <c:noMultiLvlLbl val="0"/>
      </c:catAx>
      <c:valAx>
        <c:axId val="444431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4416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122.462</c:v>
                </c:pt>
                <c:pt idx="1">
                  <c:v>5187.875</c:v>
                </c:pt>
                <c:pt idx="2">
                  <c:v>22185.381000000001</c:v>
                </c:pt>
                <c:pt idx="3">
                  <c:v>22075.592000000001</c:v>
                </c:pt>
                <c:pt idx="4">
                  <c:v>7877.1120000000001</c:v>
                </c:pt>
                <c:pt idx="5">
                  <c:v>438.97</c:v>
                </c:pt>
                <c:pt idx="6">
                  <c:v>132.208</c:v>
                </c:pt>
                <c:pt idx="7">
                  <c:v>2.3130000000000002</c:v>
                </c:pt>
                <c:pt idx="8">
                  <c:v>6.8000000000000005E-2</c:v>
                </c:pt>
                <c:pt idx="10">
                  <c:v>115.301</c:v>
                </c:pt>
                <c:pt idx="11">
                  <c:v>1495.5830000000001</c:v>
                </c:pt>
                <c:pt idx="12">
                  <c:v>744.22</c:v>
                </c:pt>
                <c:pt idx="13">
                  <c:v>217.80500000000001</c:v>
                </c:pt>
                <c:pt idx="14">
                  <c:v>85.691999999999993</c:v>
                </c:pt>
                <c:pt idx="15">
                  <c:v>15.7</c:v>
                </c:pt>
                <c:pt idx="16">
                  <c:v>2.8620000000000001</c:v>
                </c:pt>
                <c:pt idx="17">
                  <c:v>0.11</c:v>
                </c:pt>
                <c:pt idx="18">
                  <c:v>1E-3</c:v>
                </c:pt>
                <c:pt idx="20">
                  <c:v>237.76300000000001</c:v>
                </c:pt>
                <c:pt idx="21">
                  <c:v>6683.4579999999996</c:v>
                </c:pt>
                <c:pt idx="22">
                  <c:v>22929.600999999999</c:v>
                </c:pt>
                <c:pt idx="23">
                  <c:v>22293.397000000001</c:v>
                </c:pt>
                <c:pt idx="24">
                  <c:v>7962.8029999999999</c:v>
                </c:pt>
                <c:pt idx="25">
                  <c:v>454.67</c:v>
                </c:pt>
                <c:pt idx="26">
                  <c:v>135.07</c:v>
                </c:pt>
                <c:pt idx="27">
                  <c:v>2.423</c:v>
                </c:pt>
                <c:pt idx="28">
                  <c:v>6.9000000000000006E-2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5.6250179999999999</c:v>
                  </c:pt>
                  <c:pt idx="1">
                    <c:v>1294.9533178000001</c:v>
                  </c:pt>
                  <c:pt idx="2">
                    <c:v>1872.7996440999998</c:v>
                  </c:pt>
                  <c:pt idx="3">
                    <c:v>1653.3743288999999</c:v>
                  </c:pt>
                  <c:pt idx="4">
                    <c:v>1213.2366381000002</c:v>
                  </c:pt>
                  <c:pt idx="5">
                    <c:v>484.18325560000005</c:v>
                  </c:pt>
                  <c:pt idx="6">
                    <c:v>134.21028269999999</c:v>
                  </c:pt>
                  <c:pt idx="7">
                    <c:v>30.634055499999999</c:v>
                  </c:pt>
                  <c:pt idx="8">
                    <c:v>12.5848016</c:v>
                  </c:pt>
                  <c:pt idx="10">
                    <c:v>1401.1379361999998</c:v>
                  </c:pt>
                  <c:pt idx="11">
                    <c:v>2871.7801034999998</c:v>
                  </c:pt>
                  <c:pt idx="12">
                    <c:v>1519.2622793</c:v>
                  </c:pt>
                  <c:pt idx="13">
                    <c:v>730.03051800000003</c:v>
                  </c:pt>
                  <c:pt idx="14">
                    <c:v>473.97894000000002</c:v>
                  </c:pt>
                  <c:pt idx="15">
                    <c:v>322.37339370000001</c:v>
                  </c:pt>
                  <c:pt idx="16">
                    <c:v>171.68006490000005</c:v>
                  </c:pt>
                  <c:pt idx="17">
                    <c:v>90.196240800000012</c:v>
                  </c:pt>
                  <c:pt idx="18">
                    <c:v>4.6967745000000001</c:v>
                  </c:pt>
                  <c:pt idx="20">
                    <c:v>1411.5252074999999</c:v>
                  </c:pt>
                  <c:pt idx="21">
                    <c:v>3147.0797440000001</c:v>
                  </c:pt>
                  <c:pt idx="22">
                    <c:v>2355.2513275000001</c:v>
                  </c:pt>
                  <c:pt idx="23">
                    <c:v>1826.9380521000003</c:v>
                  </c:pt>
                  <c:pt idx="24">
                    <c:v>1316.1157163999999</c:v>
                  </c:pt>
                  <c:pt idx="25">
                    <c:v>590.4463452</c:v>
                  </c:pt>
                  <c:pt idx="26">
                    <c:v>218.99456279999998</c:v>
                  </c:pt>
                  <c:pt idx="27">
                    <c:v>95.557779600000018</c:v>
                  </c:pt>
                  <c:pt idx="28">
                    <c:v>13.597220800000001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5.6250179999999999</c:v>
                  </c:pt>
                  <c:pt idx="1">
                    <c:v>1294.9533178000001</c:v>
                  </c:pt>
                  <c:pt idx="2">
                    <c:v>1872.7996440999998</c:v>
                  </c:pt>
                  <c:pt idx="3">
                    <c:v>1653.3743288999999</c:v>
                  </c:pt>
                  <c:pt idx="4">
                    <c:v>1213.2366381000002</c:v>
                  </c:pt>
                  <c:pt idx="5">
                    <c:v>484.18325560000005</c:v>
                  </c:pt>
                  <c:pt idx="6">
                    <c:v>134.21028269999999</c:v>
                  </c:pt>
                  <c:pt idx="7">
                    <c:v>30.634055499999999</c:v>
                  </c:pt>
                  <c:pt idx="8">
                    <c:v>12.5848016</c:v>
                  </c:pt>
                  <c:pt idx="10">
                    <c:v>1401.1379361999998</c:v>
                  </c:pt>
                  <c:pt idx="11">
                    <c:v>2871.7801034999998</c:v>
                  </c:pt>
                  <c:pt idx="12">
                    <c:v>1519.2622793</c:v>
                  </c:pt>
                  <c:pt idx="13">
                    <c:v>730.03051800000003</c:v>
                  </c:pt>
                  <c:pt idx="14">
                    <c:v>473.97894000000002</c:v>
                  </c:pt>
                  <c:pt idx="15">
                    <c:v>322.37339370000001</c:v>
                  </c:pt>
                  <c:pt idx="16">
                    <c:v>171.68006490000005</c:v>
                  </c:pt>
                  <c:pt idx="17">
                    <c:v>90.196240800000012</c:v>
                  </c:pt>
                  <c:pt idx="18">
                    <c:v>4.6967745000000001</c:v>
                  </c:pt>
                  <c:pt idx="20">
                    <c:v>1411.5252074999999</c:v>
                  </c:pt>
                  <c:pt idx="21">
                    <c:v>3147.0797440000001</c:v>
                  </c:pt>
                  <c:pt idx="22">
                    <c:v>2355.2513275000001</c:v>
                  </c:pt>
                  <c:pt idx="23">
                    <c:v>1826.9380521000003</c:v>
                  </c:pt>
                  <c:pt idx="24">
                    <c:v>1316.1157163999999</c:v>
                  </c:pt>
                  <c:pt idx="25">
                    <c:v>590.4463452</c:v>
                  </c:pt>
                  <c:pt idx="26">
                    <c:v>218.99456279999998</c:v>
                  </c:pt>
                  <c:pt idx="27">
                    <c:v>95.557779600000018</c:v>
                  </c:pt>
                  <c:pt idx="28">
                    <c:v>13.597220800000001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5.8230000000000004</c:v>
                </c:pt>
                <c:pt idx="1">
                  <c:v>3064.2530000000002</c:v>
                </c:pt>
                <c:pt idx="2">
                  <c:v>5932.2129999999997</c:v>
                </c:pt>
                <c:pt idx="3">
                  <c:v>8108.7510000000002</c:v>
                </c:pt>
                <c:pt idx="4">
                  <c:v>7883.2790000000005</c:v>
                </c:pt>
                <c:pt idx="5">
                  <c:v>2651.6060000000002</c:v>
                </c:pt>
                <c:pt idx="6">
                  <c:v>431.96100000000001</c:v>
                </c:pt>
                <c:pt idx="7">
                  <c:v>60.055</c:v>
                </c:pt>
                <c:pt idx="8">
                  <c:v>17.416</c:v>
                </c:pt>
                <c:pt idx="10">
                  <c:v>5486.0529999999999</c:v>
                </c:pt>
                <c:pt idx="11">
                  <c:v>22701.819</c:v>
                </c:pt>
                <c:pt idx="12">
                  <c:v>9418.8610000000008</c:v>
                </c:pt>
                <c:pt idx="13">
                  <c:v>4138.4949999999999</c:v>
                </c:pt>
                <c:pt idx="14">
                  <c:v>3326.1680000000001</c:v>
                </c:pt>
                <c:pt idx="15">
                  <c:v>1420.7729999999999</c:v>
                </c:pt>
                <c:pt idx="16">
                  <c:v>927.49900000000002</c:v>
                </c:pt>
                <c:pt idx="17">
                  <c:v>268.12200000000001</c:v>
                </c:pt>
                <c:pt idx="18">
                  <c:v>9.2729999999999997</c:v>
                </c:pt>
                <c:pt idx="20">
                  <c:v>5515.9250000000002</c:v>
                </c:pt>
                <c:pt idx="21">
                  <c:v>25880.59</c:v>
                </c:pt>
                <c:pt idx="22">
                  <c:v>15444.271000000001</c:v>
                </c:pt>
                <c:pt idx="23">
                  <c:v>12335.841</c:v>
                </c:pt>
                <c:pt idx="24">
                  <c:v>10949.382</c:v>
                </c:pt>
                <c:pt idx="25">
                  <c:v>4117.4780000000001</c:v>
                </c:pt>
                <c:pt idx="26">
                  <c:v>1369.5719999999999</c:v>
                </c:pt>
                <c:pt idx="27">
                  <c:v>329.39600000000002</c:v>
                </c:pt>
                <c:pt idx="28">
                  <c:v>27.151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883328"/>
        <c:axId val="44885120"/>
      </c:barChart>
      <c:catAx>
        <c:axId val="448833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885120"/>
        <c:crosses val="autoZero"/>
        <c:auto val="1"/>
        <c:lblAlgn val="ctr"/>
        <c:lblOffset val="100"/>
        <c:noMultiLvlLbl val="0"/>
      </c:catAx>
      <c:valAx>
        <c:axId val="448851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8833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122.462</c:v>
                </c:pt>
                <c:pt idx="1">
                  <c:v>5187.875</c:v>
                </c:pt>
                <c:pt idx="2">
                  <c:v>22185.381000000001</c:v>
                </c:pt>
                <c:pt idx="3">
                  <c:v>22075.592000000001</c:v>
                </c:pt>
                <c:pt idx="4">
                  <c:v>7877.1120000000001</c:v>
                </c:pt>
                <c:pt idx="5">
                  <c:v>438.97</c:v>
                </c:pt>
                <c:pt idx="6">
                  <c:v>132.208</c:v>
                </c:pt>
                <c:pt idx="7">
                  <c:v>2.3130000000000002</c:v>
                </c:pt>
                <c:pt idx="8">
                  <c:v>6.8000000000000005E-2</c:v>
                </c:pt>
                <c:pt idx="10">
                  <c:v>115.301</c:v>
                </c:pt>
                <c:pt idx="11">
                  <c:v>1495.5830000000001</c:v>
                </c:pt>
                <c:pt idx="12">
                  <c:v>744.22</c:v>
                </c:pt>
                <c:pt idx="13">
                  <c:v>217.80500000000001</c:v>
                </c:pt>
                <c:pt idx="14">
                  <c:v>85.691999999999993</c:v>
                </c:pt>
                <c:pt idx="15">
                  <c:v>15.7</c:v>
                </c:pt>
                <c:pt idx="16">
                  <c:v>2.8620000000000001</c:v>
                </c:pt>
                <c:pt idx="17">
                  <c:v>0.11</c:v>
                </c:pt>
                <c:pt idx="18">
                  <c:v>1E-3</c:v>
                </c:pt>
                <c:pt idx="20">
                  <c:v>237.76300000000001</c:v>
                </c:pt>
                <c:pt idx="21">
                  <c:v>6683.4579999999996</c:v>
                </c:pt>
                <c:pt idx="22">
                  <c:v>22929.600999999999</c:v>
                </c:pt>
                <c:pt idx="23">
                  <c:v>22293.397000000001</c:v>
                </c:pt>
                <c:pt idx="24">
                  <c:v>7962.8029999999999</c:v>
                </c:pt>
                <c:pt idx="25">
                  <c:v>454.67</c:v>
                </c:pt>
                <c:pt idx="26">
                  <c:v>135.07</c:v>
                </c:pt>
                <c:pt idx="27">
                  <c:v>2.423</c:v>
                </c:pt>
                <c:pt idx="28">
                  <c:v>6.9000000000000006E-2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5.6250179999999999</c:v>
                  </c:pt>
                  <c:pt idx="1">
                    <c:v>1294.9533178000001</c:v>
                  </c:pt>
                  <c:pt idx="2">
                    <c:v>1872.7996440999998</c:v>
                  </c:pt>
                  <c:pt idx="3">
                    <c:v>1653.3743288999999</c:v>
                  </c:pt>
                  <c:pt idx="4">
                    <c:v>1213.2366381000002</c:v>
                  </c:pt>
                  <c:pt idx="5">
                    <c:v>484.18325560000005</c:v>
                  </c:pt>
                  <c:pt idx="6">
                    <c:v>134.21028269999999</c:v>
                  </c:pt>
                  <c:pt idx="7">
                    <c:v>30.634055499999999</c:v>
                  </c:pt>
                  <c:pt idx="8">
                    <c:v>12.5848016</c:v>
                  </c:pt>
                  <c:pt idx="10">
                    <c:v>1401.1379361999998</c:v>
                  </c:pt>
                  <c:pt idx="11">
                    <c:v>2871.7801034999998</c:v>
                  </c:pt>
                  <c:pt idx="12">
                    <c:v>1519.2622793</c:v>
                  </c:pt>
                  <c:pt idx="13">
                    <c:v>730.03051800000003</c:v>
                  </c:pt>
                  <c:pt idx="14">
                    <c:v>473.97894000000002</c:v>
                  </c:pt>
                  <c:pt idx="15">
                    <c:v>322.37339370000001</c:v>
                  </c:pt>
                  <c:pt idx="16">
                    <c:v>171.68006490000005</c:v>
                  </c:pt>
                  <c:pt idx="17">
                    <c:v>90.196240800000012</c:v>
                  </c:pt>
                  <c:pt idx="18">
                    <c:v>4.6967745000000001</c:v>
                  </c:pt>
                  <c:pt idx="20">
                    <c:v>1411.5252074999999</c:v>
                  </c:pt>
                  <c:pt idx="21">
                    <c:v>3147.0797440000001</c:v>
                  </c:pt>
                  <c:pt idx="22">
                    <c:v>2355.2513275000001</c:v>
                  </c:pt>
                  <c:pt idx="23">
                    <c:v>1826.9380521000003</c:v>
                  </c:pt>
                  <c:pt idx="24">
                    <c:v>1316.1157163999999</c:v>
                  </c:pt>
                  <c:pt idx="25">
                    <c:v>590.4463452</c:v>
                  </c:pt>
                  <c:pt idx="26">
                    <c:v>218.99456279999998</c:v>
                  </c:pt>
                  <c:pt idx="27">
                    <c:v>95.557779600000018</c:v>
                  </c:pt>
                  <c:pt idx="28">
                    <c:v>13.597220800000001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5.6250179999999999</c:v>
                  </c:pt>
                  <c:pt idx="1">
                    <c:v>1294.9533178000001</c:v>
                  </c:pt>
                  <c:pt idx="2">
                    <c:v>1872.7996440999998</c:v>
                  </c:pt>
                  <c:pt idx="3">
                    <c:v>1653.3743288999999</c:v>
                  </c:pt>
                  <c:pt idx="4">
                    <c:v>1213.2366381000002</c:v>
                  </c:pt>
                  <c:pt idx="5">
                    <c:v>484.18325560000005</c:v>
                  </c:pt>
                  <c:pt idx="6">
                    <c:v>134.21028269999999</c:v>
                  </c:pt>
                  <c:pt idx="7">
                    <c:v>30.634055499999999</c:v>
                  </c:pt>
                  <c:pt idx="8">
                    <c:v>12.5848016</c:v>
                  </c:pt>
                  <c:pt idx="10">
                    <c:v>1401.1379361999998</c:v>
                  </c:pt>
                  <c:pt idx="11">
                    <c:v>2871.7801034999998</c:v>
                  </c:pt>
                  <c:pt idx="12">
                    <c:v>1519.2622793</c:v>
                  </c:pt>
                  <c:pt idx="13">
                    <c:v>730.03051800000003</c:v>
                  </c:pt>
                  <c:pt idx="14">
                    <c:v>473.97894000000002</c:v>
                  </c:pt>
                  <c:pt idx="15">
                    <c:v>322.37339370000001</c:v>
                  </c:pt>
                  <c:pt idx="16">
                    <c:v>171.68006490000005</c:v>
                  </c:pt>
                  <c:pt idx="17">
                    <c:v>90.196240800000012</c:v>
                  </c:pt>
                  <c:pt idx="18">
                    <c:v>4.6967745000000001</c:v>
                  </c:pt>
                  <c:pt idx="20">
                    <c:v>1411.5252074999999</c:v>
                  </c:pt>
                  <c:pt idx="21">
                    <c:v>3147.0797440000001</c:v>
                  </c:pt>
                  <c:pt idx="22">
                    <c:v>2355.2513275000001</c:v>
                  </c:pt>
                  <c:pt idx="23">
                    <c:v>1826.9380521000003</c:v>
                  </c:pt>
                  <c:pt idx="24">
                    <c:v>1316.1157163999999</c:v>
                  </c:pt>
                  <c:pt idx="25">
                    <c:v>590.4463452</c:v>
                  </c:pt>
                  <c:pt idx="26">
                    <c:v>218.99456279999998</c:v>
                  </c:pt>
                  <c:pt idx="27">
                    <c:v>95.557779600000018</c:v>
                  </c:pt>
                  <c:pt idx="28">
                    <c:v>13.597220800000001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5.8230000000000004</c:v>
                </c:pt>
                <c:pt idx="1">
                  <c:v>3064.2530000000002</c:v>
                </c:pt>
                <c:pt idx="2">
                  <c:v>5932.2129999999997</c:v>
                </c:pt>
                <c:pt idx="3">
                  <c:v>8108.7510000000002</c:v>
                </c:pt>
                <c:pt idx="4">
                  <c:v>7883.2790000000005</c:v>
                </c:pt>
                <c:pt idx="5">
                  <c:v>2651.6060000000002</c:v>
                </c:pt>
                <c:pt idx="6">
                  <c:v>431.96100000000001</c:v>
                </c:pt>
                <c:pt idx="7">
                  <c:v>60.055</c:v>
                </c:pt>
                <c:pt idx="8">
                  <c:v>17.416</c:v>
                </c:pt>
                <c:pt idx="10">
                  <c:v>5486.0529999999999</c:v>
                </c:pt>
                <c:pt idx="11">
                  <c:v>22701.819</c:v>
                </c:pt>
                <c:pt idx="12">
                  <c:v>9418.8610000000008</c:v>
                </c:pt>
                <c:pt idx="13">
                  <c:v>4138.4949999999999</c:v>
                </c:pt>
                <c:pt idx="14">
                  <c:v>3326.1680000000001</c:v>
                </c:pt>
                <c:pt idx="15">
                  <c:v>1420.7729999999999</c:v>
                </c:pt>
                <c:pt idx="16">
                  <c:v>927.49900000000002</c:v>
                </c:pt>
                <c:pt idx="17">
                  <c:v>268.12200000000001</c:v>
                </c:pt>
                <c:pt idx="18">
                  <c:v>9.2729999999999997</c:v>
                </c:pt>
                <c:pt idx="20">
                  <c:v>5515.9250000000002</c:v>
                </c:pt>
                <c:pt idx="21">
                  <c:v>25880.59</c:v>
                </c:pt>
                <c:pt idx="22">
                  <c:v>15444.271000000001</c:v>
                </c:pt>
                <c:pt idx="23">
                  <c:v>12335.841</c:v>
                </c:pt>
                <c:pt idx="24">
                  <c:v>10949.382</c:v>
                </c:pt>
                <c:pt idx="25">
                  <c:v>4117.4780000000001</c:v>
                </c:pt>
                <c:pt idx="26">
                  <c:v>1369.5719999999999</c:v>
                </c:pt>
                <c:pt idx="27">
                  <c:v>329.39600000000002</c:v>
                </c:pt>
                <c:pt idx="28">
                  <c:v>27.151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142144"/>
        <c:axId val="43168512"/>
      </c:barChart>
      <c:catAx>
        <c:axId val="43142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168512"/>
        <c:crosses val="autoZero"/>
        <c:auto val="1"/>
        <c:lblAlgn val="ctr"/>
        <c:lblOffset val="100"/>
        <c:noMultiLvlLbl val="0"/>
      </c:catAx>
      <c:valAx>
        <c:axId val="431685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767308839099902"/>
              <c:y val="0.806910568443680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31421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5555.2119999999995</c:v>
                </c:pt>
                <c:pt idx="1">
                  <c:v>1707.798</c:v>
                </c:pt>
                <c:pt idx="2">
                  <c:v>53.221000000000004</c:v>
                </c:pt>
                <c:pt idx="3">
                  <c:v>709.35</c:v>
                </c:pt>
                <c:pt idx="4">
                  <c:v>800.58199999999999</c:v>
                </c:pt>
                <c:pt idx="5">
                  <c:v>151.40700000000001</c:v>
                </c:pt>
                <c:pt idx="6">
                  <c:v>545.14100000000008</c:v>
                </c:pt>
                <c:pt idx="7">
                  <c:v>130.85899999999998</c:v>
                </c:pt>
                <c:pt idx="8">
                  <c:v>1104.0509999999999</c:v>
                </c:pt>
                <c:pt idx="9">
                  <c:v>533.28899999999999</c:v>
                </c:pt>
                <c:pt idx="10">
                  <c:v>776.32100000000003</c:v>
                </c:pt>
                <c:pt idx="11">
                  <c:v>661.31100000000004</c:v>
                </c:pt>
                <c:pt idx="12">
                  <c:v>812.54099999999994</c:v>
                </c:pt>
                <c:pt idx="13">
                  <c:v>0</c:v>
                </c:pt>
                <c:pt idx="14">
                  <c:v>159.25299999999999</c:v>
                </c:pt>
                <c:pt idx="15">
                  <c:v>125.863</c:v>
                </c:pt>
                <c:pt idx="16">
                  <c:v>421.73099999999999</c:v>
                </c:pt>
                <c:pt idx="17">
                  <c:v>210.208</c:v>
                </c:pt>
                <c:pt idx="18">
                  <c:v>395.75199999999995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772352"/>
        <c:axId val="44770432"/>
      </c:barChart>
      <c:valAx>
        <c:axId val="447704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772352"/>
        <c:crosses val="max"/>
        <c:crossBetween val="between"/>
      </c:valAx>
      <c:catAx>
        <c:axId val="44772352"/>
        <c:scaling>
          <c:orientation val="maxMin"/>
        </c:scaling>
        <c:delete val="0"/>
        <c:axPos val="l"/>
        <c:majorTickMark val="out"/>
        <c:minorTickMark val="none"/>
        <c:tickLblPos val="nextTo"/>
        <c:crossAx val="447704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5555.2119999999995</c:v>
                </c:pt>
                <c:pt idx="1">
                  <c:v>1707.798</c:v>
                </c:pt>
                <c:pt idx="2">
                  <c:v>53.221000000000004</c:v>
                </c:pt>
                <c:pt idx="3">
                  <c:v>709.35</c:v>
                </c:pt>
                <c:pt idx="4">
                  <c:v>800.58199999999999</c:v>
                </c:pt>
                <c:pt idx="5">
                  <c:v>151.40700000000001</c:v>
                </c:pt>
                <c:pt idx="6">
                  <c:v>545.14100000000008</c:v>
                </c:pt>
                <c:pt idx="7">
                  <c:v>130.85899999999998</c:v>
                </c:pt>
                <c:pt idx="8">
                  <c:v>1104.0509999999999</c:v>
                </c:pt>
                <c:pt idx="9">
                  <c:v>533.28899999999999</c:v>
                </c:pt>
                <c:pt idx="10">
                  <c:v>776.32100000000003</c:v>
                </c:pt>
                <c:pt idx="11">
                  <c:v>661.31100000000004</c:v>
                </c:pt>
                <c:pt idx="12">
                  <c:v>812.54099999999994</c:v>
                </c:pt>
                <c:pt idx="13">
                  <c:v>0</c:v>
                </c:pt>
                <c:pt idx="14">
                  <c:v>159.25299999999999</c:v>
                </c:pt>
                <c:pt idx="15">
                  <c:v>125.863</c:v>
                </c:pt>
                <c:pt idx="16">
                  <c:v>421.73099999999999</c:v>
                </c:pt>
                <c:pt idx="17">
                  <c:v>210.208</c:v>
                </c:pt>
                <c:pt idx="18">
                  <c:v>395.75199999999995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937600"/>
        <c:axId val="44927232"/>
      </c:barChart>
      <c:valAx>
        <c:axId val="449272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937600"/>
        <c:crosses val="max"/>
        <c:crossBetween val="between"/>
      </c:valAx>
      <c:catAx>
        <c:axId val="44937600"/>
        <c:scaling>
          <c:orientation val="maxMin"/>
        </c:scaling>
        <c:delete val="0"/>
        <c:axPos val="l"/>
        <c:majorTickMark val="out"/>
        <c:minorTickMark val="none"/>
        <c:tickLblPos val="nextTo"/>
        <c:crossAx val="449272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2777.6059999999998</c:v>
                </c:pt>
                <c:pt idx="1">
                  <c:v>853.899</c:v>
                </c:pt>
                <c:pt idx="2">
                  <c:v>26.61</c:v>
                </c:pt>
                <c:pt idx="3">
                  <c:v>354.67500000000001</c:v>
                </c:pt>
                <c:pt idx="4">
                  <c:v>400.29200000000003</c:v>
                </c:pt>
                <c:pt idx="5">
                  <c:v>75.703999999999994</c:v>
                </c:pt>
                <c:pt idx="6">
                  <c:v>272.57</c:v>
                </c:pt>
                <c:pt idx="7">
                  <c:v>65.430000000000007</c:v>
                </c:pt>
                <c:pt idx="8">
                  <c:v>552.02599999999995</c:v>
                </c:pt>
                <c:pt idx="9">
                  <c:v>266.64400000000001</c:v>
                </c:pt>
                <c:pt idx="10">
                  <c:v>388.16</c:v>
                </c:pt>
                <c:pt idx="11">
                  <c:v>330.65500000000003</c:v>
                </c:pt>
                <c:pt idx="12">
                  <c:v>406.27</c:v>
                </c:pt>
                <c:pt idx="13">
                  <c:v>0</c:v>
                </c:pt>
                <c:pt idx="14">
                  <c:v>79.626999999999995</c:v>
                </c:pt>
                <c:pt idx="15">
                  <c:v>62.930999999999997</c:v>
                </c:pt>
                <c:pt idx="16">
                  <c:v>210.86499999999998</c:v>
                </c:pt>
                <c:pt idx="17">
                  <c:v>105.104</c:v>
                </c:pt>
                <c:pt idx="18">
                  <c:v>197.87599999999998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27808"/>
        <c:axId val="43925888"/>
      </c:barChart>
      <c:valAx>
        <c:axId val="439258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927808"/>
        <c:crosses val="max"/>
        <c:crossBetween val="between"/>
      </c:valAx>
      <c:catAx>
        <c:axId val="43927808"/>
        <c:scaling>
          <c:orientation val="maxMin"/>
        </c:scaling>
        <c:delete val="0"/>
        <c:axPos val="l"/>
        <c:majorTickMark val="out"/>
        <c:minorTickMark val="none"/>
        <c:tickLblPos val="nextTo"/>
        <c:crossAx val="439258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2777.6059999999998</c:v>
                </c:pt>
                <c:pt idx="1">
                  <c:v>853.899</c:v>
                </c:pt>
                <c:pt idx="2">
                  <c:v>26.61</c:v>
                </c:pt>
                <c:pt idx="3">
                  <c:v>354.67500000000001</c:v>
                </c:pt>
                <c:pt idx="4">
                  <c:v>400.29200000000003</c:v>
                </c:pt>
                <c:pt idx="5">
                  <c:v>75.703999999999994</c:v>
                </c:pt>
                <c:pt idx="6">
                  <c:v>272.57</c:v>
                </c:pt>
                <c:pt idx="7">
                  <c:v>65.430000000000007</c:v>
                </c:pt>
                <c:pt idx="8">
                  <c:v>552.02599999999995</c:v>
                </c:pt>
                <c:pt idx="9">
                  <c:v>266.64400000000001</c:v>
                </c:pt>
                <c:pt idx="10">
                  <c:v>388.16</c:v>
                </c:pt>
                <c:pt idx="11">
                  <c:v>330.65500000000003</c:v>
                </c:pt>
                <c:pt idx="12">
                  <c:v>406.27</c:v>
                </c:pt>
                <c:pt idx="13">
                  <c:v>0</c:v>
                </c:pt>
                <c:pt idx="14">
                  <c:v>79.626999999999995</c:v>
                </c:pt>
                <c:pt idx="15">
                  <c:v>62.930999999999997</c:v>
                </c:pt>
                <c:pt idx="16">
                  <c:v>210.86499999999998</c:v>
                </c:pt>
                <c:pt idx="17">
                  <c:v>105.104</c:v>
                </c:pt>
                <c:pt idx="18">
                  <c:v>197.87599999999998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748160"/>
        <c:axId val="44746240"/>
      </c:barChart>
      <c:valAx>
        <c:axId val="447462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748160"/>
        <c:crosses val="max"/>
        <c:crossBetween val="between"/>
      </c:valAx>
      <c:catAx>
        <c:axId val="44748160"/>
        <c:scaling>
          <c:orientation val="maxMin"/>
        </c:scaling>
        <c:delete val="0"/>
        <c:axPos val="l"/>
        <c:majorTickMark val="out"/>
        <c:minorTickMark val="none"/>
        <c:tickLblPos val="nextTo"/>
        <c:crossAx val="447462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4.2768837815419918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0.22994650340587564</c:v>
                </c:pt>
                <c:pt idx="14">
                  <c:v>0</c:v>
                </c:pt>
                <c:pt idx="15">
                  <c:v>0</c:v>
                </c:pt>
                <c:pt idx="16">
                  <c:v>3.4083089237455089</c:v>
                </c:pt>
                <c:pt idx="17">
                  <c:v>0</c:v>
                </c:pt>
                <c:pt idx="18">
                  <c:v>0.78315226119273806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0.58463093678181965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1.9872708054216603</c:v>
                </c:pt>
                <c:pt idx="3">
                  <c:v>0.5207754826255182</c:v>
                </c:pt>
                <c:pt idx="4">
                  <c:v>22.956611900154652</c:v>
                </c:pt>
                <c:pt idx="5">
                  <c:v>0</c:v>
                </c:pt>
                <c:pt idx="6">
                  <c:v>0.45989484638377842</c:v>
                </c:pt>
                <c:pt idx="7">
                  <c:v>0</c:v>
                </c:pt>
                <c:pt idx="8">
                  <c:v>5.0904163448182116</c:v>
                </c:pt>
                <c:pt idx="9">
                  <c:v>0.95571745424570465</c:v>
                </c:pt>
                <c:pt idx="10">
                  <c:v>0.96014875331283944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3.7183002648799759</c:v>
                </c:pt>
                <c:pt idx="17">
                  <c:v>0</c:v>
                </c:pt>
                <c:pt idx="18">
                  <c:v>12.571445988233728</c:v>
                </c:pt>
                <c:pt idx="19">
                  <c:v>0</c:v>
                </c:pt>
                <c:pt idx="20">
                  <c:v>0</c:v>
                </c:pt>
                <c:pt idx="21">
                  <c:v>1.7573243020157847</c:v>
                </c:pt>
                <c:pt idx="22">
                  <c:v>2.0330230312578239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1.718607979290834</c:v>
                </c:pt>
                <c:pt idx="28">
                  <c:v>2.6771574546724857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2.1557477795905737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0.97630019571206816</c:v>
                </c:pt>
                <c:pt idx="17">
                  <c:v>0</c:v>
                </c:pt>
                <c:pt idx="18">
                  <c:v>0.74045602438683844</c:v>
                </c:pt>
                <c:pt idx="19">
                  <c:v>0</c:v>
                </c:pt>
                <c:pt idx="20">
                  <c:v>0.44962704516719593</c:v>
                </c:pt>
                <c:pt idx="21">
                  <c:v>0</c:v>
                </c:pt>
                <c:pt idx="22">
                  <c:v>0.42729142150536964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0.22994650340587564</c:v>
                </c:pt>
                <c:pt idx="28">
                  <c:v>0.96539820203909199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838144"/>
        <c:axId val="178839936"/>
      </c:barChart>
      <c:catAx>
        <c:axId val="1788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839936"/>
        <c:crosses val="autoZero"/>
        <c:auto val="1"/>
        <c:lblAlgn val="ctr"/>
        <c:lblOffset val="100"/>
        <c:noMultiLvlLbl val="0"/>
      </c:catAx>
      <c:valAx>
        <c:axId val="1788399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83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3.7190710678792392E-2"/>
          <c:w val="0.74663879533660471"/>
          <c:h val="0.58486183240286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4.2768837815419918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0.22994650340587564</c:v>
                </c:pt>
                <c:pt idx="14">
                  <c:v>0</c:v>
                </c:pt>
                <c:pt idx="15">
                  <c:v>0</c:v>
                </c:pt>
                <c:pt idx="16">
                  <c:v>3.4083089237455089</c:v>
                </c:pt>
                <c:pt idx="17">
                  <c:v>0</c:v>
                </c:pt>
                <c:pt idx="18">
                  <c:v>0.78315226119273806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0.58463093678181965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1.9872708054216603</c:v>
                </c:pt>
                <c:pt idx="3">
                  <c:v>0.5207754826255182</c:v>
                </c:pt>
                <c:pt idx="4">
                  <c:v>22.956611900154652</c:v>
                </c:pt>
                <c:pt idx="5">
                  <c:v>0</c:v>
                </c:pt>
                <c:pt idx="6">
                  <c:v>0.45989484638377842</c:v>
                </c:pt>
                <c:pt idx="7">
                  <c:v>0</c:v>
                </c:pt>
                <c:pt idx="8">
                  <c:v>5.0904163448182116</c:v>
                </c:pt>
                <c:pt idx="9">
                  <c:v>0.95571745424570465</c:v>
                </c:pt>
                <c:pt idx="10">
                  <c:v>0.96014875331283944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3.7183002648799759</c:v>
                </c:pt>
                <c:pt idx="17">
                  <c:v>0</c:v>
                </c:pt>
                <c:pt idx="18">
                  <c:v>12.571445988233728</c:v>
                </c:pt>
                <c:pt idx="19">
                  <c:v>0</c:v>
                </c:pt>
                <c:pt idx="20">
                  <c:v>0</c:v>
                </c:pt>
                <c:pt idx="21">
                  <c:v>1.7573243020157847</c:v>
                </c:pt>
                <c:pt idx="22">
                  <c:v>2.0330230312578239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1.718607979290834</c:v>
                </c:pt>
                <c:pt idx="28">
                  <c:v>2.6771574546724857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2.1557477795905737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0.97630019571206816</c:v>
                </c:pt>
                <c:pt idx="17">
                  <c:v>0</c:v>
                </c:pt>
                <c:pt idx="18">
                  <c:v>0.74045602438683844</c:v>
                </c:pt>
                <c:pt idx="19">
                  <c:v>0</c:v>
                </c:pt>
                <c:pt idx="20">
                  <c:v>0.44962704516719593</c:v>
                </c:pt>
                <c:pt idx="21">
                  <c:v>0</c:v>
                </c:pt>
                <c:pt idx="22">
                  <c:v>0.42729142150536964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0.22994650340587564</c:v>
                </c:pt>
                <c:pt idx="28">
                  <c:v>0.96539820203909199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238400"/>
        <c:axId val="179239936"/>
      </c:barChart>
      <c:catAx>
        <c:axId val="1792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9239936"/>
        <c:crosses val="autoZero"/>
        <c:auto val="1"/>
        <c:lblAlgn val="ctr"/>
        <c:lblOffset val="100"/>
        <c:noMultiLvlLbl val="0"/>
      </c:catAx>
      <c:valAx>
        <c:axId val="1792399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238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4.2768837815419918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0.22994650340587564</c:v>
                </c:pt>
                <c:pt idx="14">
                  <c:v>0</c:v>
                </c:pt>
                <c:pt idx="15">
                  <c:v>0</c:v>
                </c:pt>
                <c:pt idx="16">
                  <c:v>3.4083089237455089</c:v>
                </c:pt>
                <c:pt idx="17">
                  <c:v>0</c:v>
                </c:pt>
                <c:pt idx="18">
                  <c:v>0.78315226119273806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0.58463093678181965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1.9872708054216603</c:v>
                </c:pt>
                <c:pt idx="3">
                  <c:v>0.5207754826255182</c:v>
                </c:pt>
                <c:pt idx="4">
                  <c:v>22.956611900154652</c:v>
                </c:pt>
                <c:pt idx="5">
                  <c:v>0</c:v>
                </c:pt>
                <c:pt idx="6">
                  <c:v>0.45989484638377842</c:v>
                </c:pt>
                <c:pt idx="7">
                  <c:v>0</c:v>
                </c:pt>
                <c:pt idx="8">
                  <c:v>5.0904163448182116</c:v>
                </c:pt>
                <c:pt idx="9">
                  <c:v>0.95571745424570465</c:v>
                </c:pt>
                <c:pt idx="10">
                  <c:v>0.96014875331283944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3.7183002648799759</c:v>
                </c:pt>
                <c:pt idx="17">
                  <c:v>0</c:v>
                </c:pt>
                <c:pt idx="18">
                  <c:v>12.571445988233728</c:v>
                </c:pt>
                <c:pt idx="19">
                  <c:v>0</c:v>
                </c:pt>
                <c:pt idx="20">
                  <c:v>0</c:v>
                </c:pt>
                <c:pt idx="21">
                  <c:v>1.7573243020157847</c:v>
                </c:pt>
                <c:pt idx="22">
                  <c:v>2.0330230312578239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1.718607979290834</c:v>
                </c:pt>
                <c:pt idx="28">
                  <c:v>2.6771574546724857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2.1557477795905737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0.97630019571206816</c:v>
                </c:pt>
                <c:pt idx="17">
                  <c:v>0</c:v>
                </c:pt>
                <c:pt idx="18">
                  <c:v>0.74045602438683844</c:v>
                </c:pt>
                <c:pt idx="19">
                  <c:v>0</c:v>
                </c:pt>
                <c:pt idx="20">
                  <c:v>0.44962704516719593</c:v>
                </c:pt>
                <c:pt idx="21">
                  <c:v>0</c:v>
                </c:pt>
                <c:pt idx="22">
                  <c:v>0.42729142150536964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0.22994650340587564</c:v>
                </c:pt>
                <c:pt idx="28">
                  <c:v>0.96539820203909199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129728"/>
        <c:axId val="179143808"/>
      </c:barChart>
      <c:catAx>
        <c:axId val="1791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9143808"/>
        <c:crosses val="autoZero"/>
        <c:auto val="1"/>
        <c:lblAlgn val="ctr"/>
        <c:lblOffset val="100"/>
        <c:noMultiLvlLbl val="0"/>
      </c:catAx>
      <c:valAx>
        <c:axId val="1791438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912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North East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25046.863204837391</c:v>
                </c:pt>
                <c:pt idx="1">
                  <c:v>60449.350871238668</c:v>
                </c:pt>
                <c:pt idx="2">
                  <c:v>4906.2903810296784</c:v>
                </c:pt>
                <c:pt idx="3">
                  <c:v>1338.9065261229443</c:v>
                </c:pt>
                <c:pt idx="4">
                  <c:v>1745.361961518063</c:v>
                </c:pt>
                <c:pt idx="5">
                  <c:v>2074.0081511988724</c:v>
                </c:pt>
                <c:pt idx="6">
                  <c:v>16521.61227689571</c:v>
                </c:pt>
                <c:pt idx="7">
                  <c:v>12.01349871635</c:v>
                </c:pt>
                <c:pt idx="8">
                  <c:v>0</c:v>
                </c:pt>
                <c:pt idx="9">
                  <c:v>170.75291872315199</c:v>
                </c:pt>
                <c:pt idx="10">
                  <c:v>3668.4093414817808</c:v>
                </c:pt>
                <c:pt idx="11">
                  <c:v>196.28204739405024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3.4927873397995836E-2"/>
          <c:w val="0.74250196146729264"/>
          <c:h val="0.596176018806850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4.2768837815419918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0.22994650340587564</c:v>
                </c:pt>
                <c:pt idx="14">
                  <c:v>0</c:v>
                </c:pt>
                <c:pt idx="15">
                  <c:v>0</c:v>
                </c:pt>
                <c:pt idx="16">
                  <c:v>3.4083089237455089</c:v>
                </c:pt>
                <c:pt idx="17">
                  <c:v>0</c:v>
                </c:pt>
                <c:pt idx="18">
                  <c:v>0.78315226119273806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0.58463093678181965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1.9872708054216603</c:v>
                </c:pt>
                <c:pt idx="3">
                  <c:v>0.5207754826255182</c:v>
                </c:pt>
                <c:pt idx="4">
                  <c:v>22.956611900154652</c:v>
                </c:pt>
                <c:pt idx="5">
                  <c:v>0</c:v>
                </c:pt>
                <c:pt idx="6">
                  <c:v>0.45989484638377842</c:v>
                </c:pt>
                <c:pt idx="7">
                  <c:v>0</c:v>
                </c:pt>
                <c:pt idx="8">
                  <c:v>5.0904163448182116</c:v>
                </c:pt>
                <c:pt idx="9">
                  <c:v>0.95571745424570465</c:v>
                </c:pt>
                <c:pt idx="10">
                  <c:v>0.96014875331283944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3.7183002648799759</c:v>
                </c:pt>
                <c:pt idx="17">
                  <c:v>0</c:v>
                </c:pt>
                <c:pt idx="18">
                  <c:v>12.571445988233728</c:v>
                </c:pt>
                <c:pt idx="19">
                  <c:v>0</c:v>
                </c:pt>
                <c:pt idx="20">
                  <c:v>0</c:v>
                </c:pt>
                <c:pt idx="21">
                  <c:v>1.7573243020157847</c:v>
                </c:pt>
                <c:pt idx="22">
                  <c:v>2.0330230312578239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1.718607979290834</c:v>
                </c:pt>
                <c:pt idx="28">
                  <c:v>2.6771574546724857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2.1557477795905737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0.97630019571206816</c:v>
                </c:pt>
                <c:pt idx="17">
                  <c:v>0</c:v>
                </c:pt>
                <c:pt idx="18">
                  <c:v>0.74045602438683844</c:v>
                </c:pt>
                <c:pt idx="19">
                  <c:v>0</c:v>
                </c:pt>
                <c:pt idx="20">
                  <c:v>0.44962704516719593</c:v>
                </c:pt>
                <c:pt idx="21">
                  <c:v>0</c:v>
                </c:pt>
                <c:pt idx="22">
                  <c:v>0.42729142150536964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0.22994650340587564</c:v>
                </c:pt>
                <c:pt idx="28">
                  <c:v>0.96539820203909199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4591360"/>
        <c:axId val="44605440"/>
      </c:barChart>
      <c:catAx>
        <c:axId val="445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4605440"/>
        <c:crosses val="autoZero"/>
        <c:auto val="1"/>
        <c:lblAlgn val="ctr"/>
        <c:lblOffset val="100"/>
        <c:noMultiLvlLbl val="0"/>
      </c:catAx>
      <c:valAx>
        <c:axId val="446054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591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0.63221070679352043</c:v>
                </c:pt>
                <c:pt idx="4">
                  <c:v>0.59284741685649933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0.59284741685649933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0.59284741685649933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0.59284741685649933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0.59296895057695498</c:v>
                </c:pt>
                <c:pt idx="28">
                  <c:v>0.59284741685649933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0.60149113219426709</c:v>
                </c:pt>
                <c:pt idx="2">
                  <c:v>1.8562509114287973</c:v>
                </c:pt>
                <c:pt idx="3">
                  <c:v>1.4859020943556265</c:v>
                </c:pt>
                <c:pt idx="4">
                  <c:v>33.999403927493191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7.6050140568272457</c:v>
                </c:pt>
                <c:pt idx="9">
                  <c:v>2.5729328895656991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5.4891410332189832</c:v>
                </c:pt>
                <c:pt idx="17">
                  <c:v>0</c:v>
                </c:pt>
                <c:pt idx="18">
                  <c:v>14.206074805510774</c:v>
                </c:pt>
                <c:pt idx="19">
                  <c:v>0.60149113219426709</c:v>
                </c:pt>
                <c:pt idx="20">
                  <c:v>4.2418955949931094</c:v>
                </c:pt>
                <c:pt idx="21">
                  <c:v>0</c:v>
                </c:pt>
                <c:pt idx="22">
                  <c:v>0.59284741685649933</c:v>
                </c:pt>
                <c:pt idx="23">
                  <c:v>0</c:v>
                </c:pt>
                <c:pt idx="24">
                  <c:v>0</c:v>
                </c:pt>
                <c:pt idx="25">
                  <c:v>1.2247030080473227</c:v>
                </c:pt>
                <c:pt idx="26">
                  <c:v>0</c:v>
                </c:pt>
                <c:pt idx="27">
                  <c:v>19.879848088303625</c:v>
                </c:pt>
                <c:pt idx="28">
                  <c:v>21.12998128629701</c:v>
                </c:pt>
                <c:pt idx="29">
                  <c:v>0</c:v>
                </c:pt>
                <c:pt idx="30">
                  <c:v>0.88127183508910423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0.71918320138861935</c:v>
                </c:pt>
                <c:pt idx="3">
                  <c:v>0.63221070679352043</c:v>
                </c:pt>
                <c:pt idx="4">
                  <c:v>3.6117325831774112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0.59316814730901868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1.2250581236500195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1.1238015633931802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0.59284741685649933</c:v>
                </c:pt>
                <c:pt idx="28">
                  <c:v>4.2442640204234507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158784"/>
        <c:axId val="45160320"/>
      </c:barChart>
      <c:catAx>
        <c:axId val="451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5160320"/>
        <c:crosses val="autoZero"/>
        <c:auto val="1"/>
        <c:lblAlgn val="ctr"/>
        <c:lblOffset val="100"/>
        <c:noMultiLvlLbl val="0"/>
      </c:catAx>
      <c:valAx>
        <c:axId val="451603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5158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9557632393341"/>
          <c:y val="2.8139361555606191E-2"/>
          <c:w val="0.72319673674383622"/>
          <c:h val="0.607490205210833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0.63221070679352043</c:v>
                </c:pt>
                <c:pt idx="4">
                  <c:v>0.59284741685649933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0.59284741685649933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0.59284741685649933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0.59284741685649933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0.59296895057695498</c:v>
                </c:pt>
                <c:pt idx="28">
                  <c:v>0.59284741685649933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0.60149113219426709</c:v>
                </c:pt>
                <c:pt idx="2">
                  <c:v>1.8562509114287973</c:v>
                </c:pt>
                <c:pt idx="3">
                  <c:v>1.4859020943556265</c:v>
                </c:pt>
                <c:pt idx="4">
                  <c:v>33.999403927493191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7.6050140568272457</c:v>
                </c:pt>
                <c:pt idx="9">
                  <c:v>2.5729328895656991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5.4891410332189832</c:v>
                </c:pt>
                <c:pt idx="17">
                  <c:v>0</c:v>
                </c:pt>
                <c:pt idx="18">
                  <c:v>14.206074805510774</c:v>
                </c:pt>
                <c:pt idx="19">
                  <c:v>0.60149113219426709</c:v>
                </c:pt>
                <c:pt idx="20">
                  <c:v>4.2418955949931094</c:v>
                </c:pt>
                <c:pt idx="21">
                  <c:v>0</c:v>
                </c:pt>
                <c:pt idx="22">
                  <c:v>0.59284741685649933</c:v>
                </c:pt>
                <c:pt idx="23">
                  <c:v>0</c:v>
                </c:pt>
                <c:pt idx="24">
                  <c:v>0</c:v>
                </c:pt>
                <c:pt idx="25">
                  <c:v>1.2247030080473227</c:v>
                </c:pt>
                <c:pt idx="26">
                  <c:v>0</c:v>
                </c:pt>
                <c:pt idx="27">
                  <c:v>19.879848088303625</c:v>
                </c:pt>
                <c:pt idx="28">
                  <c:v>21.12998128629701</c:v>
                </c:pt>
                <c:pt idx="29">
                  <c:v>0</c:v>
                </c:pt>
                <c:pt idx="30">
                  <c:v>0.88127183508910423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0.71918320138861935</c:v>
                </c:pt>
                <c:pt idx="3">
                  <c:v>0.63221070679352043</c:v>
                </c:pt>
                <c:pt idx="4">
                  <c:v>3.6117325831774112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0.59316814730901868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1.2250581236500195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1.1238015633931802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0.59284741685649933</c:v>
                </c:pt>
                <c:pt idx="28">
                  <c:v>4.2442640204234507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772032"/>
        <c:axId val="179777920"/>
      </c:barChart>
      <c:catAx>
        <c:axId val="1797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9777920"/>
        <c:crosses val="autoZero"/>
        <c:auto val="1"/>
        <c:lblAlgn val="ctr"/>
        <c:lblOffset val="100"/>
        <c:noMultiLvlLbl val="0"/>
      </c:catAx>
      <c:valAx>
        <c:axId val="1797779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772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3.7468217613984396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0.32547705450836406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6.3539035305513263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0.24012824687359977</c:v>
                </c:pt>
                <c:pt idx="4">
                  <c:v>13.934390040496188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1.4693279339607357</c:v>
                </c:pt>
                <c:pt idx="9">
                  <c:v>0.35378159999455211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0.95624063250147395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2.4283369299335913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1.2756724570391886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0.34428099382933469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0.37600424958424794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548928"/>
        <c:axId val="179550464"/>
      </c:barChart>
      <c:catAx>
        <c:axId val="179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9550464"/>
        <c:crosses val="autoZero"/>
        <c:auto val="1"/>
        <c:lblAlgn val="ctr"/>
        <c:lblOffset val="100"/>
        <c:noMultiLvlLbl val="0"/>
      </c:catAx>
      <c:valAx>
        <c:axId val="179550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9548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42963962205193E-2"/>
          <c:y val="2.1350849713216553E-2"/>
          <c:w val="0.74250196146729264"/>
          <c:h val="0.61201587977242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3.7468217613984396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0.32547705450836406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6.3539035305513263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0.24012824687359977</c:v>
                </c:pt>
                <c:pt idx="4">
                  <c:v>13.934390040496188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1.4693279339607357</c:v>
                </c:pt>
                <c:pt idx="9">
                  <c:v>0.35378159999455211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0.95624063250147395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2.4283369299335913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1.2756724570391886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0.34428099382933469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0.37600424958424794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633536"/>
        <c:axId val="44962944"/>
      </c:barChart>
      <c:catAx>
        <c:axId val="1796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4962944"/>
        <c:crosses val="autoZero"/>
        <c:auto val="1"/>
        <c:lblAlgn val="ctr"/>
        <c:lblOffset val="100"/>
        <c:noMultiLvlLbl val="0"/>
      </c:catAx>
      <c:valAx>
        <c:axId val="449629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63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0.58463093678181965</c:v>
                </c:pt>
                <c:pt idx="1">
                  <c:v>0</c:v>
                </c:pt>
                <c:pt idx="3">
                  <c:v>1.1047186399535411</c:v>
                </c:pt>
                <c:pt idx="4">
                  <c:v>0</c:v>
                </c:pt>
                <c:pt idx="6">
                  <c:v>0.59284741685649933</c:v>
                </c:pt>
                <c:pt idx="7">
                  <c:v>0.59296895057695498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2.44721095126661</c:v>
                </c:pt>
                <c:pt idx="1">
                  <c:v>1.718607979290834</c:v>
                </c:pt>
                <c:pt idx="3">
                  <c:v>8.8273748303239987</c:v>
                </c:pt>
                <c:pt idx="4">
                  <c:v>7.2236621633282887</c:v>
                </c:pt>
                <c:pt idx="6">
                  <c:v>20.136034056854989</c:v>
                </c:pt>
                <c:pt idx="7">
                  <c:v>19.879848088303625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0.73545169863321636</c:v>
                </c:pt>
                <c:pt idx="1">
                  <c:v>0.22994650340587564</c:v>
                </c:pt>
                <c:pt idx="3">
                  <c:v>4.9151262384456</c:v>
                </c:pt>
                <c:pt idx="4">
                  <c:v>1.2811718807447547</c:v>
                </c:pt>
                <c:pt idx="6">
                  <c:v>4.2442640204234507</c:v>
                </c:pt>
                <c:pt idx="7">
                  <c:v>0.59284741685649933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396992"/>
        <c:axId val="179398528"/>
      </c:barChart>
      <c:catAx>
        <c:axId val="1793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398528"/>
        <c:crosses val="autoZero"/>
        <c:auto val="1"/>
        <c:lblAlgn val="ctr"/>
        <c:lblOffset val="100"/>
        <c:noMultiLvlLbl val="0"/>
      </c:catAx>
      <c:valAx>
        <c:axId val="17939852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396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0.58463093678181965</c:v>
                </c:pt>
                <c:pt idx="1">
                  <c:v>0</c:v>
                </c:pt>
                <c:pt idx="3">
                  <c:v>1.1047186399535411</c:v>
                </c:pt>
                <c:pt idx="4">
                  <c:v>0</c:v>
                </c:pt>
                <c:pt idx="6">
                  <c:v>0.59284741685649933</c:v>
                </c:pt>
                <c:pt idx="7">
                  <c:v>0.59296895057695498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2.44721095126661</c:v>
                </c:pt>
                <c:pt idx="1">
                  <c:v>1.718607979290834</c:v>
                </c:pt>
                <c:pt idx="3">
                  <c:v>8.8273748303239987</c:v>
                </c:pt>
                <c:pt idx="4">
                  <c:v>7.2236621633282887</c:v>
                </c:pt>
                <c:pt idx="6">
                  <c:v>20.136034056854989</c:v>
                </c:pt>
                <c:pt idx="7">
                  <c:v>19.879848088303625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0.73545169863321636</c:v>
                </c:pt>
                <c:pt idx="1">
                  <c:v>0.22994650340587564</c:v>
                </c:pt>
                <c:pt idx="3">
                  <c:v>4.9151262384456</c:v>
                </c:pt>
                <c:pt idx="4">
                  <c:v>1.2811718807447547</c:v>
                </c:pt>
                <c:pt idx="6">
                  <c:v>4.2442640204234507</c:v>
                </c:pt>
                <c:pt idx="7">
                  <c:v>0.59284741685649933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468160"/>
        <c:axId val="179469696"/>
      </c:barChart>
      <c:catAx>
        <c:axId val="17946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469696"/>
        <c:crosses val="autoZero"/>
        <c:auto val="1"/>
        <c:lblAlgn val="ctr"/>
        <c:lblOffset val="100"/>
        <c:noMultiLvlLbl val="0"/>
      </c:catAx>
      <c:valAx>
        <c:axId val="17946969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468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0.92825607064017657</c:v>
                </c:pt>
                <c:pt idx="1">
                  <c:v>0.92651757188498407</c:v>
                </c:pt>
                <c:pt idx="2">
                  <c:v>0.90909090909090906</c:v>
                </c:pt>
                <c:pt idx="3">
                  <c:v>0.93442622950819676</c:v>
                </c:pt>
                <c:pt idx="4">
                  <c:v>0.93279569892473113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1.7660044150110375E-2</c:v>
                </c:pt>
                <c:pt idx="1">
                  <c:v>2.5559105431309903E-2</c:v>
                </c:pt>
                <c:pt idx="2">
                  <c:v>1.0101010101010102E-2</c:v>
                </c:pt>
                <c:pt idx="3">
                  <c:v>1.6393442622950821E-2</c:v>
                </c:pt>
                <c:pt idx="4">
                  <c:v>1.3440860215053764E-2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8.8300220750551876E-3</c:v>
                </c:pt>
                <c:pt idx="1">
                  <c:v>3.1948881789137379E-3</c:v>
                </c:pt>
                <c:pt idx="2">
                  <c:v>3.0303030303030304E-2</c:v>
                </c:pt>
                <c:pt idx="3">
                  <c:v>1.6393442622950821E-2</c:v>
                </c:pt>
                <c:pt idx="4">
                  <c:v>5.3763440860215058E-3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3.6423841059602648E-2</c:v>
                </c:pt>
                <c:pt idx="1">
                  <c:v>4.472843450479233E-2</c:v>
                </c:pt>
                <c:pt idx="2">
                  <c:v>1.0101010101010102E-2</c:v>
                </c:pt>
                <c:pt idx="3">
                  <c:v>3.2786885245901641E-2</c:v>
                </c:pt>
                <c:pt idx="4">
                  <c:v>3.7634408602150539E-2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8.8300220750551876E-3</c:v>
                </c:pt>
                <c:pt idx="1">
                  <c:v>0</c:v>
                </c:pt>
                <c:pt idx="2">
                  <c:v>4.0404040404040407E-2</c:v>
                </c:pt>
                <c:pt idx="3">
                  <c:v>0</c:v>
                </c:pt>
                <c:pt idx="4">
                  <c:v>1.0752688172043012E-2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708672"/>
        <c:axId val="179710208"/>
      </c:barChart>
      <c:catAx>
        <c:axId val="1797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710208"/>
        <c:crosses val="autoZero"/>
        <c:auto val="1"/>
        <c:lblAlgn val="ctr"/>
        <c:lblOffset val="100"/>
        <c:noMultiLvlLbl val="0"/>
      </c:catAx>
      <c:valAx>
        <c:axId val="17971020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708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0.92825607064017657</c:v>
                </c:pt>
                <c:pt idx="1">
                  <c:v>0.92651757188498407</c:v>
                </c:pt>
                <c:pt idx="2">
                  <c:v>0.90909090909090906</c:v>
                </c:pt>
                <c:pt idx="3">
                  <c:v>0.93442622950819676</c:v>
                </c:pt>
                <c:pt idx="4">
                  <c:v>0.93279569892473113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1.7660044150110375E-2</c:v>
                </c:pt>
                <c:pt idx="1">
                  <c:v>2.5559105431309903E-2</c:v>
                </c:pt>
                <c:pt idx="2">
                  <c:v>1.0101010101010102E-2</c:v>
                </c:pt>
                <c:pt idx="3">
                  <c:v>1.6393442622950821E-2</c:v>
                </c:pt>
                <c:pt idx="4">
                  <c:v>1.3440860215053764E-2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8.8300220750551876E-3</c:v>
                </c:pt>
                <c:pt idx="1">
                  <c:v>3.1948881789137379E-3</c:v>
                </c:pt>
                <c:pt idx="2">
                  <c:v>3.0303030303030304E-2</c:v>
                </c:pt>
                <c:pt idx="3">
                  <c:v>1.6393442622950821E-2</c:v>
                </c:pt>
                <c:pt idx="4">
                  <c:v>5.3763440860215058E-3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3.6423841059602648E-2</c:v>
                </c:pt>
                <c:pt idx="1">
                  <c:v>4.472843450479233E-2</c:v>
                </c:pt>
                <c:pt idx="2">
                  <c:v>1.0101010101010102E-2</c:v>
                </c:pt>
                <c:pt idx="3">
                  <c:v>3.2786885245901641E-2</c:v>
                </c:pt>
                <c:pt idx="4">
                  <c:v>3.7634408602150539E-2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8.8300220750551876E-3</c:v>
                </c:pt>
                <c:pt idx="1">
                  <c:v>0</c:v>
                </c:pt>
                <c:pt idx="2">
                  <c:v>4.0404040404040407E-2</c:v>
                </c:pt>
                <c:pt idx="3">
                  <c:v>0</c:v>
                </c:pt>
                <c:pt idx="4">
                  <c:v>1.0752688172043012E-2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738880"/>
        <c:axId val="179748864"/>
      </c:barChart>
      <c:catAx>
        <c:axId val="1797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9748864"/>
        <c:crosses val="autoZero"/>
        <c:auto val="1"/>
        <c:lblAlgn val="ctr"/>
        <c:lblOffset val="100"/>
        <c:noMultiLvlLbl val="0"/>
      </c:catAx>
      <c:valAx>
        <c:axId val="17974886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73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0.7448347107438017</c:v>
                </c:pt>
                <c:pt idx="1">
                  <c:v>0.81904761904761902</c:v>
                </c:pt>
                <c:pt idx="2">
                  <c:v>0.59322033898305082</c:v>
                </c:pt>
                <c:pt idx="3">
                  <c:v>0.69172932330827064</c:v>
                </c:pt>
                <c:pt idx="4">
                  <c:v>0.74875621890547261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0.1115702479338843</c:v>
                </c:pt>
                <c:pt idx="1">
                  <c:v>0.11428571428571428</c:v>
                </c:pt>
                <c:pt idx="2">
                  <c:v>9.3220338983050849E-2</c:v>
                </c:pt>
                <c:pt idx="3">
                  <c:v>8.2706766917293228E-2</c:v>
                </c:pt>
                <c:pt idx="4">
                  <c:v>0.12437810945273632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8.161157024793389E-2</c:v>
                </c:pt>
                <c:pt idx="1">
                  <c:v>4.7619047619047616E-2</c:v>
                </c:pt>
                <c:pt idx="2">
                  <c:v>0.17796610169491525</c:v>
                </c:pt>
                <c:pt idx="3">
                  <c:v>0.11278195488721804</c:v>
                </c:pt>
                <c:pt idx="4">
                  <c:v>6.965174129353234E-2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4.2355371900826444E-2</c:v>
                </c:pt>
                <c:pt idx="1">
                  <c:v>1.5873015873015872E-2</c:v>
                </c:pt>
                <c:pt idx="2">
                  <c:v>9.3220338983050849E-2</c:v>
                </c:pt>
                <c:pt idx="3">
                  <c:v>6.7669172932330823E-2</c:v>
                </c:pt>
                <c:pt idx="4">
                  <c:v>3.9800995024875621E-2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9.2975206611570251E-3</c:v>
                </c:pt>
                <c:pt idx="1">
                  <c:v>0</c:v>
                </c:pt>
                <c:pt idx="2">
                  <c:v>2.5423728813559324E-2</c:v>
                </c:pt>
                <c:pt idx="3">
                  <c:v>2.2556390977443608E-2</c:v>
                </c:pt>
                <c:pt idx="4">
                  <c:v>7.462686567164179E-3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1.0330578512396695E-2</c:v>
                </c:pt>
                <c:pt idx="1">
                  <c:v>3.1746031746031746E-3</c:v>
                </c:pt>
                <c:pt idx="2">
                  <c:v>1.6949152542372881E-2</c:v>
                </c:pt>
                <c:pt idx="3">
                  <c:v>2.2556390977443608E-2</c:v>
                </c:pt>
                <c:pt idx="4">
                  <c:v>9.9502487562189053E-3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236672"/>
        <c:axId val="180238208"/>
      </c:barChart>
      <c:catAx>
        <c:axId val="1802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238208"/>
        <c:crosses val="autoZero"/>
        <c:auto val="1"/>
        <c:lblAlgn val="ctr"/>
        <c:lblOffset val="100"/>
        <c:noMultiLvlLbl val="0"/>
      </c:catAx>
      <c:valAx>
        <c:axId val="18023820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236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North East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25046.863204837391</c:v>
                </c:pt>
                <c:pt idx="1">
                  <c:v>60449.350871238668</c:v>
                </c:pt>
                <c:pt idx="2">
                  <c:v>4906.2903810296784</c:v>
                </c:pt>
                <c:pt idx="3">
                  <c:v>1338.9065261229443</c:v>
                </c:pt>
                <c:pt idx="4">
                  <c:v>1745.361961518063</c:v>
                </c:pt>
                <c:pt idx="5">
                  <c:v>2074.0081511988724</c:v>
                </c:pt>
                <c:pt idx="6">
                  <c:v>16521.61227689571</c:v>
                </c:pt>
                <c:pt idx="7">
                  <c:v>12.01349871635</c:v>
                </c:pt>
                <c:pt idx="8">
                  <c:v>0</c:v>
                </c:pt>
                <c:pt idx="9">
                  <c:v>170.75291872315199</c:v>
                </c:pt>
                <c:pt idx="10">
                  <c:v>3668.4093414817808</c:v>
                </c:pt>
                <c:pt idx="11">
                  <c:v>196.28204739405024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0.7448347107438017</c:v>
                </c:pt>
                <c:pt idx="1">
                  <c:v>0.81904761904761902</c:v>
                </c:pt>
                <c:pt idx="2">
                  <c:v>0.59322033898305082</c:v>
                </c:pt>
                <c:pt idx="3">
                  <c:v>0.69172932330827064</c:v>
                </c:pt>
                <c:pt idx="4">
                  <c:v>0.74875621890547261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0.1115702479338843</c:v>
                </c:pt>
                <c:pt idx="1">
                  <c:v>0.11428571428571428</c:v>
                </c:pt>
                <c:pt idx="2">
                  <c:v>9.3220338983050849E-2</c:v>
                </c:pt>
                <c:pt idx="3">
                  <c:v>8.2706766917293228E-2</c:v>
                </c:pt>
                <c:pt idx="4">
                  <c:v>0.12437810945273632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8.161157024793389E-2</c:v>
                </c:pt>
                <c:pt idx="1">
                  <c:v>4.7619047619047616E-2</c:v>
                </c:pt>
                <c:pt idx="2">
                  <c:v>0.17796610169491525</c:v>
                </c:pt>
                <c:pt idx="3">
                  <c:v>0.11278195488721804</c:v>
                </c:pt>
                <c:pt idx="4">
                  <c:v>6.965174129353234E-2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4.2355371900826444E-2</c:v>
                </c:pt>
                <c:pt idx="1">
                  <c:v>1.5873015873015872E-2</c:v>
                </c:pt>
                <c:pt idx="2">
                  <c:v>9.3220338983050849E-2</c:v>
                </c:pt>
                <c:pt idx="3">
                  <c:v>6.7669172932330823E-2</c:v>
                </c:pt>
                <c:pt idx="4">
                  <c:v>3.9800995024875621E-2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9.2975206611570251E-3</c:v>
                </c:pt>
                <c:pt idx="1">
                  <c:v>0</c:v>
                </c:pt>
                <c:pt idx="2">
                  <c:v>2.5423728813559324E-2</c:v>
                </c:pt>
                <c:pt idx="3">
                  <c:v>2.2556390977443608E-2</c:v>
                </c:pt>
                <c:pt idx="4">
                  <c:v>7.462686567164179E-3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North East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1.0330578512396695E-2</c:v>
                </c:pt>
                <c:pt idx="1">
                  <c:v>3.1746031746031746E-3</c:v>
                </c:pt>
                <c:pt idx="2">
                  <c:v>1.6949152542372881E-2</c:v>
                </c:pt>
                <c:pt idx="3">
                  <c:v>2.2556390977443608E-2</c:v>
                </c:pt>
                <c:pt idx="4">
                  <c:v>9.9502487562189053E-3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296320"/>
        <c:axId val="180310400"/>
      </c:barChart>
      <c:catAx>
        <c:axId val="1802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0310400"/>
        <c:crosses val="autoZero"/>
        <c:auto val="1"/>
        <c:lblAlgn val="ctr"/>
        <c:lblOffset val="100"/>
        <c:noMultiLvlLbl val="0"/>
      </c:catAx>
      <c:valAx>
        <c:axId val="180310400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296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12.047564135661395</c:v>
                </c:pt>
                <c:pt idx="1">
                  <c:v>20.110588833283057</c:v>
                </c:pt>
                <c:pt idx="2">
                  <c:v>18.418253297593179</c:v>
                </c:pt>
                <c:pt idx="3">
                  <c:v>12.968924547135744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87.952435864338625</c:v>
                </c:pt>
                <c:pt idx="1">
                  <c:v>79.889411166716954</c:v>
                </c:pt>
                <c:pt idx="2">
                  <c:v>81.581746702406818</c:v>
                </c:pt>
                <c:pt idx="3">
                  <c:v>87.031075452864258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391936"/>
        <c:axId val="180393472"/>
      </c:barChart>
      <c:catAx>
        <c:axId val="1803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393472"/>
        <c:crosses val="autoZero"/>
        <c:auto val="1"/>
        <c:lblAlgn val="ctr"/>
        <c:lblOffset val="100"/>
        <c:noMultiLvlLbl val="0"/>
      </c:catAx>
      <c:valAx>
        <c:axId val="18039347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391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12.047564135661395</c:v>
                </c:pt>
                <c:pt idx="1">
                  <c:v>20.110588833283057</c:v>
                </c:pt>
                <c:pt idx="2">
                  <c:v>18.418253297593179</c:v>
                </c:pt>
                <c:pt idx="3">
                  <c:v>12.968924547135744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87.952435864338625</c:v>
                </c:pt>
                <c:pt idx="1">
                  <c:v>79.889411166716954</c:v>
                </c:pt>
                <c:pt idx="2">
                  <c:v>81.581746702406818</c:v>
                </c:pt>
                <c:pt idx="3">
                  <c:v>87.031075452864258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254784"/>
        <c:axId val="179256320"/>
      </c:barChart>
      <c:catAx>
        <c:axId val="1792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256320"/>
        <c:crosses val="autoZero"/>
        <c:auto val="1"/>
        <c:lblAlgn val="ctr"/>
        <c:lblOffset val="100"/>
        <c:noMultiLvlLbl val="0"/>
      </c:catAx>
      <c:valAx>
        <c:axId val="17925632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25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5.2310895518530289</c:v>
                </c:pt>
                <c:pt idx="1">
                  <c:v>3.4002698678780932</c:v>
                </c:pt>
                <c:pt idx="2">
                  <c:v>3.4615460072415276</c:v>
                </c:pt>
                <c:pt idx="3">
                  <c:v>0</c:v>
                </c:pt>
                <c:pt idx="4">
                  <c:v>1.0951067840350075</c:v>
                </c:pt>
                <c:pt idx="5">
                  <c:v>0.97178438845777637</c:v>
                </c:pt>
                <c:pt idx="6">
                  <c:v>0</c:v>
                </c:pt>
                <c:pt idx="8">
                  <c:v>1.9560661157809978</c:v>
                </c:pt>
                <c:pt idx="9">
                  <c:v>7.5798289388364886</c:v>
                </c:pt>
                <c:pt idx="10">
                  <c:v>9.3252402702332517</c:v>
                </c:pt>
                <c:pt idx="11">
                  <c:v>0</c:v>
                </c:pt>
                <c:pt idx="12">
                  <c:v>1.5834598121858316</c:v>
                </c:pt>
                <c:pt idx="13">
                  <c:v>1.2494527167024132</c:v>
                </c:pt>
                <c:pt idx="14">
                  <c:v>0</c:v>
                </c:pt>
                <c:pt idx="16">
                  <c:v>5.6298482725055781</c:v>
                </c:pt>
                <c:pt idx="17">
                  <c:v>9.344702817838721</c:v>
                </c:pt>
                <c:pt idx="18">
                  <c:v>4.7225392227925838</c:v>
                </c:pt>
                <c:pt idx="19">
                  <c:v>0</c:v>
                </c:pt>
                <c:pt idx="20">
                  <c:v>2.6089977052802298</c:v>
                </c:pt>
                <c:pt idx="21">
                  <c:v>1.1443662886153558</c:v>
                </c:pt>
                <c:pt idx="22">
                  <c:v>0</c:v>
                </c:pt>
                <c:pt idx="24">
                  <c:v>5.0519183892361559</c:v>
                </c:pt>
                <c:pt idx="25">
                  <c:v>5.3576807419230361</c:v>
                </c:pt>
                <c:pt idx="26">
                  <c:v>2.5943693358119297</c:v>
                </c:pt>
                <c:pt idx="27">
                  <c:v>0</c:v>
                </c:pt>
                <c:pt idx="28">
                  <c:v>0.5245409737535266</c:v>
                </c:pt>
                <c:pt idx="29">
                  <c:v>0.75113593666242939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360128"/>
        <c:axId val="179361664"/>
      </c:barChart>
      <c:catAx>
        <c:axId val="17936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361664"/>
        <c:crosses val="autoZero"/>
        <c:auto val="1"/>
        <c:lblAlgn val="ctr"/>
        <c:lblOffset val="100"/>
        <c:noMultiLvlLbl val="0"/>
      </c:catAx>
      <c:valAx>
        <c:axId val="17936166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360128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4.2198120491364968E-2"/>
          <c:w val="0.86659772492244058"/>
          <c:h val="0.5974916808039703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5.2310895518530289</c:v>
                </c:pt>
                <c:pt idx="1">
                  <c:v>3.4002698678780932</c:v>
                </c:pt>
                <c:pt idx="2">
                  <c:v>3.4615460072415276</c:v>
                </c:pt>
                <c:pt idx="3">
                  <c:v>0</c:v>
                </c:pt>
                <c:pt idx="4">
                  <c:v>1.0951067840350075</c:v>
                </c:pt>
                <c:pt idx="5">
                  <c:v>0.97178438845777637</c:v>
                </c:pt>
                <c:pt idx="6">
                  <c:v>0</c:v>
                </c:pt>
                <c:pt idx="8">
                  <c:v>1.9560661157809978</c:v>
                </c:pt>
                <c:pt idx="9">
                  <c:v>7.5798289388364886</c:v>
                </c:pt>
                <c:pt idx="10">
                  <c:v>9.3252402702332517</c:v>
                </c:pt>
                <c:pt idx="11">
                  <c:v>0</c:v>
                </c:pt>
                <c:pt idx="12">
                  <c:v>1.5834598121858316</c:v>
                </c:pt>
                <c:pt idx="13">
                  <c:v>1.2494527167024132</c:v>
                </c:pt>
                <c:pt idx="14">
                  <c:v>0</c:v>
                </c:pt>
                <c:pt idx="16">
                  <c:v>5.6298482725055781</c:v>
                </c:pt>
                <c:pt idx="17">
                  <c:v>9.344702817838721</c:v>
                </c:pt>
                <c:pt idx="18">
                  <c:v>4.7225392227925838</c:v>
                </c:pt>
                <c:pt idx="19">
                  <c:v>0</c:v>
                </c:pt>
                <c:pt idx="20">
                  <c:v>2.6089977052802298</c:v>
                </c:pt>
                <c:pt idx="21">
                  <c:v>1.1443662886153558</c:v>
                </c:pt>
                <c:pt idx="22">
                  <c:v>0</c:v>
                </c:pt>
                <c:pt idx="24">
                  <c:v>5.0519183892361559</c:v>
                </c:pt>
                <c:pt idx="25">
                  <c:v>5.3576807419230361</c:v>
                </c:pt>
                <c:pt idx="26">
                  <c:v>2.5943693358119297</c:v>
                </c:pt>
                <c:pt idx="27">
                  <c:v>0</c:v>
                </c:pt>
                <c:pt idx="28">
                  <c:v>0.5245409737535266</c:v>
                </c:pt>
                <c:pt idx="29">
                  <c:v>0.75113593666242939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0019584"/>
        <c:axId val="180021120"/>
      </c:barChart>
      <c:catAx>
        <c:axId val="1800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0021120"/>
        <c:crosses val="autoZero"/>
        <c:auto val="1"/>
        <c:lblAlgn val="ctr"/>
        <c:lblOffset val="100"/>
        <c:noMultiLvlLbl val="0"/>
      </c:catAx>
      <c:valAx>
        <c:axId val="18002112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019584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11.48</c:v>
                </c:pt>
                <c:pt idx="1">
                  <c:v>11.68</c:v>
                </c:pt>
                <c:pt idx="2">
                  <c:v>4.25</c:v>
                </c:pt>
                <c:pt idx="3">
                  <c:v>12.48</c:v>
                </c:pt>
                <c:pt idx="4">
                  <c:v>9.33</c:v>
                </c:pt>
                <c:pt idx="5">
                  <c:v>13.19</c:v>
                </c:pt>
                <c:pt idx="6">
                  <c:v>10.42</c:v>
                </c:pt>
                <c:pt idx="7">
                  <c:v>8.6199999999999992</c:v>
                </c:pt>
                <c:pt idx="8">
                  <c:v>11.78</c:v>
                </c:pt>
                <c:pt idx="9">
                  <c:v>6.17</c:v>
                </c:pt>
                <c:pt idx="10">
                  <c:v>10.76</c:v>
                </c:pt>
                <c:pt idx="11">
                  <c:v>4.91</c:v>
                </c:pt>
                <c:pt idx="12">
                  <c:v>5.84</c:v>
                </c:pt>
                <c:pt idx="13">
                  <c:v>4.7300000000000004</c:v>
                </c:pt>
                <c:pt idx="14">
                  <c:v>4.6500000000000004</c:v>
                </c:pt>
                <c:pt idx="15">
                  <c:v>5.46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9.69</c:v>
                </c:pt>
                <c:pt idx="20">
                  <c:v>0</c:v>
                </c:pt>
                <c:pt idx="21">
                  <c:v>3.65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8.4499999999999993</c:v>
                </c:pt>
                <c:pt idx="1">
                  <c:v>12.73</c:v>
                </c:pt>
                <c:pt idx="2">
                  <c:v>4.7</c:v>
                </c:pt>
                <c:pt idx="3">
                  <c:v>15.24</c:v>
                </c:pt>
                <c:pt idx="4">
                  <c:v>10.77</c:v>
                </c:pt>
                <c:pt idx="5">
                  <c:v>12.46</c:v>
                </c:pt>
                <c:pt idx="6">
                  <c:v>15.3</c:v>
                </c:pt>
                <c:pt idx="7">
                  <c:v>10.09</c:v>
                </c:pt>
                <c:pt idx="8">
                  <c:v>10.89</c:v>
                </c:pt>
                <c:pt idx="9">
                  <c:v>8.18</c:v>
                </c:pt>
                <c:pt idx="10">
                  <c:v>10.67</c:v>
                </c:pt>
                <c:pt idx="11">
                  <c:v>3.63</c:v>
                </c:pt>
                <c:pt idx="12">
                  <c:v>5.45</c:v>
                </c:pt>
                <c:pt idx="13">
                  <c:v>5.79</c:v>
                </c:pt>
                <c:pt idx="14">
                  <c:v>5.96</c:v>
                </c:pt>
                <c:pt idx="15">
                  <c:v>4.8600000000000003</c:v>
                </c:pt>
                <c:pt idx="16">
                  <c:v>0</c:v>
                </c:pt>
                <c:pt idx="17">
                  <c:v>2.2599999999999998</c:v>
                </c:pt>
                <c:pt idx="18">
                  <c:v>2.5099999999999998</c:v>
                </c:pt>
                <c:pt idx="19">
                  <c:v>4.6900000000000004</c:v>
                </c:pt>
                <c:pt idx="20">
                  <c:v>5.94</c:v>
                </c:pt>
                <c:pt idx="21">
                  <c:v>5.38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0774784"/>
        <c:axId val="180776320"/>
      </c:barChart>
      <c:catAx>
        <c:axId val="180774784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776320"/>
        <c:crosses val="autoZero"/>
        <c:auto val="1"/>
        <c:lblAlgn val="ctr"/>
        <c:lblOffset val="100"/>
        <c:noMultiLvlLbl val="0"/>
      </c:catAx>
      <c:valAx>
        <c:axId val="1807763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07747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11.48</c:v>
                </c:pt>
                <c:pt idx="1">
                  <c:v>11.68</c:v>
                </c:pt>
                <c:pt idx="2">
                  <c:v>4.25</c:v>
                </c:pt>
                <c:pt idx="3">
                  <c:v>12.48</c:v>
                </c:pt>
                <c:pt idx="4">
                  <c:v>9.33</c:v>
                </c:pt>
                <c:pt idx="5">
                  <c:v>13.19</c:v>
                </c:pt>
                <c:pt idx="6">
                  <c:v>10.42</c:v>
                </c:pt>
                <c:pt idx="7">
                  <c:v>8.6199999999999992</c:v>
                </c:pt>
                <c:pt idx="8">
                  <c:v>11.78</c:v>
                </c:pt>
                <c:pt idx="9">
                  <c:v>6.17</c:v>
                </c:pt>
                <c:pt idx="10">
                  <c:v>10.76</c:v>
                </c:pt>
                <c:pt idx="11">
                  <c:v>4.91</c:v>
                </c:pt>
                <c:pt idx="12">
                  <c:v>5.84</c:v>
                </c:pt>
                <c:pt idx="13">
                  <c:v>4.7300000000000004</c:v>
                </c:pt>
                <c:pt idx="14">
                  <c:v>4.6500000000000004</c:v>
                </c:pt>
                <c:pt idx="15">
                  <c:v>5.46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9.69</c:v>
                </c:pt>
                <c:pt idx="20">
                  <c:v>0</c:v>
                </c:pt>
                <c:pt idx="21">
                  <c:v>3.65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8.4499999999999993</c:v>
                </c:pt>
                <c:pt idx="1">
                  <c:v>12.73</c:v>
                </c:pt>
                <c:pt idx="2">
                  <c:v>4.7</c:v>
                </c:pt>
                <c:pt idx="3">
                  <c:v>15.24</c:v>
                </c:pt>
                <c:pt idx="4">
                  <c:v>10.77</c:v>
                </c:pt>
                <c:pt idx="5">
                  <c:v>12.46</c:v>
                </c:pt>
                <c:pt idx="6">
                  <c:v>15.3</c:v>
                </c:pt>
                <c:pt idx="7">
                  <c:v>10.09</c:v>
                </c:pt>
                <c:pt idx="8">
                  <c:v>10.89</c:v>
                </c:pt>
                <c:pt idx="9">
                  <c:v>8.18</c:v>
                </c:pt>
                <c:pt idx="10">
                  <c:v>10.67</c:v>
                </c:pt>
                <c:pt idx="11">
                  <c:v>3.63</c:v>
                </c:pt>
                <c:pt idx="12">
                  <c:v>5.45</c:v>
                </c:pt>
                <c:pt idx="13">
                  <c:v>5.79</c:v>
                </c:pt>
                <c:pt idx="14">
                  <c:v>5.96</c:v>
                </c:pt>
                <c:pt idx="15">
                  <c:v>4.8600000000000003</c:v>
                </c:pt>
                <c:pt idx="16">
                  <c:v>0</c:v>
                </c:pt>
                <c:pt idx="17">
                  <c:v>2.2599999999999998</c:v>
                </c:pt>
                <c:pt idx="18">
                  <c:v>2.5099999999999998</c:v>
                </c:pt>
                <c:pt idx="19">
                  <c:v>4.6900000000000004</c:v>
                </c:pt>
                <c:pt idx="20">
                  <c:v>5.94</c:v>
                </c:pt>
                <c:pt idx="21">
                  <c:v>5.38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0819840"/>
        <c:axId val="180821376"/>
      </c:barChart>
      <c:catAx>
        <c:axId val="180819840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821376"/>
        <c:crosses val="autoZero"/>
        <c:auto val="1"/>
        <c:lblAlgn val="ctr"/>
        <c:lblOffset val="100"/>
        <c:noMultiLvlLbl val="0"/>
      </c:catAx>
      <c:valAx>
        <c:axId val="1808213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08198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531.601</c:v>
                </c:pt>
                <c:pt idx="1">
                  <c:v>364.50599999999997</c:v>
                </c:pt>
                <c:pt idx="2">
                  <c:v>306.07900000000001</c:v>
                </c:pt>
                <c:pt idx="3">
                  <c:v>284.392</c:v>
                </c:pt>
                <c:pt idx="4">
                  <c:v>284.07400000000001</c:v>
                </c:pt>
                <c:pt idx="5">
                  <c:v>239.82499999999999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287.02800000000002</c:v>
                </c:pt>
                <c:pt idx="1">
                  <c:v>374.25299999999999</c:v>
                </c:pt>
                <c:pt idx="2">
                  <c:v>370.53500000000003</c:v>
                </c:pt>
                <c:pt idx="3">
                  <c:v>488.64299999999997</c:v>
                </c:pt>
                <c:pt idx="4">
                  <c:v>543.79</c:v>
                </c:pt>
                <c:pt idx="5">
                  <c:v>491.47399999999999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818.62900000000002</c:v>
                </c:pt>
                <c:pt idx="1">
                  <c:v>738.75900000000001</c:v>
                </c:pt>
                <c:pt idx="2">
                  <c:v>676.61400000000003</c:v>
                </c:pt>
                <c:pt idx="3">
                  <c:v>773.03499999999997</c:v>
                </c:pt>
                <c:pt idx="4">
                  <c:v>827.86400000000003</c:v>
                </c:pt>
                <c:pt idx="5">
                  <c:v>731.29899999999998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97472"/>
        <c:axId val="179899392"/>
      </c:lineChart>
      <c:catAx>
        <c:axId val="17989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899392"/>
        <c:crosses val="autoZero"/>
        <c:auto val="1"/>
        <c:lblAlgn val="ctr"/>
        <c:lblOffset val="100"/>
        <c:noMultiLvlLbl val="0"/>
      </c:catAx>
      <c:valAx>
        <c:axId val="179899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897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531.601</c:v>
                </c:pt>
                <c:pt idx="1">
                  <c:v>364.50599999999997</c:v>
                </c:pt>
                <c:pt idx="2">
                  <c:v>306.07900000000001</c:v>
                </c:pt>
                <c:pt idx="3">
                  <c:v>284.392</c:v>
                </c:pt>
                <c:pt idx="4">
                  <c:v>284.07400000000001</c:v>
                </c:pt>
                <c:pt idx="5">
                  <c:v>239.82499999999999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287.02800000000002</c:v>
                </c:pt>
                <c:pt idx="1">
                  <c:v>374.25299999999999</c:v>
                </c:pt>
                <c:pt idx="2">
                  <c:v>370.53500000000003</c:v>
                </c:pt>
                <c:pt idx="3">
                  <c:v>488.64299999999997</c:v>
                </c:pt>
                <c:pt idx="4">
                  <c:v>543.79</c:v>
                </c:pt>
                <c:pt idx="5">
                  <c:v>491.47399999999999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818.62900000000002</c:v>
                </c:pt>
                <c:pt idx="1">
                  <c:v>738.75900000000001</c:v>
                </c:pt>
                <c:pt idx="2">
                  <c:v>676.61400000000003</c:v>
                </c:pt>
                <c:pt idx="3">
                  <c:v>773.03499999999997</c:v>
                </c:pt>
                <c:pt idx="4">
                  <c:v>827.86400000000003</c:v>
                </c:pt>
                <c:pt idx="5">
                  <c:v>731.29899999999998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22272"/>
        <c:axId val="181624192"/>
      </c:lineChart>
      <c:catAx>
        <c:axId val="18162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624192"/>
        <c:crosses val="autoZero"/>
        <c:auto val="1"/>
        <c:lblAlgn val="ctr"/>
        <c:lblOffset val="100"/>
        <c:noMultiLvlLbl val="0"/>
      </c:catAx>
      <c:valAx>
        <c:axId val="181624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622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531.601</c:v>
                </c:pt>
                <c:pt idx="1">
                  <c:v>364.50599999999997</c:v>
                </c:pt>
                <c:pt idx="2">
                  <c:v>306.07900000000001</c:v>
                </c:pt>
                <c:pt idx="3">
                  <c:v>284.392</c:v>
                </c:pt>
                <c:pt idx="4">
                  <c:v>284.07400000000001</c:v>
                </c:pt>
                <c:pt idx="5">
                  <c:v>239.82499999999999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53.157585600000004</c:v>
                  </c:pt>
                  <c:pt idx="1">
                    <c:v>63.959837700000001</c:v>
                  </c:pt>
                  <c:pt idx="2">
                    <c:v>61.397649500000007</c:v>
                  </c:pt>
                  <c:pt idx="3">
                    <c:v>90.643276499999999</c:v>
                  </c:pt>
                  <c:pt idx="4">
                    <c:v>104.24454299999999</c:v>
                  </c:pt>
                  <c:pt idx="5">
                    <c:v>92.790291199999999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53.157585600000004</c:v>
                  </c:pt>
                  <c:pt idx="1">
                    <c:v>63.959837700000001</c:v>
                  </c:pt>
                  <c:pt idx="2">
                    <c:v>61.397649500000007</c:v>
                  </c:pt>
                  <c:pt idx="3">
                    <c:v>90.643276499999999</c:v>
                  </c:pt>
                  <c:pt idx="4">
                    <c:v>104.24454299999999</c:v>
                  </c:pt>
                  <c:pt idx="5">
                    <c:v>92.790291199999999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287.02800000000002</c:v>
                </c:pt>
                <c:pt idx="1">
                  <c:v>374.25299999999999</c:v>
                </c:pt>
                <c:pt idx="2">
                  <c:v>370.53500000000003</c:v>
                </c:pt>
                <c:pt idx="3">
                  <c:v>488.64299999999997</c:v>
                </c:pt>
                <c:pt idx="4">
                  <c:v>543.79</c:v>
                </c:pt>
                <c:pt idx="5">
                  <c:v>491.47399999999999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662848"/>
        <c:axId val="181664768"/>
      </c:barChart>
      <c:catAx>
        <c:axId val="18166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664768"/>
        <c:crosses val="autoZero"/>
        <c:auto val="1"/>
        <c:lblAlgn val="ctr"/>
        <c:lblOffset val="100"/>
        <c:noMultiLvlLbl val="0"/>
      </c:catAx>
      <c:valAx>
        <c:axId val="181664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662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21351.220189379819</c:v>
                </c:pt>
                <c:pt idx="1">
                  <c:v>58584.708747806115</c:v>
                </c:pt>
                <c:pt idx="2">
                  <c:v>4875.4607082131652</c:v>
                </c:pt>
                <c:pt idx="3">
                  <c:v>1300.1052063342311</c:v>
                </c:pt>
                <c:pt idx="4">
                  <c:v>1369.3134634501046</c:v>
                </c:pt>
                <c:pt idx="5">
                  <c:v>1659.4799856439845</c:v>
                </c:pt>
                <c:pt idx="6">
                  <c:v>15855.427368340312</c:v>
                </c:pt>
                <c:pt idx="7">
                  <c:v>10.89867319655</c:v>
                </c:pt>
                <c:pt idx="8">
                  <c:v>0</c:v>
                </c:pt>
                <c:pt idx="9">
                  <c:v>119.56366865184998</c:v>
                </c:pt>
                <c:pt idx="10">
                  <c:v>3385.0744217329493</c:v>
                </c:pt>
                <c:pt idx="11">
                  <c:v>176.16269450330833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3695.6430161257085</c:v>
                </c:pt>
                <c:pt idx="1">
                  <c:v>1864.642125386516</c:v>
                </c:pt>
                <c:pt idx="2">
                  <c:v>30.829672816510605</c:v>
                </c:pt>
                <c:pt idx="3">
                  <c:v>38.80131988177407</c:v>
                </c:pt>
                <c:pt idx="4">
                  <c:v>376.04849844195923</c:v>
                </c:pt>
                <c:pt idx="5">
                  <c:v>414.52816492171576</c:v>
                </c:pt>
                <c:pt idx="6">
                  <c:v>666.18490838474099</c:v>
                </c:pt>
                <c:pt idx="7">
                  <c:v>1.1148255198000001</c:v>
                </c:pt>
                <c:pt idx="8">
                  <c:v>0</c:v>
                </c:pt>
                <c:pt idx="9">
                  <c:v>51.189250071302006</c:v>
                </c:pt>
                <c:pt idx="10">
                  <c:v>283.33491177079509</c:v>
                </c:pt>
                <c:pt idx="11">
                  <c:v>20.119352296917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25995264"/>
        <c:axId val="113188864"/>
      </c:barChart>
      <c:catAx>
        <c:axId val="1259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318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1888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59952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531.601</c:v>
                </c:pt>
                <c:pt idx="1">
                  <c:v>364.50599999999997</c:v>
                </c:pt>
                <c:pt idx="2">
                  <c:v>306.07900000000001</c:v>
                </c:pt>
                <c:pt idx="3">
                  <c:v>284.392</c:v>
                </c:pt>
                <c:pt idx="4">
                  <c:v>284.07400000000001</c:v>
                </c:pt>
                <c:pt idx="5">
                  <c:v>239.82499999999999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53.157585600000004</c:v>
                  </c:pt>
                  <c:pt idx="1">
                    <c:v>63.959837700000001</c:v>
                  </c:pt>
                  <c:pt idx="2">
                    <c:v>61.397649500000007</c:v>
                  </c:pt>
                  <c:pt idx="3">
                    <c:v>90.643276499999999</c:v>
                  </c:pt>
                  <c:pt idx="4">
                    <c:v>104.24454299999999</c:v>
                  </c:pt>
                  <c:pt idx="5">
                    <c:v>92.790291199999999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53.157585600000004</c:v>
                  </c:pt>
                  <c:pt idx="1">
                    <c:v>63.959837700000001</c:v>
                  </c:pt>
                  <c:pt idx="2">
                    <c:v>61.397649500000007</c:v>
                  </c:pt>
                  <c:pt idx="3">
                    <c:v>90.643276499999999</c:v>
                  </c:pt>
                  <c:pt idx="4">
                    <c:v>104.24454299999999</c:v>
                  </c:pt>
                  <c:pt idx="5">
                    <c:v>92.790291199999999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287.02800000000002</c:v>
                </c:pt>
                <c:pt idx="1">
                  <c:v>374.25299999999999</c:v>
                </c:pt>
                <c:pt idx="2">
                  <c:v>370.53500000000003</c:v>
                </c:pt>
                <c:pt idx="3">
                  <c:v>488.64299999999997</c:v>
                </c:pt>
                <c:pt idx="4">
                  <c:v>543.79</c:v>
                </c:pt>
                <c:pt idx="5">
                  <c:v>491.47399999999999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421184"/>
        <c:axId val="181423104"/>
      </c:barChart>
      <c:catAx>
        <c:axId val="18142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423104"/>
        <c:crosses val="autoZero"/>
        <c:auto val="1"/>
        <c:lblAlgn val="ctr"/>
        <c:lblOffset val="100"/>
        <c:noMultiLvlLbl val="0"/>
      </c:catAx>
      <c:valAx>
        <c:axId val="181423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421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5877.3670000000002</c:v>
                </c:pt>
                <c:pt idx="1">
                  <c:v>5486.95</c:v>
                </c:pt>
                <c:pt idx="2">
                  <c:v>5309.5860000000002</c:v>
                </c:pt>
                <c:pt idx="3">
                  <c:v>5296.5420000000004</c:v>
                </c:pt>
                <c:pt idx="4">
                  <c:v>5467.2910000000002</c:v>
                </c:pt>
                <c:pt idx="5">
                  <c:v>5877.1440000000002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616.88342239999986</c:v>
                  </c:pt>
                  <c:pt idx="1">
                    <c:v>587.04317579999997</c:v>
                  </c:pt>
                  <c:pt idx="2">
                    <c:v>615.19524660000002</c:v>
                  </c:pt>
                  <c:pt idx="3">
                    <c:v>608.40415160000009</c:v>
                  </c:pt>
                  <c:pt idx="4">
                    <c:v>553.97177369999997</c:v>
                  </c:pt>
                  <c:pt idx="5">
                    <c:v>446.9428944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616.88342239999986</c:v>
                  </c:pt>
                  <c:pt idx="1">
                    <c:v>587.04317579999997</c:v>
                  </c:pt>
                  <c:pt idx="2">
                    <c:v>615.19524660000002</c:v>
                  </c:pt>
                  <c:pt idx="3">
                    <c:v>608.40415160000009</c:v>
                  </c:pt>
                  <c:pt idx="4">
                    <c:v>553.97177369999997</c:v>
                  </c:pt>
                  <c:pt idx="5">
                    <c:v>446.9428944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8203.2369999999992</c:v>
                </c:pt>
                <c:pt idx="1">
                  <c:v>8119.5460000000003</c:v>
                </c:pt>
                <c:pt idx="2">
                  <c:v>7948.259</c:v>
                </c:pt>
                <c:pt idx="3">
                  <c:v>6905.8360000000002</c:v>
                </c:pt>
                <c:pt idx="4">
                  <c:v>5545.2629999999999</c:v>
                </c:pt>
                <c:pt idx="5">
                  <c:v>4330.8419999999996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2146944"/>
        <c:axId val="182149120"/>
      </c:barChart>
      <c:catAx>
        <c:axId val="18214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2149120"/>
        <c:crosses val="autoZero"/>
        <c:auto val="1"/>
        <c:lblAlgn val="ctr"/>
        <c:lblOffset val="100"/>
        <c:noMultiLvlLbl val="0"/>
      </c:catAx>
      <c:valAx>
        <c:axId val="182149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14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5877.3670000000002</c:v>
                </c:pt>
                <c:pt idx="1">
                  <c:v>5486.95</c:v>
                </c:pt>
                <c:pt idx="2">
                  <c:v>5309.5860000000002</c:v>
                </c:pt>
                <c:pt idx="3">
                  <c:v>5296.5420000000004</c:v>
                </c:pt>
                <c:pt idx="4">
                  <c:v>5467.2910000000002</c:v>
                </c:pt>
                <c:pt idx="5">
                  <c:v>5877.1440000000002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616.88342239999986</c:v>
                  </c:pt>
                  <c:pt idx="1">
                    <c:v>587.04317579999997</c:v>
                  </c:pt>
                  <c:pt idx="2">
                    <c:v>615.19524660000002</c:v>
                  </c:pt>
                  <c:pt idx="3">
                    <c:v>608.40415160000009</c:v>
                  </c:pt>
                  <c:pt idx="4">
                    <c:v>553.97177369999997</c:v>
                  </c:pt>
                  <c:pt idx="5">
                    <c:v>446.9428944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616.88342239999986</c:v>
                  </c:pt>
                  <c:pt idx="1">
                    <c:v>587.04317579999997</c:v>
                  </c:pt>
                  <c:pt idx="2">
                    <c:v>615.19524660000002</c:v>
                  </c:pt>
                  <c:pt idx="3">
                    <c:v>608.40415160000009</c:v>
                  </c:pt>
                  <c:pt idx="4">
                    <c:v>553.97177369999997</c:v>
                  </c:pt>
                  <c:pt idx="5">
                    <c:v>446.9428944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8203.2369999999992</c:v>
                </c:pt>
                <c:pt idx="1">
                  <c:v>8119.5460000000003</c:v>
                </c:pt>
                <c:pt idx="2">
                  <c:v>7948.259</c:v>
                </c:pt>
                <c:pt idx="3">
                  <c:v>6905.8360000000002</c:v>
                </c:pt>
                <c:pt idx="4">
                  <c:v>5545.2629999999999</c:v>
                </c:pt>
                <c:pt idx="5">
                  <c:v>4330.8419999999996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737344"/>
        <c:axId val="181755904"/>
      </c:barChart>
      <c:catAx>
        <c:axId val="18173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755904"/>
        <c:crosses val="autoZero"/>
        <c:auto val="1"/>
        <c:lblAlgn val="ctr"/>
        <c:lblOffset val="100"/>
        <c:noMultiLvlLbl val="0"/>
      </c:catAx>
      <c:valAx>
        <c:axId val="18175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73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293.80099999999999</c:v>
                </c:pt>
                <c:pt idx="1">
                  <c:v>296.88600000000002</c:v>
                </c:pt>
                <c:pt idx="2">
                  <c:v>290.62099999999998</c:v>
                </c:pt>
                <c:pt idx="3">
                  <c:v>307.18900000000002</c:v>
                </c:pt>
                <c:pt idx="4">
                  <c:v>324.91199999999998</c:v>
                </c:pt>
                <c:pt idx="5">
                  <c:v>347.13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25.1893773</c:v>
                  </c:pt>
                  <c:pt idx="1">
                    <c:v>25.554068000000001</c:v>
                  </c:pt>
                  <c:pt idx="2">
                    <c:v>25.494921399999999</c:v>
                  </c:pt>
                  <c:pt idx="3">
                    <c:v>24.186682000000001</c:v>
                  </c:pt>
                  <c:pt idx="4">
                    <c:v>23.150415600000002</c:v>
                  </c:pt>
                  <c:pt idx="5">
                    <c:v>21.926077100000001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25.1893773</c:v>
                  </c:pt>
                  <c:pt idx="1">
                    <c:v>25.554068000000001</c:v>
                  </c:pt>
                  <c:pt idx="2">
                    <c:v>25.494921399999999</c:v>
                  </c:pt>
                  <c:pt idx="3">
                    <c:v>24.186682000000001</c:v>
                  </c:pt>
                  <c:pt idx="4">
                    <c:v>23.150415600000002</c:v>
                  </c:pt>
                  <c:pt idx="5">
                    <c:v>21.926077100000001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319.25700000000001</c:v>
                </c:pt>
                <c:pt idx="1">
                  <c:v>329.30500000000001</c:v>
                </c:pt>
                <c:pt idx="2">
                  <c:v>308.28199999999998</c:v>
                </c:pt>
                <c:pt idx="3">
                  <c:v>273.60500000000002</c:v>
                </c:pt>
                <c:pt idx="4">
                  <c:v>238.173</c:v>
                </c:pt>
                <c:pt idx="5">
                  <c:v>214.751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014400"/>
        <c:axId val="43020672"/>
      </c:barChart>
      <c:catAx>
        <c:axId val="4301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43020672"/>
        <c:crosses val="autoZero"/>
        <c:auto val="1"/>
        <c:lblAlgn val="ctr"/>
        <c:lblOffset val="100"/>
        <c:noMultiLvlLbl val="0"/>
      </c:catAx>
      <c:valAx>
        <c:axId val="43020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3014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293.80099999999999</c:v>
                </c:pt>
                <c:pt idx="1">
                  <c:v>296.88600000000002</c:v>
                </c:pt>
                <c:pt idx="2">
                  <c:v>290.62099999999998</c:v>
                </c:pt>
                <c:pt idx="3">
                  <c:v>307.18900000000002</c:v>
                </c:pt>
                <c:pt idx="4">
                  <c:v>324.91199999999998</c:v>
                </c:pt>
                <c:pt idx="5">
                  <c:v>347.13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25.1893773</c:v>
                  </c:pt>
                  <c:pt idx="1">
                    <c:v>25.554068000000001</c:v>
                  </c:pt>
                  <c:pt idx="2">
                    <c:v>25.494921399999999</c:v>
                  </c:pt>
                  <c:pt idx="3">
                    <c:v>24.186682000000001</c:v>
                  </c:pt>
                  <c:pt idx="4">
                    <c:v>23.150415600000002</c:v>
                  </c:pt>
                  <c:pt idx="5">
                    <c:v>21.926077100000001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25.1893773</c:v>
                  </c:pt>
                  <c:pt idx="1">
                    <c:v>25.554068000000001</c:v>
                  </c:pt>
                  <c:pt idx="2">
                    <c:v>25.494921399999999</c:v>
                  </c:pt>
                  <c:pt idx="3">
                    <c:v>24.186682000000001</c:v>
                  </c:pt>
                  <c:pt idx="4">
                    <c:v>23.150415600000002</c:v>
                  </c:pt>
                  <c:pt idx="5">
                    <c:v>21.926077100000001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319.25700000000001</c:v>
                </c:pt>
                <c:pt idx="1">
                  <c:v>329.30500000000001</c:v>
                </c:pt>
                <c:pt idx="2">
                  <c:v>308.28199999999998</c:v>
                </c:pt>
                <c:pt idx="3">
                  <c:v>273.60500000000002</c:v>
                </c:pt>
                <c:pt idx="4">
                  <c:v>238.173</c:v>
                </c:pt>
                <c:pt idx="5">
                  <c:v>214.751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472064"/>
        <c:axId val="180478336"/>
      </c:barChart>
      <c:catAx>
        <c:axId val="18047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478336"/>
        <c:crosses val="autoZero"/>
        <c:auto val="1"/>
        <c:lblAlgn val="ctr"/>
        <c:lblOffset val="100"/>
        <c:noMultiLvlLbl val="0"/>
      </c:catAx>
      <c:valAx>
        <c:axId val="180478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472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6610.5060000000003</c:v>
                </c:pt>
                <c:pt idx="1">
                  <c:v>5705.2969999999996</c:v>
                </c:pt>
                <c:pt idx="2">
                  <c:v>5324.49</c:v>
                </c:pt>
                <c:pt idx="3">
                  <c:v>5248.2920000000004</c:v>
                </c:pt>
                <c:pt idx="4">
                  <c:v>5363.7219999999998</c:v>
                </c:pt>
                <c:pt idx="5">
                  <c:v>5558.6819999999998</c:v>
                </c:pt>
                <c:pt idx="7">
                  <c:v>8104.5290000000005</c:v>
                </c:pt>
                <c:pt idx="8">
                  <c:v>8233.4459999999999</c:v>
                </c:pt>
                <c:pt idx="9">
                  <c:v>7992.8990000000003</c:v>
                </c:pt>
                <c:pt idx="10">
                  <c:v>7681.6329999999998</c:v>
                </c:pt>
                <c:pt idx="11">
                  <c:v>6606.4430000000002</c:v>
                </c:pt>
                <c:pt idx="12">
                  <c:v>5078.3590000000004</c:v>
                </c:pt>
                <c:pt idx="14">
                  <c:v>14715.035</c:v>
                </c:pt>
                <c:pt idx="15">
                  <c:v>13938.742999999999</c:v>
                </c:pt>
                <c:pt idx="16">
                  <c:v>13317.388999999999</c:v>
                </c:pt>
                <c:pt idx="17">
                  <c:v>12929.924999999999</c:v>
                </c:pt>
                <c:pt idx="18">
                  <c:v>11970.165000000001</c:v>
                </c:pt>
                <c:pt idx="19">
                  <c:v>10637.041000000001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572160"/>
        <c:axId val="18057408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1175.204</c:v>
                </c:pt>
                <c:pt idx="1">
                  <c:v>1484.43</c:v>
                </c:pt>
                <c:pt idx="2">
                  <c:v>1453.105</c:v>
                </c:pt>
                <c:pt idx="3">
                  <c:v>1535.9450000000002</c:v>
                </c:pt>
                <c:pt idx="4">
                  <c:v>1624.56</c:v>
                </c:pt>
                <c:pt idx="5">
                  <c:v>1735.65</c:v>
                </c:pt>
                <c:pt idx="7">
                  <c:v>1277.028</c:v>
                </c:pt>
                <c:pt idx="8">
                  <c:v>1646.5250000000001</c:v>
                </c:pt>
                <c:pt idx="9">
                  <c:v>1541.4099999999999</c:v>
                </c:pt>
                <c:pt idx="10">
                  <c:v>1368.0250000000001</c:v>
                </c:pt>
                <c:pt idx="11">
                  <c:v>1190.865</c:v>
                </c:pt>
                <c:pt idx="12">
                  <c:v>1073.7550000000001</c:v>
                </c:pt>
                <c:pt idx="14">
                  <c:v>2452.232</c:v>
                </c:pt>
                <c:pt idx="15">
                  <c:v>3130.9549999999999</c:v>
                </c:pt>
                <c:pt idx="16">
                  <c:v>2994.5150000000003</c:v>
                </c:pt>
                <c:pt idx="17">
                  <c:v>2903.9700000000003</c:v>
                </c:pt>
                <c:pt idx="18">
                  <c:v>2815.4250000000002</c:v>
                </c:pt>
                <c:pt idx="19">
                  <c:v>2809.4049999999997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0575616"/>
        <c:axId val="180589696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2126.404</c:v>
                </c:pt>
                <c:pt idx="1">
                  <c:v>1822.5299999999997</c:v>
                </c:pt>
                <c:pt idx="2">
                  <c:v>1530.395</c:v>
                </c:pt>
                <c:pt idx="3">
                  <c:v>1421.96</c:v>
                </c:pt>
                <c:pt idx="4">
                  <c:v>1420.3700000000001</c:v>
                </c:pt>
                <c:pt idx="5">
                  <c:v>1199.125</c:v>
                </c:pt>
                <c:pt idx="7">
                  <c:v>1148.1120000000001</c:v>
                </c:pt>
                <c:pt idx="8">
                  <c:v>1871.2649999999999</c:v>
                </c:pt>
                <c:pt idx="9">
                  <c:v>1852.6750000000002</c:v>
                </c:pt>
                <c:pt idx="10">
                  <c:v>2443.2149999999997</c:v>
                </c:pt>
                <c:pt idx="11">
                  <c:v>2718.95</c:v>
                </c:pt>
                <c:pt idx="12">
                  <c:v>2457.37</c:v>
                </c:pt>
                <c:pt idx="14">
                  <c:v>3274.5160000000001</c:v>
                </c:pt>
                <c:pt idx="15">
                  <c:v>3693.7950000000001</c:v>
                </c:pt>
                <c:pt idx="16">
                  <c:v>3383.07</c:v>
                </c:pt>
                <c:pt idx="17">
                  <c:v>3865.1749999999997</c:v>
                </c:pt>
                <c:pt idx="18">
                  <c:v>4139.32</c:v>
                </c:pt>
                <c:pt idx="19">
                  <c:v>3656.4949999999999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75616"/>
        <c:axId val="180589696"/>
      </c:lineChart>
      <c:catAx>
        <c:axId val="18057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0574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57408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572160"/>
        <c:crosses val="autoZero"/>
        <c:crossBetween val="between"/>
      </c:valAx>
      <c:catAx>
        <c:axId val="180575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0589696"/>
        <c:crosses val="autoZero"/>
        <c:auto val="0"/>
        <c:lblAlgn val="ctr"/>
        <c:lblOffset val="100"/>
        <c:noMultiLvlLbl val="0"/>
      </c:catAx>
      <c:valAx>
        <c:axId val="180589696"/>
        <c:scaling>
          <c:orientation val="minMax"/>
          <c:max val="16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5756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6610.5060000000003</c:v>
                </c:pt>
                <c:pt idx="1">
                  <c:v>5705.2969999999996</c:v>
                </c:pt>
                <c:pt idx="2">
                  <c:v>5324.49</c:v>
                </c:pt>
                <c:pt idx="3">
                  <c:v>5248.2920000000004</c:v>
                </c:pt>
                <c:pt idx="4">
                  <c:v>5363.7219999999998</c:v>
                </c:pt>
                <c:pt idx="5">
                  <c:v>5558.6819999999998</c:v>
                </c:pt>
                <c:pt idx="7">
                  <c:v>8104.5290000000005</c:v>
                </c:pt>
                <c:pt idx="8">
                  <c:v>8233.4459999999999</c:v>
                </c:pt>
                <c:pt idx="9">
                  <c:v>7992.8990000000003</c:v>
                </c:pt>
                <c:pt idx="10">
                  <c:v>7681.6329999999998</c:v>
                </c:pt>
                <c:pt idx="11">
                  <c:v>6606.4430000000002</c:v>
                </c:pt>
                <c:pt idx="12">
                  <c:v>5078.3590000000004</c:v>
                </c:pt>
                <c:pt idx="14">
                  <c:v>14715.035</c:v>
                </c:pt>
                <c:pt idx="15">
                  <c:v>13938.742999999999</c:v>
                </c:pt>
                <c:pt idx="16">
                  <c:v>13317.388999999999</c:v>
                </c:pt>
                <c:pt idx="17">
                  <c:v>12929.924999999999</c:v>
                </c:pt>
                <c:pt idx="18">
                  <c:v>11970.165000000001</c:v>
                </c:pt>
                <c:pt idx="19">
                  <c:v>10637.041000000001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814784"/>
        <c:axId val="18181670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1175.204</c:v>
                </c:pt>
                <c:pt idx="1">
                  <c:v>1484.43</c:v>
                </c:pt>
                <c:pt idx="2">
                  <c:v>1453.105</c:v>
                </c:pt>
                <c:pt idx="3">
                  <c:v>1535.9450000000002</c:v>
                </c:pt>
                <c:pt idx="4">
                  <c:v>1624.56</c:v>
                </c:pt>
                <c:pt idx="5">
                  <c:v>1735.65</c:v>
                </c:pt>
                <c:pt idx="7">
                  <c:v>1277.028</c:v>
                </c:pt>
                <c:pt idx="8">
                  <c:v>1646.5250000000001</c:v>
                </c:pt>
                <c:pt idx="9">
                  <c:v>1541.4099999999999</c:v>
                </c:pt>
                <c:pt idx="10">
                  <c:v>1368.0250000000001</c:v>
                </c:pt>
                <c:pt idx="11">
                  <c:v>1190.865</c:v>
                </c:pt>
                <c:pt idx="12">
                  <c:v>1073.7550000000001</c:v>
                </c:pt>
                <c:pt idx="14">
                  <c:v>2452.232</c:v>
                </c:pt>
                <c:pt idx="15">
                  <c:v>3130.9549999999999</c:v>
                </c:pt>
                <c:pt idx="16">
                  <c:v>2994.5150000000003</c:v>
                </c:pt>
                <c:pt idx="17">
                  <c:v>2903.9700000000003</c:v>
                </c:pt>
                <c:pt idx="18">
                  <c:v>2815.4250000000002</c:v>
                </c:pt>
                <c:pt idx="19">
                  <c:v>2809.4049999999997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1826688"/>
        <c:axId val="181828224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2126.404</c:v>
                </c:pt>
                <c:pt idx="1">
                  <c:v>1822.5299999999997</c:v>
                </c:pt>
                <c:pt idx="2">
                  <c:v>1530.395</c:v>
                </c:pt>
                <c:pt idx="3">
                  <c:v>1421.96</c:v>
                </c:pt>
                <c:pt idx="4">
                  <c:v>1420.3700000000001</c:v>
                </c:pt>
                <c:pt idx="5">
                  <c:v>1199.125</c:v>
                </c:pt>
                <c:pt idx="7">
                  <c:v>1148.1120000000001</c:v>
                </c:pt>
                <c:pt idx="8">
                  <c:v>1871.2649999999999</c:v>
                </c:pt>
                <c:pt idx="9">
                  <c:v>1852.6750000000002</c:v>
                </c:pt>
                <c:pt idx="10">
                  <c:v>2443.2149999999997</c:v>
                </c:pt>
                <c:pt idx="11">
                  <c:v>2718.95</c:v>
                </c:pt>
                <c:pt idx="12">
                  <c:v>2457.37</c:v>
                </c:pt>
                <c:pt idx="14">
                  <c:v>3274.5160000000001</c:v>
                </c:pt>
                <c:pt idx="15">
                  <c:v>3693.7950000000001</c:v>
                </c:pt>
                <c:pt idx="16">
                  <c:v>3383.07</c:v>
                </c:pt>
                <c:pt idx="17">
                  <c:v>3865.1749999999997</c:v>
                </c:pt>
                <c:pt idx="18">
                  <c:v>4139.32</c:v>
                </c:pt>
                <c:pt idx="19">
                  <c:v>3656.4949999999999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26688"/>
        <c:axId val="181828224"/>
      </c:lineChart>
      <c:catAx>
        <c:axId val="18181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1816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8167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814784"/>
        <c:crosses val="autoZero"/>
        <c:crossBetween val="between"/>
      </c:valAx>
      <c:catAx>
        <c:axId val="181826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28224"/>
        <c:crosses val="autoZero"/>
        <c:auto val="0"/>
        <c:lblAlgn val="ctr"/>
        <c:lblOffset val="100"/>
        <c:noMultiLvlLbl val="0"/>
      </c:catAx>
      <c:valAx>
        <c:axId val="181828224"/>
        <c:scaling>
          <c:orientation val="minMax"/>
          <c:max val="16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8266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531.601</c:v>
                </c:pt>
                <c:pt idx="1">
                  <c:v>364.50599999999997</c:v>
                </c:pt>
                <c:pt idx="2">
                  <c:v>306.07900000000001</c:v>
                </c:pt>
                <c:pt idx="3">
                  <c:v>284.392</c:v>
                </c:pt>
                <c:pt idx="4">
                  <c:v>284.07400000000001</c:v>
                </c:pt>
                <c:pt idx="5">
                  <c:v>239.82499999999999</c:v>
                </c:pt>
                <c:pt idx="6">
                  <c:v>343.99200000000002</c:v>
                </c:pt>
                <c:pt idx="7">
                  <c:v>312.86099999999999</c:v>
                </c:pt>
                <c:pt idx="8">
                  <c:v>253.268</c:v>
                </c:pt>
                <c:pt idx="9">
                  <c:v>446.40800000000002</c:v>
                </c:pt>
                <c:pt idx="10">
                  <c:v>184.489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287.02800000000002</c:v>
                </c:pt>
                <c:pt idx="1">
                  <c:v>374.25299999999999</c:v>
                </c:pt>
                <c:pt idx="2">
                  <c:v>370.53500000000003</c:v>
                </c:pt>
                <c:pt idx="3">
                  <c:v>488.64299999999997</c:v>
                </c:pt>
                <c:pt idx="4">
                  <c:v>543.79</c:v>
                </c:pt>
                <c:pt idx="5">
                  <c:v>491.47399999999999</c:v>
                </c:pt>
                <c:pt idx="6">
                  <c:v>259.54899999999998</c:v>
                </c:pt>
                <c:pt idx="7">
                  <c:v>197.40799999999999</c:v>
                </c:pt>
                <c:pt idx="8">
                  <c:v>181.24</c:v>
                </c:pt>
                <c:pt idx="9">
                  <c:v>251.57900000000001</c:v>
                </c:pt>
                <c:pt idx="10">
                  <c:v>262.19400000000002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818.62900000000002</c:v>
                </c:pt>
                <c:pt idx="1">
                  <c:v>738.75900000000001</c:v>
                </c:pt>
                <c:pt idx="2">
                  <c:v>676.61400000000003</c:v>
                </c:pt>
                <c:pt idx="3">
                  <c:v>773.03499999999997</c:v>
                </c:pt>
                <c:pt idx="4">
                  <c:v>827.86400000000003</c:v>
                </c:pt>
                <c:pt idx="5">
                  <c:v>731.29899999999998</c:v>
                </c:pt>
                <c:pt idx="6">
                  <c:v>603.54099999999994</c:v>
                </c:pt>
                <c:pt idx="7">
                  <c:v>510.26900000000001</c:v>
                </c:pt>
                <c:pt idx="8">
                  <c:v>434.50800000000004</c:v>
                </c:pt>
                <c:pt idx="9">
                  <c:v>697.98700000000008</c:v>
                </c:pt>
                <c:pt idx="10">
                  <c:v>446.68299999999999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24992"/>
        <c:axId val="181926912"/>
      </c:lineChart>
      <c:catAx>
        <c:axId val="18192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926912"/>
        <c:crosses val="autoZero"/>
        <c:auto val="1"/>
        <c:lblAlgn val="ctr"/>
        <c:lblOffset val="100"/>
        <c:noMultiLvlLbl val="0"/>
      </c:catAx>
      <c:valAx>
        <c:axId val="181926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924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531.601</c:v>
                </c:pt>
                <c:pt idx="1">
                  <c:v>364.50599999999997</c:v>
                </c:pt>
                <c:pt idx="2">
                  <c:v>306.07900000000001</c:v>
                </c:pt>
                <c:pt idx="3">
                  <c:v>284.392</c:v>
                </c:pt>
                <c:pt idx="4">
                  <c:v>284.07400000000001</c:v>
                </c:pt>
                <c:pt idx="5">
                  <c:v>239.82499999999999</c:v>
                </c:pt>
                <c:pt idx="6">
                  <c:v>343.99200000000002</c:v>
                </c:pt>
                <c:pt idx="7">
                  <c:v>312.86099999999999</c:v>
                </c:pt>
                <c:pt idx="8">
                  <c:v>253.268</c:v>
                </c:pt>
                <c:pt idx="9">
                  <c:v>446.40800000000002</c:v>
                </c:pt>
                <c:pt idx="10">
                  <c:v>184.489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287.02800000000002</c:v>
                </c:pt>
                <c:pt idx="1">
                  <c:v>374.25299999999999</c:v>
                </c:pt>
                <c:pt idx="2">
                  <c:v>370.53500000000003</c:v>
                </c:pt>
                <c:pt idx="3">
                  <c:v>488.64299999999997</c:v>
                </c:pt>
                <c:pt idx="4">
                  <c:v>543.79</c:v>
                </c:pt>
                <c:pt idx="5">
                  <c:v>491.47399999999999</c:v>
                </c:pt>
                <c:pt idx="6">
                  <c:v>259.54899999999998</c:v>
                </c:pt>
                <c:pt idx="7">
                  <c:v>197.40799999999999</c:v>
                </c:pt>
                <c:pt idx="8">
                  <c:v>181.24</c:v>
                </c:pt>
                <c:pt idx="9">
                  <c:v>251.57900000000001</c:v>
                </c:pt>
                <c:pt idx="10">
                  <c:v>262.19400000000002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818.62900000000002</c:v>
                </c:pt>
                <c:pt idx="1">
                  <c:v>738.75900000000001</c:v>
                </c:pt>
                <c:pt idx="2">
                  <c:v>676.61400000000003</c:v>
                </c:pt>
                <c:pt idx="3">
                  <c:v>773.03499999999997</c:v>
                </c:pt>
                <c:pt idx="4">
                  <c:v>827.86400000000003</c:v>
                </c:pt>
                <c:pt idx="5">
                  <c:v>731.29899999999998</c:v>
                </c:pt>
                <c:pt idx="6">
                  <c:v>603.54099999999994</c:v>
                </c:pt>
                <c:pt idx="7">
                  <c:v>510.26900000000001</c:v>
                </c:pt>
                <c:pt idx="8">
                  <c:v>434.50800000000004</c:v>
                </c:pt>
                <c:pt idx="9">
                  <c:v>697.98700000000008</c:v>
                </c:pt>
                <c:pt idx="10">
                  <c:v>446.68299999999999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82720"/>
        <c:axId val="181984640"/>
      </c:lineChart>
      <c:catAx>
        <c:axId val="18198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984640"/>
        <c:crosses val="autoZero"/>
        <c:auto val="1"/>
        <c:lblAlgn val="ctr"/>
        <c:lblOffset val="100"/>
        <c:noMultiLvlLbl val="0"/>
      </c:catAx>
      <c:valAx>
        <c:axId val="181984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982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531.601</c:v>
                </c:pt>
                <c:pt idx="1">
                  <c:v>364.50599999999997</c:v>
                </c:pt>
                <c:pt idx="2">
                  <c:v>306.07900000000001</c:v>
                </c:pt>
                <c:pt idx="3">
                  <c:v>284.392</c:v>
                </c:pt>
                <c:pt idx="4">
                  <c:v>284.07400000000001</c:v>
                </c:pt>
                <c:pt idx="5">
                  <c:v>239.82499999999999</c:v>
                </c:pt>
                <c:pt idx="6">
                  <c:v>343.99200000000002</c:v>
                </c:pt>
                <c:pt idx="7">
                  <c:v>312.86099999999999</c:v>
                </c:pt>
                <c:pt idx="8">
                  <c:v>253.268</c:v>
                </c:pt>
                <c:pt idx="9">
                  <c:v>446.40800000000002</c:v>
                </c:pt>
                <c:pt idx="10">
                  <c:v>184.489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53.157585600000004</c:v>
                  </c:pt>
                  <c:pt idx="1">
                    <c:v>63.959837700000001</c:v>
                  </c:pt>
                  <c:pt idx="2">
                    <c:v>61.397649500000007</c:v>
                  </c:pt>
                  <c:pt idx="3">
                    <c:v>90.643276499999999</c:v>
                  </c:pt>
                  <c:pt idx="4">
                    <c:v>104.24454299999999</c:v>
                  </c:pt>
                  <c:pt idx="5">
                    <c:v>92.790291199999999</c:v>
                  </c:pt>
                  <c:pt idx="6">
                    <c:v>55.206072299999995</c:v>
                  </c:pt>
                  <c:pt idx="7">
                    <c:v>32.216985600000001</c:v>
                  </c:pt>
                  <c:pt idx="8">
                    <c:v>31.843868000000001</c:v>
                  </c:pt>
                  <c:pt idx="9">
                    <c:v>52.328431999999999</c:v>
                  </c:pt>
                  <c:pt idx="10">
                    <c:v>64.053994200000005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53.157585600000004</c:v>
                  </c:pt>
                  <c:pt idx="1">
                    <c:v>63.959837700000001</c:v>
                  </c:pt>
                  <c:pt idx="2">
                    <c:v>61.397649500000007</c:v>
                  </c:pt>
                  <c:pt idx="3">
                    <c:v>90.643276499999999</c:v>
                  </c:pt>
                  <c:pt idx="4">
                    <c:v>104.24454299999999</c:v>
                  </c:pt>
                  <c:pt idx="5">
                    <c:v>92.790291199999999</c:v>
                  </c:pt>
                  <c:pt idx="6">
                    <c:v>55.206072299999995</c:v>
                  </c:pt>
                  <c:pt idx="7">
                    <c:v>32.216985600000001</c:v>
                  </c:pt>
                  <c:pt idx="8">
                    <c:v>31.843868000000001</c:v>
                  </c:pt>
                  <c:pt idx="9">
                    <c:v>52.328431999999999</c:v>
                  </c:pt>
                  <c:pt idx="10">
                    <c:v>64.053994200000005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287.02800000000002</c:v>
                </c:pt>
                <c:pt idx="1">
                  <c:v>374.25299999999999</c:v>
                </c:pt>
                <c:pt idx="2">
                  <c:v>370.53500000000003</c:v>
                </c:pt>
                <c:pt idx="3">
                  <c:v>488.64299999999997</c:v>
                </c:pt>
                <c:pt idx="4">
                  <c:v>543.79</c:v>
                </c:pt>
                <c:pt idx="5">
                  <c:v>491.47399999999999</c:v>
                </c:pt>
                <c:pt idx="6">
                  <c:v>259.54899999999998</c:v>
                </c:pt>
                <c:pt idx="7">
                  <c:v>197.40799999999999</c:v>
                </c:pt>
                <c:pt idx="8">
                  <c:v>181.24</c:v>
                </c:pt>
                <c:pt idx="9">
                  <c:v>251.57900000000001</c:v>
                </c:pt>
                <c:pt idx="10">
                  <c:v>262.19400000000002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081216"/>
        <c:axId val="181083136"/>
      </c:barChart>
      <c:catAx>
        <c:axId val="18108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083136"/>
        <c:crosses val="autoZero"/>
        <c:auto val="1"/>
        <c:lblAlgn val="ctr"/>
        <c:lblOffset val="100"/>
        <c:noMultiLvlLbl val="0"/>
      </c:catAx>
      <c:valAx>
        <c:axId val="181083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08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21351.220189379819</c:v>
                </c:pt>
                <c:pt idx="1">
                  <c:v>58584.708747806115</c:v>
                </c:pt>
                <c:pt idx="2">
                  <c:v>4875.4607082131652</c:v>
                </c:pt>
                <c:pt idx="3">
                  <c:v>1300.1052063342311</c:v>
                </c:pt>
                <c:pt idx="4">
                  <c:v>1369.3134634501046</c:v>
                </c:pt>
                <c:pt idx="5">
                  <c:v>1659.4799856439845</c:v>
                </c:pt>
                <c:pt idx="6">
                  <c:v>15855.427368340312</c:v>
                </c:pt>
                <c:pt idx="7">
                  <c:v>10.89867319655</c:v>
                </c:pt>
                <c:pt idx="8">
                  <c:v>0</c:v>
                </c:pt>
                <c:pt idx="9">
                  <c:v>119.56366865184998</c:v>
                </c:pt>
                <c:pt idx="10">
                  <c:v>3385.0744217329493</c:v>
                </c:pt>
                <c:pt idx="11">
                  <c:v>176.16269450330833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3695.6430161257085</c:v>
                </c:pt>
                <c:pt idx="1">
                  <c:v>1864.642125386516</c:v>
                </c:pt>
                <c:pt idx="2">
                  <c:v>30.829672816510605</c:v>
                </c:pt>
                <c:pt idx="3">
                  <c:v>38.80131988177407</c:v>
                </c:pt>
                <c:pt idx="4">
                  <c:v>376.04849844195923</c:v>
                </c:pt>
                <c:pt idx="5">
                  <c:v>414.52816492171576</c:v>
                </c:pt>
                <c:pt idx="6">
                  <c:v>666.18490838474099</c:v>
                </c:pt>
                <c:pt idx="7">
                  <c:v>1.1148255198000001</c:v>
                </c:pt>
                <c:pt idx="8">
                  <c:v>0</c:v>
                </c:pt>
                <c:pt idx="9">
                  <c:v>51.189250071302006</c:v>
                </c:pt>
                <c:pt idx="10">
                  <c:v>283.33491177079509</c:v>
                </c:pt>
                <c:pt idx="11">
                  <c:v>20.119352296917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3113728"/>
        <c:axId val="153115264"/>
      </c:barChart>
      <c:catAx>
        <c:axId val="1531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11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1152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1137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531.601</c:v>
                </c:pt>
                <c:pt idx="1">
                  <c:v>364.50599999999997</c:v>
                </c:pt>
                <c:pt idx="2">
                  <c:v>306.07900000000001</c:v>
                </c:pt>
                <c:pt idx="3">
                  <c:v>284.392</c:v>
                </c:pt>
                <c:pt idx="4">
                  <c:v>284.07400000000001</c:v>
                </c:pt>
                <c:pt idx="5">
                  <c:v>239.82499999999999</c:v>
                </c:pt>
                <c:pt idx="6">
                  <c:v>343.99200000000002</c:v>
                </c:pt>
                <c:pt idx="7">
                  <c:v>312.86099999999999</c:v>
                </c:pt>
                <c:pt idx="8">
                  <c:v>253.268</c:v>
                </c:pt>
                <c:pt idx="9">
                  <c:v>446.40800000000002</c:v>
                </c:pt>
                <c:pt idx="10">
                  <c:v>184.489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53.157585600000004</c:v>
                  </c:pt>
                  <c:pt idx="1">
                    <c:v>63.959837700000001</c:v>
                  </c:pt>
                  <c:pt idx="2">
                    <c:v>61.397649500000007</c:v>
                  </c:pt>
                  <c:pt idx="3">
                    <c:v>90.643276499999999</c:v>
                  </c:pt>
                  <c:pt idx="4">
                    <c:v>104.24454299999999</c:v>
                  </c:pt>
                  <c:pt idx="5">
                    <c:v>92.790291199999999</c:v>
                  </c:pt>
                  <c:pt idx="6">
                    <c:v>55.206072299999995</c:v>
                  </c:pt>
                  <c:pt idx="7">
                    <c:v>32.216985600000001</c:v>
                  </c:pt>
                  <c:pt idx="8">
                    <c:v>31.843868000000001</c:v>
                  </c:pt>
                  <c:pt idx="9">
                    <c:v>52.328431999999999</c:v>
                  </c:pt>
                  <c:pt idx="10">
                    <c:v>64.053994200000005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53.157585600000004</c:v>
                  </c:pt>
                  <c:pt idx="1">
                    <c:v>63.959837700000001</c:v>
                  </c:pt>
                  <c:pt idx="2">
                    <c:v>61.397649500000007</c:v>
                  </c:pt>
                  <c:pt idx="3">
                    <c:v>90.643276499999999</c:v>
                  </c:pt>
                  <c:pt idx="4">
                    <c:v>104.24454299999999</c:v>
                  </c:pt>
                  <c:pt idx="5">
                    <c:v>92.790291199999999</c:v>
                  </c:pt>
                  <c:pt idx="6">
                    <c:v>55.206072299999995</c:v>
                  </c:pt>
                  <c:pt idx="7">
                    <c:v>32.216985600000001</c:v>
                  </c:pt>
                  <c:pt idx="8">
                    <c:v>31.843868000000001</c:v>
                  </c:pt>
                  <c:pt idx="9">
                    <c:v>52.328431999999999</c:v>
                  </c:pt>
                  <c:pt idx="10">
                    <c:v>64.053994200000005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287.02800000000002</c:v>
                </c:pt>
                <c:pt idx="1">
                  <c:v>374.25299999999999</c:v>
                </c:pt>
                <c:pt idx="2">
                  <c:v>370.53500000000003</c:v>
                </c:pt>
                <c:pt idx="3">
                  <c:v>488.64299999999997</c:v>
                </c:pt>
                <c:pt idx="4">
                  <c:v>543.79</c:v>
                </c:pt>
                <c:pt idx="5">
                  <c:v>491.47399999999999</c:v>
                </c:pt>
                <c:pt idx="6">
                  <c:v>259.54899999999998</c:v>
                </c:pt>
                <c:pt idx="7">
                  <c:v>197.40799999999999</c:v>
                </c:pt>
                <c:pt idx="8">
                  <c:v>181.24</c:v>
                </c:pt>
                <c:pt idx="9">
                  <c:v>251.57900000000001</c:v>
                </c:pt>
                <c:pt idx="10">
                  <c:v>262.19400000000002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134464"/>
        <c:axId val="181136384"/>
      </c:barChart>
      <c:catAx>
        <c:axId val="18113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136384"/>
        <c:crosses val="autoZero"/>
        <c:auto val="1"/>
        <c:lblAlgn val="ctr"/>
        <c:lblOffset val="100"/>
        <c:noMultiLvlLbl val="0"/>
      </c:catAx>
      <c:valAx>
        <c:axId val="181136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134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5877.3670000000002</c:v>
                </c:pt>
                <c:pt idx="1">
                  <c:v>5486.95</c:v>
                </c:pt>
                <c:pt idx="2">
                  <c:v>5309.5860000000002</c:v>
                </c:pt>
                <c:pt idx="3">
                  <c:v>5296.5420000000004</c:v>
                </c:pt>
                <c:pt idx="4">
                  <c:v>5467.2910000000002</c:v>
                </c:pt>
                <c:pt idx="5">
                  <c:v>5877.1440000000002</c:v>
                </c:pt>
                <c:pt idx="6">
                  <c:v>6180.4669999999996</c:v>
                </c:pt>
                <c:pt idx="7">
                  <c:v>6467.28</c:v>
                </c:pt>
                <c:pt idx="8">
                  <c:v>6844.3789999999999</c:v>
                </c:pt>
                <c:pt idx="9">
                  <c:v>7155.0379999999996</c:v>
                </c:pt>
                <c:pt idx="10">
                  <c:v>7408.83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616.88342239999986</c:v>
                  </c:pt>
                  <c:pt idx="1">
                    <c:v>587.04317579999997</c:v>
                  </c:pt>
                  <c:pt idx="2">
                    <c:v>615.19524660000002</c:v>
                  </c:pt>
                  <c:pt idx="3">
                    <c:v>608.40415160000009</c:v>
                  </c:pt>
                  <c:pt idx="4">
                    <c:v>553.97177369999997</c:v>
                  </c:pt>
                  <c:pt idx="5">
                    <c:v>446.9428944</c:v>
                  </c:pt>
                  <c:pt idx="6">
                    <c:v>401.36907560000009</c:v>
                  </c:pt>
                  <c:pt idx="7">
                    <c:v>392.81928210000007</c:v>
                  </c:pt>
                  <c:pt idx="8">
                    <c:v>405.68482899999998</c:v>
                  </c:pt>
                  <c:pt idx="9">
                    <c:v>400.44848999999994</c:v>
                  </c:pt>
                  <c:pt idx="10">
                    <c:v>354.1348524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616.88342239999986</c:v>
                  </c:pt>
                  <c:pt idx="1">
                    <c:v>587.04317579999997</c:v>
                  </c:pt>
                  <c:pt idx="2">
                    <c:v>615.19524660000002</c:v>
                  </c:pt>
                  <c:pt idx="3">
                    <c:v>608.40415160000009</c:v>
                  </c:pt>
                  <c:pt idx="4">
                    <c:v>553.97177369999997</c:v>
                  </c:pt>
                  <c:pt idx="5">
                    <c:v>446.9428944</c:v>
                  </c:pt>
                  <c:pt idx="6">
                    <c:v>401.36907560000009</c:v>
                  </c:pt>
                  <c:pt idx="7">
                    <c:v>392.81928210000007</c:v>
                  </c:pt>
                  <c:pt idx="8">
                    <c:v>405.68482899999998</c:v>
                  </c:pt>
                  <c:pt idx="9">
                    <c:v>400.44848999999994</c:v>
                  </c:pt>
                  <c:pt idx="10">
                    <c:v>354.1348524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8203.2369999999992</c:v>
                </c:pt>
                <c:pt idx="1">
                  <c:v>8119.5460000000003</c:v>
                </c:pt>
                <c:pt idx="2">
                  <c:v>7948.259</c:v>
                </c:pt>
                <c:pt idx="3">
                  <c:v>6905.8360000000002</c:v>
                </c:pt>
                <c:pt idx="4">
                  <c:v>5545.2629999999999</c:v>
                </c:pt>
                <c:pt idx="5">
                  <c:v>4330.8419999999996</c:v>
                </c:pt>
                <c:pt idx="6">
                  <c:v>3602.9540000000002</c:v>
                </c:pt>
                <c:pt idx="7">
                  <c:v>3548.5030000000002</c:v>
                </c:pt>
                <c:pt idx="8">
                  <c:v>3791.4470000000001</c:v>
                </c:pt>
                <c:pt idx="9">
                  <c:v>4107.1639999999998</c:v>
                </c:pt>
                <c:pt idx="10">
                  <c:v>4220.9160000000002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187712"/>
        <c:axId val="183206272"/>
      </c:barChart>
      <c:catAx>
        <c:axId val="1831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206272"/>
        <c:crosses val="autoZero"/>
        <c:auto val="1"/>
        <c:lblAlgn val="ctr"/>
        <c:lblOffset val="100"/>
        <c:noMultiLvlLbl val="0"/>
      </c:catAx>
      <c:valAx>
        <c:axId val="183206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187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5877.3670000000002</c:v>
                </c:pt>
                <c:pt idx="1">
                  <c:v>5486.95</c:v>
                </c:pt>
                <c:pt idx="2">
                  <c:v>5309.5860000000002</c:v>
                </c:pt>
                <c:pt idx="3">
                  <c:v>5296.5420000000004</c:v>
                </c:pt>
                <c:pt idx="4">
                  <c:v>5467.2910000000002</c:v>
                </c:pt>
                <c:pt idx="5">
                  <c:v>5877.1440000000002</c:v>
                </c:pt>
                <c:pt idx="6">
                  <c:v>6180.4669999999996</c:v>
                </c:pt>
                <c:pt idx="7">
                  <c:v>6467.28</c:v>
                </c:pt>
                <c:pt idx="8">
                  <c:v>6844.3789999999999</c:v>
                </c:pt>
                <c:pt idx="9">
                  <c:v>7155.0379999999996</c:v>
                </c:pt>
                <c:pt idx="10">
                  <c:v>7408.83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616.88342239999986</c:v>
                  </c:pt>
                  <c:pt idx="1">
                    <c:v>587.04317579999997</c:v>
                  </c:pt>
                  <c:pt idx="2">
                    <c:v>615.19524660000002</c:v>
                  </c:pt>
                  <c:pt idx="3">
                    <c:v>608.40415160000009</c:v>
                  </c:pt>
                  <c:pt idx="4">
                    <c:v>553.97177369999997</c:v>
                  </c:pt>
                  <c:pt idx="5">
                    <c:v>446.9428944</c:v>
                  </c:pt>
                  <c:pt idx="6">
                    <c:v>401.36907560000009</c:v>
                  </c:pt>
                  <c:pt idx="7">
                    <c:v>392.81928210000007</c:v>
                  </c:pt>
                  <c:pt idx="8">
                    <c:v>405.68482899999998</c:v>
                  </c:pt>
                  <c:pt idx="9">
                    <c:v>400.44848999999994</c:v>
                  </c:pt>
                  <c:pt idx="10">
                    <c:v>354.1348524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616.88342239999986</c:v>
                  </c:pt>
                  <c:pt idx="1">
                    <c:v>587.04317579999997</c:v>
                  </c:pt>
                  <c:pt idx="2">
                    <c:v>615.19524660000002</c:v>
                  </c:pt>
                  <c:pt idx="3">
                    <c:v>608.40415160000009</c:v>
                  </c:pt>
                  <c:pt idx="4">
                    <c:v>553.97177369999997</c:v>
                  </c:pt>
                  <c:pt idx="5">
                    <c:v>446.9428944</c:v>
                  </c:pt>
                  <c:pt idx="6">
                    <c:v>401.36907560000009</c:v>
                  </c:pt>
                  <c:pt idx="7">
                    <c:v>392.81928210000007</c:v>
                  </c:pt>
                  <c:pt idx="8">
                    <c:v>405.68482899999998</c:v>
                  </c:pt>
                  <c:pt idx="9">
                    <c:v>400.44848999999994</c:v>
                  </c:pt>
                  <c:pt idx="10">
                    <c:v>354.1348524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8203.2369999999992</c:v>
                </c:pt>
                <c:pt idx="1">
                  <c:v>8119.5460000000003</c:v>
                </c:pt>
                <c:pt idx="2">
                  <c:v>7948.259</c:v>
                </c:pt>
                <c:pt idx="3">
                  <c:v>6905.8360000000002</c:v>
                </c:pt>
                <c:pt idx="4">
                  <c:v>5545.2629999999999</c:v>
                </c:pt>
                <c:pt idx="5">
                  <c:v>4330.8419999999996</c:v>
                </c:pt>
                <c:pt idx="6">
                  <c:v>3602.9540000000002</c:v>
                </c:pt>
                <c:pt idx="7">
                  <c:v>3548.5030000000002</c:v>
                </c:pt>
                <c:pt idx="8">
                  <c:v>3791.4470000000001</c:v>
                </c:pt>
                <c:pt idx="9">
                  <c:v>4107.1639999999998</c:v>
                </c:pt>
                <c:pt idx="10">
                  <c:v>4220.9160000000002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273728"/>
        <c:axId val="183280000"/>
      </c:barChart>
      <c:catAx>
        <c:axId val="18327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280000"/>
        <c:crosses val="autoZero"/>
        <c:auto val="1"/>
        <c:lblAlgn val="ctr"/>
        <c:lblOffset val="100"/>
        <c:noMultiLvlLbl val="0"/>
      </c:catAx>
      <c:valAx>
        <c:axId val="183280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273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293.80099999999999</c:v>
                </c:pt>
                <c:pt idx="1">
                  <c:v>296.88600000000002</c:v>
                </c:pt>
                <c:pt idx="2">
                  <c:v>290.62099999999998</c:v>
                </c:pt>
                <c:pt idx="3">
                  <c:v>307.18900000000002</c:v>
                </c:pt>
                <c:pt idx="4">
                  <c:v>324.91199999999998</c:v>
                </c:pt>
                <c:pt idx="5">
                  <c:v>347.13</c:v>
                </c:pt>
                <c:pt idx="6">
                  <c:v>364.32</c:v>
                </c:pt>
                <c:pt idx="7">
                  <c:v>373.19900000000001</c:v>
                </c:pt>
                <c:pt idx="8">
                  <c:v>376.87099999999998</c:v>
                </c:pt>
                <c:pt idx="9">
                  <c:v>384.471</c:v>
                </c:pt>
                <c:pt idx="10">
                  <c:v>386.89600000000002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25.1893773</c:v>
                  </c:pt>
                  <c:pt idx="1">
                    <c:v>25.554068000000001</c:v>
                  </c:pt>
                  <c:pt idx="2">
                    <c:v>25.494921399999999</c:v>
                  </c:pt>
                  <c:pt idx="3">
                    <c:v>24.186682000000001</c:v>
                  </c:pt>
                  <c:pt idx="4">
                    <c:v>23.150415600000002</c:v>
                  </c:pt>
                  <c:pt idx="5">
                    <c:v>21.926077100000001</c:v>
                  </c:pt>
                  <c:pt idx="6">
                    <c:v>21.711821999999998</c:v>
                  </c:pt>
                  <c:pt idx="7">
                    <c:v>21.359682000000003</c:v>
                  </c:pt>
                  <c:pt idx="8">
                    <c:v>20.774736000000004</c:v>
                  </c:pt>
                  <c:pt idx="9">
                    <c:v>19.998168</c:v>
                  </c:pt>
                  <c:pt idx="10">
                    <c:v>19.200618000000002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25.1893773</c:v>
                  </c:pt>
                  <c:pt idx="1">
                    <c:v>25.554068000000001</c:v>
                  </c:pt>
                  <c:pt idx="2">
                    <c:v>25.494921399999999</c:v>
                  </c:pt>
                  <c:pt idx="3">
                    <c:v>24.186682000000001</c:v>
                  </c:pt>
                  <c:pt idx="4">
                    <c:v>23.150415600000002</c:v>
                  </c:pt>
                  <c:pt idx="5">
                    <c:v>21.926077100000001</c:v>
                  </c:pt>
                  <c:pt idx="6">
                    <c:v>21.711821999999998</c:v>
                  </c:pt>
                  <c:pt idx="7">
                    <c:v>21.359682000000003</c:v>
                  </c:pt>
                  <c:pt idx="8">
                    <c:v>20.774736000000004</c:v>
                  </c:pt>
                  <c:pt idx="9">
                    <c:v>19.998168</c:v>
                  </c:pt>
                  <c:pt idx="10">
                    <c:v>19.200618000000002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319.25700000000001</c:v>
                </c:pt>
                <c:pt idx="1">
                  <c:v>329.30500000000001</c:v>
                </c:pt>
                <c:pt idx="2">
                  <c:v>308.28199999999998</c:v>
                </c:pt>
                <c:pt idx="3">
                  <c:v>273.60500000000002</c:v>
                </c:pt>
                <c:pt idx="4">
                  <c:v>238.173</c:v>
                </c:pt>
                <c:pt idx="5">
                  <c:v>214.751</c:v>
                </c:pt>
                <c:pt idx="6">
                  <c:v>212.86099999999999</c:v>
                </c:pt>
                <c:pt idx="7">
                  <c:v>229.67400000000001</c:v>
                </c:pt>
                <c:pt idx="8">
                  <c:v>259.36</c:v>
                </c:pt>
                <c:pt idx="9">
                  <c:v>287.33</c:v>
                </c:pt>
                <c:pt idx="10">
                  <c:v>297.68400000000003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314688"/>
        <c:axId val="183320960"/>
      </c:barChart>
      <c:catAx>
        <c:axId val="18331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320960"/>
        <c:crosses val="autoZero"/>
        <c:auto val="1"/>
        <c:lblAlgn val="ctr"/>
        <c:lblOffset val="100"/>
        <c:noMultiLvlLbl val="0"/>
      </c:catAx>
      <c:valAx>
        <c:axId val="183320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314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293.80099999999999</c:v>
                </c:pt>
                <c:pt idx="1">
                  <c:v>296.88600000000002</c:v>
                </c:pt>
                <c:pt idx="2">
                  <c:v>290.62099999999998</c:v>
                </c:pt>
                <c:pt idx="3">
                  <c:v>307.18900000000002</c:v>
                </c:pt>
                <c:pt idx="4">
                  <c:v>324.91199999999998</c:v>
                </c:pt>
                <c:pt idx="5">
                  <c:v>347.13</c:v>
                </c:pt>
                <c:pt idx="6">
                  <c:v>364.32</c:v>
                </c:pt>
                <c:pt idx="7">
                  <c:v>373.19900000000001</c:v>
                </c:pt>
                <c:pt idx="8">
                  <c:v>376.87099999999998</c:v>
                </c:pt>
                <c:pt idx="9">
                  <c:v>384.471</c:v>
                </c:pt>
                <c:pt idx="10">
                  <c:v>386.89600000000002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25.1893773</c:v>
                  </c:pt>
                  <c:pt idx="1">
                    <c:v>25.554068000000001</c:v>
                  </c:pt>
                  <c:pt idx="2">
                    <c:v>25.494921399999999</c:v>
                  </c:pt>
                  <c:pt idx="3">
                    <c:v>24.186682000000001</c:v>
                  </c:pt>
                  <c:pt idx="4">
                    <c:v>23.150415600000002</c:v>
                  </c:pt>
                  <c:pt idx="5">
                    <c:v>21.926077100000001</c:v>
                  </c:pt>
                  <c:pt idx="6">
                    <c:v>21.711821999999998</c:v>
                  </c:pt>
                  <c:pt idx="7">
                    <c:v>21.359682000000003</c:v>
                  </c:pt>
                  <c:pt idx="8">
                    <c:v>20.774736000000004</c:v>
                  </c:pt>
                  <c:pt idx="9">
                    <c:v>19.998168</c:v>
                  </c:pt>
                  <c:pt idx="10">
                    <c:v>19.200618000000002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25.1893773</c:v>
                  </c:pt>
                  <c:pt idx="1">
                    <c:v>25.554068000000001</c:v>
                  </c:pt>
                  <c:pt idx="2">
                    <c:v>25.494921399999999</c:v>
                  </c:pt>
                  <c:pt idx="3">
                    <c:v>24.186682000000001</c:v>
                  </c:pt>
                  <c:pt idx="4">
                    <c:v>23.150415600000002</c:v>
                  </c:pt>
                  <c:pt idx="5">
                    <c:v>21.926077100000001</c:v>
                  </c:pt>
                  <c:pt idx="6">
                    <c:v>21.711821999999998</c:v>
                  </c:pt>
                  <c:pt idx="7">
                    <c:v>21.359682000000003</c:v>
                  </c:pt>
                  <c:pt idx="8">
                    <c:v>20.774736000000004</c:v>
                  </c:pt>
                  <c:pt idx="9">
                    <c:v>19.998168</c:v>
                  </c:pt>
                  <c:pt idx="10">
                    <c:v>19.200618000000002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319.25700000000001</c:v>
                </c:pt>
                <c:pt idx="1">
                  <c:v>329.30500000000001</c:v>
                </c:pt>
                <c:pt idx="2">
                  <c:v>308.28199999999998</c:v>
                </c:pt>
                <c:pt idx="3">
                  <c:v>273.60500000000002</c:v>
                </c:pt>
                <c:pt idx="4">
                  <c:v>238.173</c:v>
                </c:pt>
                <c:pt idx="5">
                  <c:v>214.751</c:v>
                </c:pt>
                <c:pt idx="6">
                  <c:v>212.86099999999999</c:v>
                </c:pt>
                <c:pt idx="7">
                  <c:v>229.67400000000001</c:v>
                </c:pt>
                <c:pt idx="8">
                  <c:v>259.36</c:v>
                </c:pt>
                <c:pt idx="9">
                  <c:v>287.33</c:v>
                </c:pt>
                <c:pt idx="10">
                  <c:v>297.68400000000003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347456"/>
        <c:axId val="183353728"/>
      </c:barChart>
      <c:catAx>
        <c:axId val="18334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353728"/>
        <c:crosses val="autoZero"/>
        <c:auto val="1"/>
        <c:lblAlgn val="ctr"/>
        <c:lblOffset val="100"/>
        <c:noMultiLvlLbl val="0"/>
      </c:catAx>
      <c:valAx>
        <c:axId val="183353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347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6610.5060000000003</c:v>
                </c:pt>
                <c:pt idx="1">
                  <c:v>5705.2969999999996</c:v>
                </c:pt>
                <c:pt idx="2">
                  <c:v>5324.49</c:v>
                </c:pt>
                <c:pt idx="3">
                  <c:v>5248.2920000000004</c:v>
                </c:pt>
                <c:pt idx="4">
                  <c:v>5363.7219999999998</c:v>
                </c:pt>
                <c:pt idx="5">
                  <c:v>5558.6819999999998</c:v>
                </c:pt>
                <c:pt idx="6">
                  <c:v>6087.5219999999999</c:v>
                </c:pt>
                <c:pt idx="7">
                  <c:v>6185.1090000000004</c:v>
                </c:pt>
                <c:pt idx="8">
                  <c:v>6479.2079999999996</c:v>
                </c:pt>
                <c:pt idx="9">
                  <c:v>7097.973</c:v>
                </c:pt>
                <c:pt idx="10">
                  <c:v>6776.7110000000002</c:v>
                </c:pt>
                <c:pt idx="12">
                  <c:v>8104.5290000000005</c:v>
                </c:pt>
                <c:pt idx="13">
                  <c:v>8233.4459999999999</c:v>
                </c:pt>
                <c:pt idx="14">
                  <c:v>7992.8990000000003</c:v>
                </c:pt>
                <c:pt idx="15">
                  <c:v>7681.6329999999998</c:v>
                </c:pt>
                <c:pt idx="16">
                  <c:v>6606.4430000000002</c:v>
                </c:pt>
                <c:pt idx="17">
                  <c:v>5078.3590000000004</c:v>
                </c:pt>
                <c:pt idx="18">
                  <c:v>3694.7440000000001</c:v>
                </c:pt>
                <c:pt idx="19">
                  <c:v>3461.3020000000001</c:v>
                </c:pt>
                <c:pt idx="20">
                  <c:v>3622.6350000000002</c:v>
                </c:pt>
                <c:pt idx="21">
                  <c:v>4013.232</c:v>
                </c:pt>
                <c:pt idx="22">
                  <c:v>4191.9830000000002</c:v>
                </c:pt>
                <c:pt idx="24">
                  <c:v>14715.035</c:v>
                </c:pt>
                <c:pt idx="25">
                  <c:v>13938.742999999999</c:v>
                </c:pt>
                <c:pt idx="26">
                  <c:v>13317.388999999999</c:v>
                </c:pt>
                <c:pt idx="27">
                  <c:v>12929.924999999999</c:v>
                </c:pt>
                <c:pt idx="28">
                  <c:v>11970.165000000001</c:v>
                </c:pt>
                <c:pt idx="29">
                  <c:v>10637.041000000001</c:v>
                </c:pt>
                <c:pt idx="30">
                  <c:v>9782.2659999999996</c:v>
                </c:pt>
                <c:pt idx="31">
                  <c:v>9646.4110000000001</c:v>
                </c:pt>
                <c:pt idx="32">
                  <c:v>10101.843000000001</c:v>
                </c:pt>
                <c:pt idx="33">
                  <c:v>11111.205</c:v>
                </c:pt>
                <c:pt idx="34">
                  <c:v>10968.694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288384"/>
        <c:axId val="18229030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1175.204</c:v>
                </c:pt>
                <c:pt idx="1">
                  <c:v>1484.43</c:v>
                </c:pt>
                <c:pt idx="2">
                  <c:v>1453.105</c:v>
                </c:pt>
                <c:pt idx="3">
                  <c:v>1535.9450000000002</c:v>
                </c:pt>
                <c:pt idx="4">
                  <c:v>1624.56</c:v>
                </c:pt>
                <c:pt idx="5">
                  <c:v>1735.65</c:v>
                </c:pt>
                <c:pt idx="6">
                  <c:v>1821.6</c:v>
                </c:pt>
                <c:pt idx="7">
                  <c:v>1865.9950000000001</c:v>
                </c:pt>
                <c:pt idx="8">
                  <c:v>1884.355</c:v>
                </c:pt>
                <c:pt idx="9">
                  <c:v>1922.355</c:v>
                </c:pt>
                <c:pt idx="10">
                  <c:v>1934.48</c:v>
                </c:pt>
                <c:pt idx="12">
                  <c:v>1277.028</c:v>
                </c:pt>
                <c:pt idx="13">
                  <c:v>1646.5250000000001</c:v>
                </c:pt>
                <c:pt idx="14">
                  <c:v>1541.4099999999999</c:v>
                </c:pt>
                <c:pt idx="15">
                  <c:v>1368.0250000000001</c:v>
                </c:pt>
                <c:pt idx="16">
                  <c:v>1190.865</c:v>
                </c:pt>
                <c:pt idx="17">
                  <c:v>1073.7550000000001</c:v>
                </c:pt>
                <c:pt idx="18">
                  <c:v>1064.3049999999998</c:v>
                </c:pt>
                <c:pt idx="19">
                  <c:v>1148.3700000000001</c:v>
                </c:pt>
                <c:pt idx="20">
                  <c:v>1296.8000000000002</c:v>
                </c:pt>
                <c:pt idx="21">
                  <c:v>1436.6499999999999</c:v>
                </c:pt>
                <c:pt idx="22">
                  <c:v>1488.42</c:v>
                </c:pt>
                <c:pt idx="24">
                  <c:v>2452.232</c:v>
                </c:pt>
                <c:pt idx="25">
                  <c:v>3130.9549999999999</c:v>
                </c:pt>
                <c:pt idx="26">
                  <c:v>2994.5150000000003</c:v>
                </c:pt>
                <c:pt idx="27">
                  <c:v>2903.9700000000003</c:v>
                </c:pt>
                <c:pt idx="28">
                  <c:v>2815.4250000000002</c:v>
                </c:pt>
                <c:pt idx="29">
                  <c:v>2809.4049999999997</c:v>
                </c:pt>
                <c:pt idx="30">
                  <c:v>2885.9050000000002</c:v>
                </c:pt>
                <c:pt idx="31">
                  <c:v>3014.3650000000002</c:v>
                </c:pt>
                <c:pt idx="32">
                  <c:v>3181.1549999999997</c:v>
                </c:pt>
                <c:pt idx="33">
                  <c:v>3359.0049999999997</c:v>
                </c:pt>
                <c:pt idx="34">
                  <c:v>3422.9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291840"/>
        <c:axId val="182297728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2126.404</c:v>
                </c:pt>
                <c:pt idx="1">
                  <c:v>1822.5299999999997</c:v>
                </c:pt>
                <c:pt idx="2">
                  <c:v>1530.395</c:v>
                </c:pt>
                <c:pt idx="3">
                  <c:v>1421.96</c:v>
                </c:pt>
                <c:pt idx="4">
                  <c:v>1420.3700000000001</c:v>
                </c:pt>
                <c:pt idx="5">
                  <c:v>1199.125</c:v>
                </c:pt>
                <c:pt idx="6">
                  <c:v>1719.96</c:v>
                </c:pt>
                <c:pt idx="7">
                  <c:v>1564.3049999999998</c:v>
                </c:pt>
                <c:pt idx="8">
                  <c:v>1266.3399999999999</c:v>
                </c:pt>
                <c:pt idx="9">
                  <c:v>2232.04</c:v>
                </c:pt>
                <c:pt idx="10">
                  <c:v>922.44500000000005</c:v>
                </c:pt>
                <c:pt idx="12">
                  <c:v>1148.1120000000001</c:v>
                </c:pt>
                <c:pt idx="13">
                  <c:v>1871.2649999999999</c:v>
                </c:pt>
                <c:pt idx="14">
                  <c:v>1852.6750000000002</c:v>
                </c:pt>
                <c:pt idx="15">
                  <c:v>2443.2149999999997</c:v>
                </c:pt>
                <c:pt idx="16">
                  <c:v>2718.95</c:v>
                </c:pt>
                <c:pt idx="17">
                  <c:v>2457.37</c:v>
                </c:pt>
                <c:pt idx="18">
                  <c:v>1297.7449999999999</c:v>
                </c:pt>
                <c:pt idx="19">
                  <c:v>987.04</c:v>
                </c:pt>
                <c:pt idx="20">
                  <c:v>906.2</c:v>
                </c:pt>
                <c:pt idx="21">
                  <c:v>1257.895</c:v>
                </c:pt>
                <c:pt idx="22">
                  <c:v>1310.97</c:v>
                </c:pt>
                <c:pt idx="24">
                  <c:v>3274.5160000000001</c:v>
                </c:pt>
                <c:pt idx="25">
                  <c:v>3693.7950000000001</c:v>
                </c:pt>
                <c:pt idx="26">
                  <c:v>3383.07</c:v>
                </c:pt>
                <c:pt idx="27">
                  <c:v>3865.1749999999997</c:v>
                </c:pt>
                <c:pt idx="28">
                  <c:v>4139.32</c:v>
                </c:pt>
                <c:pt idx="29">
                  <c:v>3656.4949999999999</c:v>
                </c:pt>
                <c:pt idx="30">
                  <c:v>3017.7049999999999</c:v>
                </c:pt>
                <c:pt idx="31">
                  <c:v>2551.3450000000003</c:v>
                </c:pt>
                <c:pt idx="32">
                  <c:v>2172.54</c:v>
                </c:pt>
                <c:pt idx="33">
                  <c:v>3489.9350000000004</c:v>
                </c:pt>
                <c:pt idx="34">
                  <c:v>2233.415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91840"/>
        <c:axId val="182297728"/>
      </c:lineChart>
      <c:catAx>
        <c:axId val="18228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82290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2903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2288384"/>
        <c:crosses val="autoZero"/>
        <c:crossBetween val="between"/>
      </c:valAx>
      <c:catAx>
        <c:axId val="182291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2297728"/>
        <c:crosses val="autoZero"/>
        <c:auto val="0"/>
        <c:lblAlgn val="ctr"/>
        <c:lblOffset val="100"/>
        <c:noMultiLvlLbl val="0"/>
      </c:catAx>
      <c:valAx>
        <c:axId val="182297728"/>
        <c:scaling>
          <c:orientation val="minMax"/>
          <c:max val="16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6610.5060000000003</c:v>
                </c:pt>
                <c:pt idx="1">
                  <c:v>5705.2969999999996</c:v>
                </c:pt>
                <c:pt idx="2">
                  <c:v>5324.49</c:v>
                </c:pt>
                <c:pt idx="3">
                  <c:v>5248.2920000000004</c:v>
                </c:pt>
                <c:pt idx="4">
                  <c:v>5363.7219999999998</c:v>
                </c:pt>
                <c:pt idx="5">
                  <c:v>5558.6819999999998</c:v>
                </c:pt>
                <c:pt idx="6">
                  <c:v>6087.5219999999999</c:v>
                </c:pt>
                <c:pt idx="7">
                  <c:v>6185.1090000000004</c:v>
                </c:pt>
                <c:pt idx="8">
                  <c:v>6479.2079999999996</c:v>
                </c:pt>
                <c:pt idx="9">
                  <c:v>7097.973</c:v>
                </c:pt>
                <c:pt idx="10">
                  <c:v>6776.7110000000002</c:v>
                </c:pt>
                <c:pt idx="12">
                  <c:v>8104.5290000000005</c:v>
                </c:pt>
                <c:pt idx="13">
                  <c:v>8233.4459999999999</c:v>
                </c:pt>
                <c:pt idx="14">
                  <c:v>7992.8990000000003</c:v>
                </c:pt>
                <c:pt idx="15">
                  <c:v>7681.6329999999998</c:v>
                </c:pt>
                <c:pt idx="16">
                  <c:v>6606.4430000000002</c:v>
                </c:pt>
                <c:pt idx="17">
                  <c:v>5078.3590000000004</c:v>
                </c:pt>
                <c:pt idx="18">
                  <c:v>3694.7440000000001</c:v>
                </c:pt>
                <c:pt idx="19">
                  <c:v>3461.3020000000001</c:v>
                </c:pt>
                <c:pt idx="20">
                  <c:v>3622.6350000000002</c:v>
                </c:pt>
                <c:pt idx="21">
                  <c:v>4013.232</c:v>
                </c:pt>
                <c:pt idx="22">
                  <c:v>4191.9830000000002</c:v>
                </c:pt>
                <c:pt idx="24">
                  <c:v>14715.035</c:v>
                </c:pt>
                <c:pt idx="25">
                  <c:v>13938.742999999999</c:v>
                </c:pt>
                <c:pt idx="26">
                  <c:v>13317.388999999999</c:v>
                </c:pt>
                <c:pt idx="27">
                  <c:v>12929.924999999999</c:v>
                </c:pt>
                <c:pt idx="28">
                  <c:v>11970.165000000001</c:v>
                </c:pt>
                <c:pt idx="29">
                  <c:v>10637.041000000001</c:v>
                </c:pt>
                <c:pt idx="30">
                  <c:v>9782.2659999999996</c:v>
                </c:pt>
                <c:pt idx="31">
                  <c:v>9646.4110000000001</c:v>
                </c:pt>
                <c:pt idx="32">
                  <c:v>10101.843000000001</c:v>
                </c:pt>
                <c:pt idx="33">
                  <c:v>11111.205</c:v>
                </c:pt>
                <c:pt idx="34">
                  <c:v>10968.694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793344"/>
        <c:axId val="18279526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1175.204</c:v>
                </c:pt>
                <c:pt idx="1">
                  <c:v>1484.43</c:v>
                </c:pt>
                <c:pt idx="2">
                  <c:v>1453.105</c:v>
                </c:pt>
                <c:pt idx="3">
                  <c:v>1535.9450000000002</c:v>
                </c:pt>
                <c:pt idx="4">
                  <c:v>1624.56</c:v>
                </c:pt>
                <c:pt idx="5">
                  <c:v>1735.65</c:v>
                </c:pt>
                <c:pt idx="6">
                  <c:v>1821.6</c:v>
                </c:pt>
                <c:pt idx="7">
                  <c:v>1865.9950000000001</c:v>
                </c:pt>
                <c:pt idx="8">
                  <c:v>1884.355</c:v>
                </c:pt>
                <c:pt idx="9">
                  <c:v>1922.355</c:v>
                </c:pt>
                <c:pt idx="10">
                  <c:v>1934.48</c:v>
                </c:pt>
                <c:pt idx="12">
                  <c:v>1277.028</c:v>
                </c:pt>
                <c:pt idx="13">
                  <c:v>1646.5250000000001</c:v>
                </c:pt>
                <c:pt idx="14">
                  <c:v>1541.4099999999999</c:v>
                </c:pt>
                <c:pt idx="15">
                  <c:v>1368.0250000000001</c:v>
                </c:pt>
                <c:pt idx="16">
                  <c:v>1190.865</c:v>
                </c:pt>
                <c:pt idx="17">
                  <c:v>1073.7550000000001</c:v>
                </c:pt>
                <c:pt idx="18">
                  <c:v>1064.3049999999998</c:v>
                </c:pt>
                <c:pt idx="19">
                  <c:v>1148.3700000000001</c:v>
                </c:pt>
                <c:pt idx="20">
                  <c:v>1296.8000000000002</c:v>
                </c:pt>
                <c:pt idx="21">
                  <c:v>1436.6499999999999</c:v>
                </c:pt>
                <c:pt idx="22">
                  <c:v>1488.42</c:v>
                </c:pt>
                <c:pt idx="24">
                  <c:v>2452.232</c:v>
                </c:pt>
                <c:pt idx="25">
                  <c:v>3130.9549999999999</c:v>
                </c:pt>
                <c:pt idx="26">
                  <c:v>2994.5150000000003</c:v>
                </c:pt>
                <c:pt idx="27">
                  <c:v>2903.9700000000003</c:v>
                </c:pt>
                <c:pt idx="28">
                  <c:v>2815.4250000000002</c:v>
                </c:pt>
                <c:pt idx="29">
                  <c:v>2809.4049999999997</c:v>
                </c:pt>
                <c:pt idx="30">
                  <c:v>2885.9050000000002</c:v>
                </c:pt>
                <c:pt idx="31">
                  <c:v>3014.3650000000002</c:v>
                </c:pt>
                <c:pt idx="32">
                  <c:v>3181.1549999999997</c:v>
                </c:pt>
                <c:pt idx="33">
                  <c:v>3359.0049999999997</c:v>
                </c:pt>
                <c:pt idx="34">
                  <c:v>3422.9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805248"/>
        <c:axId val="182806784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2126.404</c:v>
                </c:pt>
                <c:pt idx="1">
                  <c:v>1822.5299999999997</c:v>
                </c:pt>
                <c:pt idx="2">
                  <c:v>1530.395</c:v>
                </c:pt>
                <c:pt idx="3">
                  <c:v>1421.96</c:v>
                </c:pt>
                <c:pt idx="4">
                  <c:v>1420.3700000000001</c:v>
                </c:pt>
                <c:pt idx="5">
                  <c:v>1199.125</c:v>
                </c:pt>
                <c:pt idx="6">
                  <c:v>1719.96</c:v>
                </c:pt>
                <c:pt idx="7">
                  <c:v>1564.3049999999998</c:v>
                </c:pt>
                <c:pt idx="8">
                  <c:v>1266.3399999999999</c:v>
                </c:pt>
                <c:pt idx="9">
                  <c:v>2232.04</c:v>
                </c:pt>
                <c:pt idx="10">
                  <c:v>922.44500000000005</c:v>
                </c:pt>
                <c:pt idx="12">
                  <c:v>1148.1120000000001</c:v>
                </c:pt>
                <c:pt idx="13">
                  <c:v>1871.2649999999999</c:v>
                </c:pt>
                <c:pt idx="14">
                  <c:v>1852.6750000000002</c:v>
                </c:pt>
                <c:pt idx="15">
                  <c:v>2443.2149999999997</c:v>
                </c:pt>
                <c:pt idx="16">
                  <c:v>2718.95</c:v>
                </c:pt>
                <c:pt idx="17">
                  <c:v>2457.37</c:v>
                </c:pt>
                <c:pt idx="18">
                  <c:v>1297.7449999999999</c:v>
                </c:pt>
                <c:pt idx="19">
                  <c:v>987.04</c:v>
                </c:pt>
                <c:pt idx="20">
                  <c:v>906.2</c:v>
                </c:pt>
                <c:pt idx="21">
                  <c:v>1257.895</c:v>
                </c:pt>
                <c:pt idx="22">
                  <c:v>1310.97</c:v>
                </c:pt>
                <c:pt idx="24">
                  <c:v>3274.5160000000001</c:v>
                </c:pt>
                <c:pt idx="25">
                  <c:v>3693.7950000000001</c:v>
                </c:pt>
                <c:pt idx="26">
                  <c:v>3383.07</c:v>
                </c:pt>
                <c:pt idx="27">
                  <c:v>3865.1749999999997</c:v>
                </c:pt>
                <c:pt idx="28">
                  <c:v>4139.32</c:v>
                </c:pt>
                <c:pt idx="29">
                  <c:v>3656.4949999999999</c:v>
                </c:pt>
                <c:pt idx="30">
                  <c:v>3017.7049999999999</c:v>
                </c:pt>
                <c:pt idx="31">
                  <c:v>2551.3450000000003</c:v>
                </c:pt>
                <c:pt idx="32">
                  <c:v>2172.54</c:v>
                </c:pt>
                <c:pt idx="33">
                  <c:v>3489.9350000000004</c:v>
                </c:pt>
                <c:pt idx="34">
                  <c:v>2233.415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05248"/>
        <c:axId val="182806784"/>
      </c:lineChart>
      <c:catAx>
        <c:axId val="18279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279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79526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2793344"/>
        <c:crosses val="autoZero"/>
        <c:crossBetween val="between"/>
      </c:valAx>
      <c:catAx>
        <c:axId val="18280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2806784"/>
        <c:crosses val="autoZero"/>
        <c:auto val="0"/>
        <c:lblAlgn val="ctr"/>
        <c:lblOffset val="100"/>
        <c:noMultiLvlLbl val="0"/>
      </c:catAx>
      <c:valAx>
        <c:axId val="182806784"/>
        <c:scaling>
          <c:orientation val="minMax"/>
          <c:max val="16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28052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1.1950000000000001</c:v>
                </c:pt>
                <c:pt idx="1">
                  <c:v>1.7729999999999999</c:v>
                </c:pt>
                <c:pt idx="2">
                  <c:v>1.3420000000000001</c:v>
                </c:pt>
                <c:pt idx="3">
                  <c:v>2.6230000000000002</c:v>
                </c:pt>
                <c:pt idx="4">
                  <c:v>1.607</c:v>
                </c:pt>
                <c:pt idx="5">
                  <c:v>2.0059999999999998</c:v>
                </c:pt>
                <c:pt idx="6">
                  <c:v>3.722</c:v>
                </c:pt>
                <c:pt idx="7">
                  <c:v>3.3439999999999999</c:v>
                </c:pt>
                <c:pt idx="8">
                  <c:v>5.2489999999999997</c:v>
                </c:pt>
                <c:pt idx="9">
                  <c:v>7.8609999999999998</c:v>
                </c:pt>
                <c:pt idx="10">
                  <c:v>5.7770000000000001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100.90900000000001</c:v>
                </c:pt>
                <c:pt idx="1">
                  <c:v>79.908000000000001</c:v>
                </c:pt>
                <c:pt idx="2">
                  <c:v>39.039000000000001</c:v>
                </c:pt>
                <c:pt idx="3">
                  <c:v>50.837000000000003</c:v>
                </c:pt>
                <c:pt idx="4">
                  <c:v>35.65</c:v>
                </c:pt>
                <c:pt idx="5">
                  <c:v>24.302</c:v>
                </c:pt>
                <c:pt idx="6">
                  <c:v>44.088999999999999</c:v>
                </c:pt>
                <c:pt idx="7">
                  <c:v>39.719000000000001</c:v>
                </c:pt>
                <c:pt idx="8">
                  <c:v>38.395000000000003</c:v>
                </c:pt>
                <c:pt idx="9">
                  <c:v>47.356000000000002</c:v>
                </c:pt>
                <c:pt idx="10">
                  <c:v>53.656999999999996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102.104</c:v>
                </c:pt>
                <c:pt idx="1">
                  <c:v>81.680999999999997</c:v>
                </c:pt>
                <c:pt idx="2">
                  <c:v>40.381</c:v>
                </c:pt>
                <c:pt idx="3">
                  <c:v>53.46</c:v>
                </c:pt>
                <c:pt idx="4">
                  <c:v>37.256999999999998</c:v>
                </c:pt>
                <c:pt idx="5">
                  <c:v>26.308</c:v>
                </c:pt>
                <c:pt idx="6">
                  <c:v>47.811</c:v>
                </c:pt>
                <c:pt idx="7">
                  <c:v>43.063000000000002</c:v>
                </c:pt>
                <c:pt idx="8">
                  <c:v>43.644000000000005</c:v>
                </c:pt>
                <c:pt idx="9">
                  <c:v>55.216999999999999</c:v>
                </c:pt>
                <c:pt idx="10">
                  <c:v>59.433999999999997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898880"/>
        <c:axId val="183900800"/>
      </c:lineChart>
      <c:catAx>
        <c:axId val="18389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900800"/>
        <c:crosses val="autoZero"/>
        <c:auto val="1"/>
        <c:lblAlgn val="ctr"/>
        <c:lblOffset val="100"/>
        <c:noMultiLvlLbl val="0"/>
      </c:catAx>
      <c:valAx>
        <c:axId val="183900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89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1.1950000000000001</c:v>
                </c:pt>
                <c:pt idx="1">
                  <c:v>1.7729999999999999</c:v>
                </c:pt>
                <c:pt idx="2">
                  <c:v>1.3420000000000001</c:v>
                </c:pt>
                <c:pt idx="3">
                  <c:v>2.6230000000000002</c:v>
                </c:pt>
                <c:pt idx="4">
                  <c:v>1.607</c:v>
                </c:pt>
                <c:pt idx="5">
                  <c:v>2.0059999999999998</c:v>
                </c:pt>
                <c:pt idx="6">
                  <c:v>3.722</c:v>
                </c:pt>
                <c:pt idx="7">
                  <c:v>3.3439999999999999</c:v>
                </c:pt>
                <c:pt idx="8">
                  <c:v>5.2489999999999997</c:v>
                </c:pt>
                <c:pt idx="9">
                  <c:v>7.8609999999999998</c:v>
                </c:pt>
                <c:pt idx="10">
                  <c:v>5.7770000000000001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100.90900000000001</c:v>
                </c:pt>
                <c:pt idx="1">
                  <c:v>79.908000000000001</c:v>
                </c:pt>
                <c:pt idx="2">
                  <c:v>39.039000000000001</c:v>
                </c:pt>
                <c:pt idx="3">
                  <c:v>50.837000000000003</c:v>
                </c:pt>
                <c:pt idx="4">
                  <c:v>35.65</c:v>
                </c:pt>
                <c:pt idx="5">
                  <c:v>24.302</c:v>
                </c:pt>
                <c:pt idx="6">
                  <c:v>44.088999999999999</c:v>
                </c:pt>
                <c:pt idx="7">
                  <c:v>39.719000000000001</c:v>
                </c:pt>
                <c:pt idx="8">
                  <c:v>38.395000000000003</c:v>
                </c:pt>
                <c:pt idx="9">
                  <c:v>47.356000000000002</c:v>
                </c:pt>
                <c:pt idx="10">
                  <c:v>53.656999999999996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102.104</c:v>
                </c:pt>
                <c:pt idx="1">
                  <c:v>81.680999999999997</c:v>
                </c:pt>
                <c:pt idx="2">
                  <c:v>40.381</c:v>
                </c:pt>
                <c:pt idx="3">
                  <c:v>53.46</c:v>
                </c:pt>
                <c:pt idx="4">
                  <c:v>37.256999999999998</c:v>
                </c:pt>
                <c:pt idx="5">
                  <c:v>26.308</c:v>
                </c:pt>
                <c:pt idx="6">
                  <c:v>47.811</c:v>
                </c:pt>
                <c:pt idx="7">
                  <c:v>43.063000000000002</c:v>
                </c:pt>
                <c:pt idx="8">
                  <c:v>43.644000000000005</c:v>
                </c:pt>
                <c:pt idx="9">
                  <c:v>55.216999999999999</c:v>
                </c:pt>
                <c:pt idx="10">
                  <c:v>59.433999999999997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40224"/>
        <c:axId val="183942144"/>
      </c:lineChart>
      <c:catAx>
        <c:axId val="18394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942144"/>
        <c:crosses val="autoZero"/>
        <c:auto val="1"/>
        <c:lblAlgn val="ctr"/>
        <c:lblOffset val="100"/>
        <c:noMultiLvlLbl val="0"/>
      </c:catAx>
      <c:valAx>
        <c:axId val="18394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94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1.1950000000000001</c:v>
                </c:pt>
                <c:pt idx="1">
                  <c:v>1.7729999999999999</c:v>
                </c:pt>
                <c:pt idx="2">
                  <c:v>1.3420000000000001</c:v>
                </c:pt>
                <c:pt idx="3">
                  <c:v>2.6230000000000002</c:v>
                </c:pt>
                <c:pt idx="4">
                  <c:v>1.607</c:v>
                </c:pt>
                <c:pt idx="5">
                  <c:v>2.0059999999999998</c:v>
                </c:pt>
                <c:pt idx="6">
                  <c:v>3.722</c:v>
                </c:pt>
                <c:pt idx="7">
                  <c:v>3.3439999999999999</c:v>
                </c:pt>
                <c:pt idx="8">
                  <c:v>5.2489999999999997</c:v>
                </c:pt>
                <c:pt idx="9">
                  <c:v>7.8609999999999998</c:v>
                </c:pt>
                <c:pt idx="10">
                  <c:v>5.7770000000000001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27.860974900000002</c:v>
                  </c:pt>
                  <c:pt idx="1">
                    <c:v>20.7441168</c:v>
                  </c:pt>
                  <c:pt idx="2">
                    <c:v>10.4156052</c:v>
                  </c:pt>
                  <c:pt idx="3">
                    <c:v>15.998403900000001</c:v>
                  </c:pt>
                  <c:pt idx="4">
                    <c:v>8.1709800000000001</c:v>
                  </c:pt>
                  <c:pt idx="5">
                    <c:v>3.7206361999999999</c:v>
                  </c:pt>
                  <c:pt idx="6">
                    <c:v>6.8426127999999995</c:v>
                  </c:pt>
                  <c:pt idx="7">
                    <c:v>6.4424218</c:v>
                  </c:pt>
                  <c:pt idx="8">
                    <c:v>8.0975055000000005</c:v>
                  </c:pt>
                  <c:pt idx="9">
                    <c:v>11.5643352</c:v>
                  </c:pt>
                  <c:pt idx="10">
                    <c:v>10.532869099999997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27.860974900000002</c:v>
                  </c:pt>
                  <c:pt idx="1">
                    <c:v>20.7441168</c:v>
                  </c:pt>
                  <c:pt idx="2">
                    <c:v>10.4156052</c:v>
                  </c:pt>
                  <c:pt idx="3">
                    <c:v>15.998403900000001</c:v>
                  </c:pt>
                  <c:pt idx="4">
                    <c:v>8.1709800000000001</c:v>
                  </c:pt>
                  <c:pt idx="5">
                    <c:v>3.7206361999999999</c:v>
                  </c:pt>
                  <c:pt idx="6">
                    <c:v>6.8426127999999995</c:v>
                  </c:pt>
                  <c:pt idx="7">
                    <c:v>6.4424218</c:v>
                  </c:pt>
                  <c:pt idx="8">
                    <c:v>8.0975055000000005</c:v>
                  </c:pt>
                  <c:pt idx="9">
                    <c:v>11.5643352</c:v>
                  </c:pt>
                  <c:pt idx="10">
                    <c:v>10.532869099999997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100.90900000000001</c:v>
                </c:pt>
                <c:pt idx="1">
                  <c:v>79.908000000000001</c:v>
                </c:pt>
                <c:pt idx="2">
                  <c:v>39.039000000000001</c:v>
                </c:pt>
                <c:pt idx="3">
                  <c:v>50.837000000000003</c:v>
                </c:pt>
                <c:pt idx="4">
                  <c:v>35.65</c:v>
                </c:pt>
                <c:pt idx="5">
                  <c:v>24.302</c:v>
                </c:pt>
                <c:pt idx="6">
                  <c:v>44.088999999999999</c:v>
                </c:pt>
                <c:pt idx="7">
                  <c:v>39.719000000000001</c:v>
                </c:pt>
                <c:pt idx="8">
                  <c:v>38.395000000000003</c:v>
                </c:pt>
                <c:pt idx="9">
                  <c:v>47.356000000000002</c:v>
                </c:pt>
                <c:pt idx="10">
                  <c:v>53.656999999999996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968512"/>
        <c:axId val="183970432"/>
      </c:barChart>
      <c:catAx>
        <c:axId val="18396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970432"/>
        <c:crosses val="autoZero"/>
        <c:auto val="1"/>
        <c:lblAlgn val="ctr"/>
        <c:lblOffset val="100"/>
        <c:noMultiLvlLbl val="0"/>
      </c:catAx>
      <c:valAx>
        <c:axId val="183970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968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0.15283200786574086"/>
                  <c:y val="-0.2651373537931486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519.61939129593395</c:v>
                </c:pt>
                <c:pt idx="1">
                  <c:v>34996.349680254876</c:v>
                </c:pt>
                <c:pt idx="2">
                  <c:v>3004.4065860908354</c:v>
                </c:pt>
                <c:pt idx="3">
                  <c:v>747.4141180586621</c:v>
                </c:pt>
                <c:pt idx="4">
                  <c:v>107.45630263824249</c:v>
                </c:pt>
                <c:pt idx="5">
                  <c:v>67.134532122689123</c:v>
                </c:pt>
                <c:pt idx="6">
                  <c:v>10526.325520414399</c:v>
                </c:pt>
                <c:pt idx="7">
                  <c:v>0</c:v>
                </c:pt>
                <c:pt idx="8">
                  <c:v>0</c:v>
                </c:pt>
                <c:pt idx="9">
                  <c:v>6.0696478331500003</c:v>
                </c:pt>
                <c:pt idx="10">
                  <c:v>234.82315300604978</c:v>
                </c:pt>
                <c:pt idx="11">
                  <c:v>100.94776548406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7.1209771994893215E-2"/>
                  <c:y val="0.3787645885580957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24527.243814209629</c:v>
                </c:pt>
                <c:pt idx="1">
                  <c:v>25453.001192937805</c:v>
                </c:pt>
                <c:pt idx="2">
                  <c:v>1901.8837949388389</c:v>
                </c:pt>
                <c:pt idx="3">
                  <c:v>591.49240815734299</c:v>
                </c:pt>
                <c:pt idx="4">
                  <c:v>1637.9056592538211</c:v>
                </c:pt>
                <c:pt idx="5">
                  <c:v>2006.8736184430095</c:v>
                </c:pt>
                <c:pt idx="6">
                  <c:v>5995.2867563106829</c:v>
                </c:pt>
                <c:pt idx="7">
                  <c:v>12.01349871635</c:v>
                </c:pt>
                <c:pt idx="8">
                  <c:v>0</c:v>
                </c:pt>
                <c:pt idx="9">
                  <c:v>164.68327089000201</c:v>
                </c:pt>
                <c:pt idx="10">
                  <c:v>3433.5861804976953</c:v>
                </c:pt>
                <c:pt idx="11">
                  <c:v>95.33428131616526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1.1950000000000001</c:v>
                </c:pt>
                <c:pt idx="1">
                  <c:v>1.7729999999999999</c:v>
                </c:pt>
                <c:pt idx="2">
                  <c:v>1.3420000000000001</c:v>
                </c:pt>
                <c:pt idx="3">
                  <c:v>2.6230000000000002</c:v>
                </c:pt>
                <c:pt idx="4">
                  <c:v>1.607</c:v>
                </c:pt>
                <c:pt idx="5">
                  <c:v>2.0059999999999998</c:v>
                </c:pt>
                <c:pt idx="6">
                  <c:v>3.722</c:v>
                </c:pt>
                <c:pt idx="7">
                  <c:v>3.3439999999999999</c:v>
                </c:pt>
                <c:pt idx="8">
                  <c:v>5.2489999999999997</c:v>
                </c:pt>
                <c:pt idx="9">
                  <c:v>7.8609999999999998</c:v>
                </c:pt>
                <c:pt idx="10">
                  <c:v>5.7770000000000001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27.860974900000002</c:v>
                  </c:pt>
                  <c:pt idx="1">
                    <c:v>20.7441168</c:v>
                  </c:pt>
                  <c:pt idx="2">
                    <c:v>10.4156052</c:v>
                  </c:pt>
                  <c:pt idx="3">
                    <c:v>15.998403900000001</c:v>
                  </c:pt>
                  <c:pt idx="4">
                    <c:v>8.1709800000000001</c:v>
                  </c:pt>
                  <c:pt idx="5">
                    <c:v>3.7206361999999999</c:v>
                  </c:pt>
                  <c:pt idx="6">
                    <c:v>6.8426127999999995</c:v>
                  </c:pt>
                  <c:pt idx="7">
                    <c:v>6.4424218</c:v>
                  </c:pt>
                  <c:pt idx="8">
                    <c:v>8.0975055000000005</c:v>
                  </c:pt>
                  <c:pt idx="9">
                    <c:v>11.5643352</c:v>
                  </c:pt>
                  <c:pt idx="10">
                    <c:v>10.532869099999997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27.860974900000002</c:v>
                  </c:pt>
                  <c:pt idx="1">
                    <c:v>20.7441168</c:v>
                  </c:pt>
                  <c:pt idx="2">
                    <c:v>10.4156052</c:v>
                  </c:pt>
                  <c:pt idx="3">
                    <c:v>15.998403900000001</c:v>
                  </c:pt>
                  <c:pt idx="4">
                    <c:v>8.1709800000000001</c:v>
                  </c:pt>
                  <c:pt idx="5">
                    <c:v>3.7206361999999999</c:v>
                  </c:pt>
                  <c:pt idx="6">
                    <c:v>6.8426127999999995</c:v>
                  </c:pt>
                  <c:pt idx="7">
                    <c:v>6.4424218</c:v>
                  </c:pt>
                  <c:pt idx="8">
                    <c:v>8.0975055000000005</c:v>
                  </c:pt>
                  <c:pt idx="9">
                    <c:v>11.5643352</c:v>
                  </c:pt>
                  <c:pt idx="10">
                    <c:v>10.532869099999997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100.90900000000001</c:v>
                </c:pt>
                <c:pt idx="1">
                  <c:v>79.908000000000001</c:v>
                </c:pt>
                <c:pt idx="2">
                  <c:v>39.039000000000001</c:v>
                </c:pt>
                <c:pt idx="3">
                  <c:v>50.837000000000003</c:v>
                </c:pt>
                <c:pt idx="4">
                  <c:v>35.65</c:v>
                </c:pt>
                <c:pt idx="5">
                  <c:v>24.302</c:v>
                </c:pt>
                <c:pt idx="6">
                  <c:v>44.088999999999999</c:v>
                </c:pt>
                <c:pt idx="7">
                  <c:v>39.719000000000001</c:v>
                </c:pt>
                <c:pt idx="8">
                  <c:v>38.395000000000003</c:v>
                </c:pt>
                <c:pt idx="9">
                  <c:v>47.356000000000002</c:v>
                </c:pt>
                <c:pt idx="10">
                  <c:v>53.656999999999996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4009472"/>
        <c:axId val="184011392"/>
      </c:barChart>
      <c:catAx>
        <c:axId val="18400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4011392"/>
        <c:crosses val="autoZero"/>
        <c:auto val="1"/>
        <c:lblAlgn val="ctr"/>
        <c:lblOffset val="100"/>
        <c:noMultiLvlLbl val="0"/>
      </c:catAx>
      <c:valAx>
        <c:axId val="184011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4009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131.221</c:v>
                </c:pt>
                <c:pt idx="1">
                  <c:v>156.613</c:v>
                </c:pt>
                <c:pt idx="2">
                  <c:v>193.35</c:v>
                </c:pt>
                <c:pt idx="3">
                  <c:v>240.60900000000001</c:v>
                </c:pt>
                <c:pt idx="4">
                  <c:v>300.92200000000003</c:v>
                </c:pt>
                <c:pt idx="5">
                  <c:v>365.62700000000001</c:v>
                </c:pt>
                <c:pt idx="6">
                  <c:v>424.98200000000003</c:v>
                </c:pt>
                <c:pt idx="7">
                  <c:v>480.73200000000003</c:v>
                </c:pt>
                <c:pt idx="8">
                  <c:v>532.28700000000003</c:v>
                </c:pt>
                <c:pt idx="9">
                  <c:v>571.92600000000004</c:v>
                </c:pt>
                <c:pt idx="10">
                  <c:v>605.92399999999998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396.15354180000003</c:v>
                  </c:pt>
                  <c:pt idx="1">
                    <c:v>405.82091409999998</c:v>
                  </c:pt>
                  <c:pt idx="2">
                    <c:v>436.16851960000002</c:v>
                  </c:pt>
                  <c:pt idx="3">
                    <c:v>459.08669600000002</c:v>
                  </c:pt>
                  <c:pt idx="4">
                    <c:v>490.01084400000002</c:v>
                  </c:pt>
                  <c:pt idx="5">
                    <c:v>519.69471599999997</c:v>
                  </c:pt>
                  <c:pt idx="6">
                    <c:v>546.52180659999999</c:v>
                  </c:pt>
                  <c:pt idx="7">
                    <c:v>568.50141819999999</c:v>
                  </c:pt>
                  <c:pt idx="8">
                    <c:v>589.32535199999995</c:v>
                  </c:pt>
                  <c:pt idx="9">
                    <c:v>615.92880030000003</c:v>
                  </c:pt>
                  <c:pt idx="10">
                    <c:v>645.61966229999996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396.15354180000003</c:v>
                  </c:pt>
                  <c:pt idx="1">
                    <c:v>405.82091409999998</c:v>
                  </c:pt>
                  <c:pt idx="2">
                    <c:v>436.16851960000002</c:v>
                  </c:pt>
                  <c:pt idx="3">
                    <c:v>459.08669600000002</c:v>
                  </c:pt>
                  <c:pt idx="4">
                    <c:v>490.01084400000002</c:v>
                  </c:pt>
                  <c:pt idx="5">
                    <c:v>519.69471599999997</c:v>
                  </c:pt>
                  <c:pt idx="6">
                    <c:v>546.52180659999999</c:v>
                  </c:pt>
                  <c:pt idx="7">
                    <c:v>568.50141819999999</c:v>
                  </c:pt>
                  <c:pt idx="8">
                    <c:v>589.32535199999995</c:v>
                  </c:pt>
                  <c:pt idx="9">
                    <c:v>615.92880030000003</c:v>
                  </c:pt>
                  <c:pt idx="10">
                    <c:v>645.61966229999996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5525.1540000000005</c:v>
                </c:pt>
                <c:pt idx="1">
                  <c:v>5872.951</c:v>
                </c:pt>
                <c:pt idx="2">
                  <c:v>6500.2759999999998</c:v>
                </c:pt>
                <c:pt idx="3">
                  <c:v>7264.03</c:v>
                </c:pt>
                <c:pt idx="4">
                  <c:v>7967.6559999999999</c:v>
                </c:pt>
                <c:pt idx="5">
                  <c:v>8719.7099999999991</c:v>
                </c:pt>
                <c:pt idx="6">
                  <c:v>9374.3019999999997</c:v>
                </c:pt>
                <c:pt idx="7">
                  <c:v>9956.2420000000002</c:v>
                </c:pt>
                <c:pt idx="8">
                  <c:v>10523.666999999999</c:v>
                </c:pt>
                <c:pt idx="9">
                  <c:v>10979.123</c:v>
                </c:pt>
                <c:pt idx="10">
                  <c:v>11346.566999999999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4588544"/>
        <c:axId val="184590720"/>
      </c:barChart>
      <c:catAx>
        <c:axId val="18458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4590720"/>
        <c:crosses val="autoZero"/>
        <c:auto val="1"/>
        <c:lblAlgn val="ctr"/>
        <c:lblOffset val="100"/>
        <c:noMultiLvlLbl val="0"/>
      </c:catAx>
      <c:valAx>
        <c:axId val="184590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4588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131.221</c:v>
                </c:pt>
                <c:pt idx="1">
                  <c:v>156.613</c:v>
                </c:pt>
                <c:pt idx="2">
                  <c:v>193.35</c:v>
                </c:pt>
                <c:pt idx="3">
                  <c:v>240.60900000000001</c:v>
                </c:pt>
                <c:pt idx="4">
                  <c:v>300.92200000000003</c:v>
                </c:pt>
                <c:pt idx="5">
                  <c:v>365.62700000000001</c:v>
                </c:pt>
                <c:pt idx="6">
                  <c:v>424.98200000000003</c:v>
                </c:pt>
                <c:pt idx="7">
                  <c:v>480.73200000000003</c:v>
                </c:pt>
                <c:pt idx="8">
                  <c:v>532.28700000000003</c:v>
                </c:pt>
                <c:pt idx="9">
                  <c:v>571.92600000000004</c:v>
                </c:pt>
                <c:pt idx="10">
                  <c:v>605.92399999999998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396.15354180000003</c:v>
                  </c:pt>
                  <c:pt idx="1">
                    <c:v>405.82091409999998</c:v>
                  </c:pt>
                  <c:pt idx="2">
                    <c:v>436.16851960000002</c:v>
                  </c:pt>
                  <c:pt idx="3">
                    <c:v>459.08669600000002</c:v>
                  </c:pt>
                  <c:pt idx="4">
                    <c:v>490.01084400000002</c:v>
                  </c:pt>
                  <c:pt idx="5">
                    <c:v>519.69471599999997</c:v>
                  </c:pt>
                  <c:pt idx="6">
                    <c:v>546.52180659999999</c:v>
                  </c:pt>
                  <c:pt idx="7">
                    <c:v>568.50141819999999</c:v>
                  </c:pt>
                  <c:pt idx="8">
                    <c:v>589.32535199999995</c:v>
                  </c:pt>
                  <c:pt idx="9">
                    <c:v>615.92880030000003</c:v>
                  </c:pt>
                  <c:pt idx="10">
                    <c:v>645.61966229999996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396.15354180000003</c:v>
                  </c:pt>
                  <c:pt idx="1">
                    <c:v>405.82091409999998</c:v>
                  </c:pt>
                  <c:pt idx="2">
                    <c:v>436.16851960000002</c:v>
                  </c:pt>
                  <c:pt idx="3">
                    <c:v>459.08669600000002</c:v>
                  </c:pt>
                  <c:pt idx="4">
                    <c:v>490.01084400000002</c:v>
                  </c:pt>
                  <c:pt idx="5">
                    <c:v>519.69471599999997</c:v>
                  </c:pt>
                  <c:pt idx="6">
                    <c:v>546.52180659999999</c:v>
                  </c:pt>
                  <c:pt idx="7">
                    <c:v>568.50141819999999</c:v>
                  </c:pt>
                  <c:pt idx="8">
                    <c:v>589.32535199999995</c:v>
                  </c:pt>
                  <c:pt idx="9">
                    <c:v>615.92880030000003</c:v>
                  </c:pt>
                  <c:pt idx="10">
                    <c:v>645.61966229999996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5525.1540000000005</c:v>
                </c:pt>
                <c:pt idx="1">
                  <c:v>5872.951</c:v>
                </c:pt>
                <c:pt idx="2">
                  <c:v>6500.2759999999998</c:v>
                </c:pt>
                <c:pt idx="3">
                  <c:v>7264.03</c:v>
                </c:pt>
                <c:pt idx="4">
                  <c:v>7967.6559999999999</c:v>
                </c:pt>
                <c:pt idx="5">
                  <c:v>8719.7099999999991</c:v>
                </c:pt>
                <c:pt idx="6">
                  <c:v>9374.3019999999997</c:v>
                </c:pt>
                <c:pt idx="7">
                  <c:v>9956.2420000000002</c:v>
                </c:pt>
                <c:pt idx="8">
                  <c:v>10523.666999999999</c:v>
                </c:pt>
                <c:pt idx="9">
                  <c:v>10979.123</c:v>
                </c:pt>
                <c:pt idx="10">
                  <c:v>11346.566999999999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552256"/>
        <c:axId val="183554432"/>
      </c:barChart>
      <c:catAx>
        <c:axId val="1835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554432"/>
        <c:crosses val="autoZero"/>
        <c:auto val="1"/>
        <c:lblAlgn val="ctr"/>
        <c:lblOffset val="100"/>
        <c:noMultiLvlLbl val="0"/>
      </c:catAx>
      <c:valAx>
        <c:axId val="183554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55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5.7750000000000004</c:v>
                </c:pt>
                <c:pt idx="1">
                  <c:v>7.4610000000000003</c:v>
                </c:pt>
                <c:pt idx="2">
                  <c:v>9.5050000000000008</c:v>
                </c:pt>
                <c:pt idx="3">
                  <c:v>11.901</c:v>
                </c:pt>
                <c:pt idx="4">
                  <c:v>14.068</c:v>
                </c:pt>
                <c:pt idx="5">
                  <c:v>14.535</c:v>
                </c:pt>
                <c:pt idx="6">
                  <c:v>14.531000000000001</c:v>
                </c:pt>
                <c:pt idx="7">
                  <c:v>14.462999999999999</c:v>
                </c:pt>
                <c:pt idx="8">
                  <c:v>14.199</c:v>
                </c:pt>
                <c:pt idx="9">
                  <c:v>13.983000000000001</c:v>
                </c:pt>
                <c:pt idx="10">
                  <c:v>13.753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10.8089695</c:v>
                  </c:pt>
                  <c:pt idx="1">
                    <c:v>12.049780599999998</c:v>
                  </c:pt>
                  <c:pt idx="2">
                    <c:v>13.471390100000001</c:v>
                  </c:pt>
                  <c:pt idx="3">
                    <c:v>13.412303099999999</c:v>
                  </c:pt>
                  <c:pt idx="4">
                    <c:v>12.6051447</c:v>
                  </c:pt>
                  <c:pt idx="5">
                    <c:v>12.0583008</c:v>
                  </c:pt>
                  <c:pt idx="6">
                    <c:v>11.3939681</c:v>
                  </c:pt>
                  <c:pt idx="7">
                    <c:v>10.427502799999999</c:v>
                  </c:pt>
                  <c:pt idx="8">
                    <c:v>9.4877289000000005</c:v>
                  </c:pt>
                  <c:pt idx="9">
                    <c:v>8.1482169999999989</c:v>
                  </c:pt>
                  <c:pt idx="10">
                    <c:v>7.6062454000000006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10.8089695</c:v>
                  </c:pt>
                  <c:pt idx="1">
                    <c:v>12.049780599999998</c:v>
                  </c:pt>
                  <c:pt idx="2">
                    <c:v>13.471390100000001</c:v>
                  </c:pt>
                  <c:pt idx="3">
                    <c:v>13.412303099999999</c:v>
                  </c:pt>
                  <c:pt idx="4">
                    <c:v>12.6051447</c:v>
                  </c:pt>
                  <c:pt idx="5">
                    <c:v>12.0583008</c:v>
                  </c:pt>
                  <c:pt idx="6">
                    <c:v>11.3939681</c:v>
                  </c:pt>
                  <c:pt idx="7">
                    <c:v>10.427502799999999</c:v>
                  </c:pt>
                  <c:pt idx="8">
                    <c:v>9.4877289000000005</c:v>
                  </c:pt>
                  <c:pt idx="9">
                    <c:v>8.1482169999999989</c:v>
                  </c:pt>
                  <c:pt idx="10">
                    <c:v>7.6062454000000006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152.88499999999999</c:v>
                </c:pt>
                <c:pt idx="1">
                  <c:v>176.68299999999999</c:v>
                </c:pt>
                <c:pt idx="2">
                  <c:v>190.54300000000001</c:v>
                </c:pt>
                <c:pt idx="3">
                  <c:v>191.33099999999999</c:v>
                </c:pt>
                <c:pt idx="4">
                  <c:v>183.48099999999999</c:v>
                </c:pt>
                <c:pt idx="5">
                  <c:v>175.26599999999999</c:v>
                </c:pt>
                <c:pt idx="6">
                  <c:v>164.89099999999999</c:v>
                </c:pt>
                <c:pt idx="7">
                  <c:v>154.25299999999999</c:v>
                </c:pt>
                <c:pt idx="8">
                  <c:v>143.10300000000001</c:v>
                </c:pt>
                <c:pt idx="9">
                  <c:v>130.79</c:v>
                </c:pt>
                <c:pt idx="10">
                  <c:v>120.926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7176704"/>
        <c:axId val="197182976"/>
      </c:barChart>
      <c:catAx>
        <c:axId val="19717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97182976"/>
        <c:crosses val="autoZero"/>
        <c:auto val="1"/>
        <c:lblAlgn val="ctr"/>
        <c:lblOffset val="100"/>
        <c:noMultiLvlLbl val="0"/>
      </c:catAx>
      <c:valAx>
        <c:axId val="197182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7176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5.7750000000000004</c:v>
                </c:pt>
                <c:pt idx="1">
                  <c:v>7.4610000000000003</c:v>
                </c:pt>
                <c:pt idx="2">
                  <c:v>9.5050000000000008</c:v>
                </c:pt>
                <c:pt idx="3">
                  <c:v>11.901</c:v>
                </c:pt>
                <c:pt idx="4">
                  <c:v>14.068</c:v>
                </c:pt>
                <c:pt idx="5">
                  <c:v>14.535</c:v>
                </c:pt>
                <c:pt idx="6">
                  <c:v>14.531000000000001</c:v>
                </c:pt>
                <c:pt idx="7">
                  <c:v>14.462999999999999</c:v>
                </c:pt>
                <c:pt idx="8">
                  <c:v>14.199</c:v>
                </c:pt>
                <c:pt idx="9">
                  <c:v>13.983000000000001</c:v>
                </c:pt>
                <c:pt idx="10">
                  <c:v>13.753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10.8089695</c:v>
                  </c:pt>
                  <c:pt idx="1">
                    <c:v>12.049780599999998</c:v>
                  </c:pt>
                  <c:pt idx="2">
                    <c:v>13.471390100000001</c:v>
                  </c:pt>
                  <c:pt idx="3">
                    <c:v>13.412303099999999</c:v>
                  </c:pt>
                  <c:pt idx="4">
                    <c:v>12.6051447</c:v>
                  </c:pt>
                  <c:pt idx="5">
                    <c:v>12.0583008</c:v>
                  </c:pt>
                  <c:pt idx="6">
                    <c:v>11.3939681</c:v>
                  </c:pt>
                  <c:pt idx="7">
                    <c:v>10.427502799999999</c:v>
                  </c:pt>
                  <c:pt idx="8">
                    <c:v>9.4877289000000005</c:v>
                  </c:pt>
                  <c:pt idx="9">
                    <c:v>8.1482169999999989</c:v>
                  </c:pt>
                  <c:pt idx="10">
                    <c:v>7.6062454000000006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10.8089695</c:v>
                  </c:pt>
                  <c:pt idx="1">
                    <c:v>12.049780599999998</c:v>
                  </c:pt>
                  <c:pt idx="2">
                    <c:v>13.471390100000001</c:v>
                  </c:pt>
                  <c:pt idx="3">
                    <c:v>13.412303099999999</c:v>
                  </c:pt>
                  <c:pt idx="4">
                    <c:v>12.6051447</c:v>
                  </c:pt>
                  <c:pt idx="5">
                    <c:v>12.0583008</c:v>
                  </c:pt>
                  <c:pt idx="6">
                    <c:v>11.3939681</c:v>
                  </c:pt>
                  <c:pt idx="7">
                    <c:v>10.427502799999999</c:v>
                  </c:pt>
                  <c:pt idx="8">
                    <c:v>9.4877289000000005</c:v>
                  </c:pt>
                  <c:pt idx="9">
                    <c:v>8.1482169999999989</c:v>
                  </c:pt>
                  <c:pt idx="10">
                    <c:v>7.6062454000000006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152.88499999999999</c:v>
                </c:pt>
                <c:pt idx="1">
                  <c:v>176.68299999999999</c:v>
                </c:pt>
                <c:pt idx="2">
                  <c:v>190.54300000000001</c:v>
                </c:pt>
                <c:pt idx="3">
                  <c:v>191.33099999999999</c:v>
                </c:pt>
                <c:pt idx="4">
                  <c:v>183.48099999999999</c:v>
                </c:pt>
                <c:pt idx="5">
                  <c:v>175.26599999999999</c:v>
                </c:pt>
                <c:pt idx="6">
                  <c:v>164.89099999999999</c:v>
                </c:pt>
                <c:pt idx="7">
                  <c:v>154.25299999999999</c:v>
                </c:pt>
                <c:pt idx="8">
                  <c:v>143.10300000000001</c:v>
                </c:pt>
                <c:pt idx="9">
                  <c:v>130.79</c:v>
                </c:pt>
                <c:pt idx="10">
                  <c:v>120.926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4663424"/>
        <c:axId val="184698368"/>
      </c:barChart>
      <c:catAx>
        <c:axId val="18466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4698368"/>
        <c:crosses val="autoZero"/>
        <c:auto val="1"/>
        <c:lblAlgn val="ctr"/>
        <c:lblOffset val="100"/>
        <c:noMultiLvlLbl val="0"/>
      </c:catAx>
      <c:valAx>
        <c:axId val="184698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4663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120.61</c:v>
                </c:pt>
                <c:pt idx="1">
                  <c:v>139.696</c:v>
                </c:pt>
                <c:pt idx="2">
                  <c:v>169.916</c:v>
                </c:pt>
                <c:pt idx="3">
                  <c:v>211.631</c:v>
                </c:pt>
                <c:pt idx="4">
                  <c:v>262.69600000000003</c:v>
                </c:pt>
                <c:pt idx="5">
                  <c:v>326.50900000000001</c:v>
                </c:pt>
                <c:pt idx="6">
                  <c:v>390.32900000000001</c:v>
                </c:pt>
                <c:pt idx="7">
                  <c:v>444.40300000000002</c:v>
                </c:pt>
                <c:pt idx="8">
                  <c:v>500.00299999999999</c:v>
                </c:pt>
                <c:pt idx="9">
                  <c:v>544.75800000000004</c:v>
                </c:pt>
                <c:pt idx="10">
                  <c:v>575.38</c:v>
                </c:pt>
                <c:pt idx="12">
                  <c:v>5422.4579999999996</c:v>
                </c:pt>
                <c:pt idx="13">
                  <c:v>5630.3630000000003</c:v>
                </c:pt>
                <c:pt idx="14">
                  <c:v>6066.527</c:v>
                </c:pt>
                <c:pt idx="15">
                  <c:v>6824.0450000000001</c:v>
                </c:pt>
                <c:pt idx="16">
                  <c:v>7526.5150000000003</c:v>
                </c:pt>
                <c:pt idx="17">
                  <c:v>8265.6679999999997</c:v>
                </c:pt>
                <c:pt idx="18">
                  <c:v>9020.4889999999996</c:v>
                </c:pt>
                <c:pt idx="19">
                  <c:v>9624.4989999999998</c:v>
                </c:pt>
                <c:pt idx="20">
                  <c:v>10197.171</c:v>
                </c:pt>
                <c:pt idx="21">
                  <c:v>10720.714</c:v>
                </c:pt>
                <c:pt idx="22">
                  <c:v>11137.880999999999</c:v>
                </c:pt>
                <c:pt idx="24">
                  <c:v>5543.0679999999993</c:v>
                </c:pt>
                <c:pt idx="25">
                  <c:v>5770.0590000000002</c:v>
                </c:pt>
                <c:pt idx="26">
                  <c:v>6236.4430000000002</c:v>
                </c:pt>
                <c:pt idx="27">
                  <c:v>7035.6760000000004</c:v>
                </c:pt>
                <c:pt idx="28">
                  <c:v>7789.2110000000002</c:v>
                </c:pt>
                <c:pt idx="29">
                  <c:v>8592.1769999999997</c:v>
                </c:pt>
                <c:pt idx="30">
                  <c:v>9410.8179999999993</c:v>
                </c:pt>
                <c:pt idx="31">
                  <c:v>10068.902</c:v>
                </c:pt>
                <c:pt idx="32">
                  <c:v>10697.174000000001</c:v>
                </c:pt>
                <c:pt idx="33">
                  <c:v>11265.472</c:v>
                </c:pt>
                <c:pt idx="34">
                  <c:v>11713.260999999999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880512"/>
        <c:axId val="18289088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23.1</c:v>
                </c:pt>
                <c:pt idx="1">
                  <c:v>37.305</c:v>
                </c:pt>
                <c:pt idx="2">
                  <c:v>47.525000000000006</c:v>
                </c:pt>
                <c:pt idx="3">
                  <c:v>59.504999999999995</c:v>
                </c:pt>
                <c:pt idx="4">
                  <c:v>70.34</c:v>
                </c:pt>
                <c:pt idx="5">
                  <c:v>72.674999999999997</c:v>
                </c:pt>
                <c:pt idx="6">
                  <c:v>72.655000000000001</c:v>
                </c:pt>
                <c:pt idx="7">
                  <c:v>72.314999999999998</c:v>
                </c:pt>
                <c:pt idx="8">
                  <c:v>70.995000000000005</c:v>
                </c:pt>
                <c:pt idx="9">
                  <c:v>69.915000000000006</c:v>
                </c:pt>
                <c:pt idx="10">
                  <c:v>68.765000000000001</c:v>
                </c:pt>
                <c:pt idx="12">
                  <c:v>611.54</c:v>
                </c:pt>
                <c:pt idx="13">
                  <c:v>883.41499999999996</c:v>
                </c:pt>
                <c:pt idx="14">
                  <c:v>952.71500000000003</c:v>
                </c:pt>
                <c:pt idx="15">
                  <c:v>956.65499999999997</c:v>
                </c:pt>
                <c:pt idx="16">
                  <c:v>917.40499999999997</c:v>
                </c:pt>
                <c:pt idx="17">
                  <c:v>876.32999999999993</c:v>
                </c:pt>
                <c:pt idx="18">
                  <c:v>824.45499999999993</c:v>
                </c:pt>
                <c:pt idx="19">
                  <c:v>771.26499999999987</c:v>
                </c:pt>
                <c:pt idx="20">
                  <c:v>715.5150000000001</c:v>
                </c:pt>
                <c:pt idx="21">
                  <c:v>653.94999999999993</c:v>
                </c:pt>
                <c:pt idx="22">
                  <c:v>604.63</c:v>
                </c:pt>
                <c:pt idx="24">
                  <c:v>634.64</c:v>
                </c:pt>
                <c:pt idx="25">
                  <c:v>920.72</c:v>
                </c:pt>
                <c:pt idx="26">
                  <c:v>1000.24</c:v>
                </c:pt>
                <c:pt idx="27">
                  <c:v>1016.16</c:v>
                </c:pt>
                <c:pt idx="28">
                  <c:v>987.745</c:v>
                </c:pt>
                <c:pt idx="29">
                  <c:v>949.00499999999988</c:v>
                </c:pt>
                <c:pt idx="30">
                  <c:v>897.11</c:v>
                </c:pt>
                <c:pt idx="31">
                  <c:v>843.57999999999993</c:v>
                </c:pt>
                <c:pt idx="32">
                  <c:v>786.5100000000001</c:v>
                </c:pt>
                <c:pt idx="33">
                  <c:v>723.86500000000001</c:v>
                </c:pt>
                <c:pt idx="34">
                  <c:v>673.39499999999998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892416"/>
        <c:axId val="182893952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4.78</c:v>
                </c:pt>
                <c:pt idx="1">
                  <c:v>8.8650000000000002</c:v>
                </c:pt>
                <c:pt idx="2">
                  <c:v>6.7100000000000009</c:v>
                </c:pt>
                <c:pt idx="3">
                  <c:v>13.115000000000002</c:v>
                </c:pt>
                <c:pt idx="4">
                  <c:v>8.0350000000000001</c:v>
                </c:pt>
                <c:pt idx="5">
                  <c:v>10.029999999999999</c:v>
                </c:pt>
                <c:pt idx="6">
                  <c:v>18.61</c:v>
                </c:pt>
                <c:pt idx="7">
                  <c:v>16.72</c:v>
                </c:pt>
                <c:pt idx="8">
                  <c:v>26.244999999999997</c:v>
                </c:pt>
                <c:pt idx="9">
                  <c:v>39.305</c:v>
                </c:pt>
                <c:pt idx="10">
                  <c:v>28.885000000000002</c:v>
                </c:pt>
                <c:pt idx="12">
                  <c:v>403.63600000000002</c:v>
                </c:pt>
                <c:pt idx="13">
                  <c:v>399.54</c:v>
                </c:pt>
                <c:pt idx="14">
                  <c:v>195.19499999999999</c:v>
                </c:pt>
                <c:pt idx="15">
                  <c:v>254.185</c:v>
                </c:pt>
                <c:pt idx="16">
                  <c:v>178.25</c:v>
                </c:pt>
                <c:pt idx="17">
                  <c:v>121.50999999999999</c:v>
                </c:pt>
                <c:pt idx="18">
                  <c:v>220.44499999999999</c:v>
                </c:pt>
                <c:pt idx="19">
                  <c:v>198.595</c:v>
                </c:pt>
                <c:pt idx="20">
                  <c:v>191.97500000000002</c:v>
                </c:pt>
                <c:pt idx="21">
                  <c:v>236.78</c:v>
                </c:pt>
                <c:pt idx="22">
                  <c:v>268.28499999999997</c:v>
                </c:pt>
                <c:pt idx="24">
                  <c:v>408.416</c:v>
                </c:pt>
                <c:pt idx="25">
                  <c:v>408.40499999999997</c:v>
                </c:pt>
                <c:pt idx="26">
                  <c:v>201.905</c:v>
                </c:pt>
                <c:pt idx="27">
                  <c:v>267.3</c:v>
                </c:pt>
                <c:pt idx="28">
                  <c:v>186.285</c:v>
                </c:pt>
                <c:pt idx="29">
                  <c:v>131.54</c:v>
                </c:pt>
                <c:pt idx="30">
                  <c:v>239.05500000000001</c:v>
                </c:pt>
                <c:pt idx="31">
                  <c:v>215.315</c:v>
                </c:pt>
                <c:pt idx="32">
                  <c:v>218.22000000000003</c:v>
                </c:pt>
                <c:pt idx="33">
                  <c:v>276.08499999999998</c:v>
                </c:pt>
                <c:pt idx="34">
                  <c:v>297.16999999999996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92416"/>
        <c:axId val="182893952"/>
      </c:lineChart>
      <c:catAx>
        <c:axId val="182880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8289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89088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2880512"/>
        <c:crosses val="autoZero"/>
        <c:crossBetween val="between"/>
      </c:valAx>
      <c:catAx>
        <c:axId val="182892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2893952"/>
        <c:crosses val="autoZero"/>
        <c:auto val="0"/>
        <c:lblAlgn val="ctr"/>
        <c:lblOffset val="100"/>
        <c:noMultiLvlLbl val="0"/>
      </c:catAx>
      <c:valAx>
        <c:axId val="182893952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28924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120.61</c:v>
                </c:pt>
                <c:pt idx="1">
                  <c:v>139.696</c:v>
                </c:pt>
                <c:pt idx="2">
                  <c:v>169.916</c:v>
                </c:pt>
                <c:pt idx="3">
                  <c:v>211.631</c:v>
                </c:pt>
                <c:pt idx="4">
                  <c:v>262.69600000000003</c:v>
                </c:pt>
                <c:pt idx="5">
                  <c:v>326.50900000000001</c:v>
                </c:pt>
                <c:pt idx="6">
                  <c:v>390.32900000000001</c:v>
                </c:pt>
                <c:pt idx="7">
                  <c:v>444.40300000000002</c:v>
                </c:pt>
                <c:pt idx="8">
                  <c:v>500.00299999999999</c:v>
                </c:pt>
                <c:pt idx="9">
                  <c:v>544.75800000000004</c:v>
                </c:pt>
                <c:pt idx="10">
                  <c:v>575.38</c:v>
                </c:pt>
                <c:pt idx="12">
                  <c:v>5422.4579999999996</c:v>
                </c:pt>
                <c:pt idx="13">
                  <c:v>5630.3630000000003</c:v>
                </c:pt>
                <c:pt idx="14">
                  <c:v>6066.527</c:v>
                </c:pt>
                <c:pt idx="15">
                  <c:v>6824.0450000000001</c:v>
                </c:pt>
                <c:pt idx="16">
                  <c:v>7526.5150000000003</c:v>
                </c:pt>
                <c:pt idx="17">
                  <c:v>8265.6679999999997</c:v>
                </c:pt>
                <c:pt idx="18">
                  <c:v>9020.4889999999996</c:v>
                </c:pt>
                <c:pt idx="19">
                  <c:v>9624.4989999999998</c:v>
                </c:pt>
                <c:pt idx="20">
                  <c:v>10197.171</c:v>
                </c:pt>
                <c:pt idx="21">
                  <c:v>10720.714</c:v>
                </c:pt>
                <c:pt idx="22">
                  <c:v>11137.880999999999</c:v>
                </c:pt>
                <c:pt idx="24">
                  <c:v>5543.0679999999993</c:v>
                </c:pt>
                <c:pt idx="25">
                  <c:v>5770.0590000000002</c:v>
                </c:pt>
                <c:pt idx="26">
                  <c:v>6236.4430000000002</c:v>
                </c:pt>
                <c:pt idx="27">
                  <c:v>7035.6760000000004</c:v>
                </c:pt>
                <c:pt idx="28">
                  <c:v>7789.2110000000002</c:v>
                </c:pt>
                <c:pt idx="29">
                  <c:v>8592.1769999999997</c:v>
                </c:pt>
                <c:pt idx="30">
                  <c:v>9410.8179999999993</c:v>
                </c:pt>
                <c:pt idx="31">
                  <c:v>10068.902</c:v>
                </c:pt>
                <c:pt idx="32">
                  <c:v>10697.174000000001</c:v>
                </c:pt>
                <c:pt idx="33">
                  <c:v>11265.472</c:v>
                </c:pt>
                <c:pt idx="34">
                  <c:v>11713.260999999999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302976"/>
        <c:axId val="18430924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23.1</c:v>
                </c:pt>
                <c:pt idx="1">
                  <c:v>37.305</c:v>
                </c:pt>
                <c:pt idx="2">
                  <c:v>47.525000000000006</c:v>
                </c:pt>
                <c:pt idx="3">
                  <c:v>59.504999999999995</c:v>
                </c:pt>
                <c:pt idx="4">
                  <c:v>70.34</c:v>
                </c:pt>
                <c:pt idx="5">
                  <c:v>72.674999999999997</c:v>
                </c:pt>
                <c:pt idx="6">
                  <c:v>72.655000000000001</c:v>
                </c:pt>
                <c:pt idx="7">
                  <c:v>72.314999999999998</c:v>
                </c:pt>
                <c:pt idx="8">
                  <c:v>70.995000000000005</c:v>
                </c:pt>
                <c:pt idx="9">
                  <c:v>69.915000000000006</c:v>
                </c:pt>
                <c:pt idx="10">
                  <c:v>68.765000000000001</c:v>
                </c:pt>
                <c:pt idx="12">
                  <c:v>611.54</c:v>
                </c:pt>
                <c:pt idx="13">
                  <c:v>883.41499999999996</c:v>
                </c:pt>
                <c:pt idx="14">
                  <c:v>952.71500000000003</c:v>
                </c:pt>
                <c:pt idx="15">
                  <c:v>956.65499999999997</c:v>
                </c:pt>
                <c:pt idx="16">
                  <c:v>917.40499999999997</c:v>
                </c:pt>
                <c:pt idx="17">
                  <c:v>876.32999999999993</c:v>
                </c:pt>
                <c:pt idx="18">
                  <c:v>824.45499999999993</c:v>
                </c:pt>
                <c:pt idx="19">
                  <c:v>771.26499999999987</c:v>
                </c:pt>
                <c:pt idx="20">
                  <c:v>715.5150000000001</c:v>
                </c:pt>
                <c:pt idx="21">
                  <c:v>653.94999999999993</c:v>
                </c:pt>
                <c:pt idx="22">
                  <c:v>604.63</c:v>
                </c:pt>
                <c:pt idx="24">
                  <c:v>634.64</c:v>
                </c:pt>
                <c:pt idx="25">
                  <c:v>920.72</c:v>
                </c:pt>
                <c:pt idx="26">
                  <c:v>1000.24</c:v>
                </c:pt>
                <c:pt idx="27">
                  <c:v>1016.16</c:v>
                </c:pt>
                <c:pt idx="28">
                  <c:v>987.745</c:v>
                </c:pt>
                <c:pt idx="29">
                  <c:v>949.00499999999988</c:v>
                </c:pt>
                <c:pt idx="30">
                  <c:v>897.11</c:v>
                </c:pt>
                <c:pt idx="31">
                  <c:v>843.57999999999993</c:v>
                </c:pt>
                <c:pt idx="32">
                  <c:v>786.5100000000001</c:v>
                </c:pt>
                <c:pt idx="33">
                  <c:v>723.86500000000001</c:v>
                </c:pt>
                <c:pt idx="34">
                  <c:v>673.39499999999998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4310784"/>
        <c:axId val="184316672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4.78</c:v>
                </c:pt>
                <c:pt idx="1">
                  <c:v>8.8650000000000002</c:v>
                </c:pt>
                <c:pt idx="2">
                  <c:v>6.7100000000000009</c:v>
                </c:pt>
                <c:pt idx="3">
                  <c:v>13.115000000000002</c:v>
                </c:pt>
                <c:pt idx="4">
                  <c:v>8.0350000000000001</c:v>
                </c:pt>
                <c:pt idx="5">
                  <c:v>10.029999999999999</c:v>
                </c:pt>
                <c:pt idx="6">
                  <c:v>18.61</c:v>
                </c:pt>
                <c:pt idx="7">
                  <c:v>16.72</c:v>
                </c:pt>
                <c:pt idx="8">
                  <c:v>26.244999999999997</c:v>
                </c:pt>
                <c:pt idx="9">
                  <c:v>39.305</c:v>
                </c:pt>
                <c:pt idx="10">
                  <c:v>28.885000000000002</c:v>
                </c:pt>
                <c:pt idx="12">
                  <c:v>403.63600000000002</c:v>
                </c:pt>
                <c:pt idx="13">
                  <c:v>399.54</c:v>
                </c:pt>
                <c:pt idx="14">
                  <c:v>195.19499999999999</c:v>
                </c:pt>
                <c:pt idx="15">
                  <c:v>254.185</c:v>
                </c:pt>
                <c:pt idx="16">
                  <c:v>178.25</c:v>
                </c:pt>
                <c:pt idx="17">
                  <c:v>121.50999999999999</c:v>
                </c:pt>
                <c:pt idx="18">
                  <c:v>220.44499999999999</c:v>
                </c:pt>
                <c:pt idx="19">
                  <c:v>198.595</c:v>
                </c:pt>
                <c:pt idx="20">
                  <c:v>191.97500000000002</c:v>
                </c:pt>
                <c:pt idx="21">
                  <c:v>236.78</c:v>
                </c:pt>
                <c:pt idx="22">
                  <c:v>268.28499999999997</c:v>
                </c:pt>
                <c:pt idx="24">
                  <c:v>408.416</c:v>
                </c:pt>
                <c:pt idx="25">
                  <c:v>408.40499999999997</c:v>
                </c:pt>
                <c:pt idx="26">
                  <c:v>201.905</c:v>
                </c:pt>
                <c:pt idx="27">
                  <c:v>267.3</c:v>
                </c:pt>
                <c:pt idx="28">
                  <c:v>186.285</c:v>
                </c:pt>
                <c:pt idx="29">
                  <c:v>131.54</c:v>
                </c:pt>
                <c:pt idx="30">
                  <c:v>239.05500000000001</c:v>
                </c:pt>
                <c:pt idx="31">
                  <c:v>215.315</c:v>
                </c:pt>
                <c:pt idx="32">
                  <c:v>218.22000000000003</c:v>
                </c:pt>
                <c:pt idx="33">
                  <c:v>276.08499999999998</c:v>
                </c:pt>
                <c:pt idx="34">
                  <c:v>297.16999999999996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10784"/>
        <c:axId val="184316672"/>
      </c:lineChart>
      <c:catAx>
        <c:axId val="18430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4309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092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4302976"/>
        <c:crosses val="autoZero"/>
        <c:crossBetween val="between"/>
      </c:valAx>
      <c:catAx>
        <c:axId val="184310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4316672"/>
        <c:crosses val="autoZero"/>
        <c:auto val="0"/>
        <c:lblAlgn val="ctr"/>
        <c:lblOffset val="100"/>
        <c:noMultiLvlLbl val="0"/>
      </c:catAx>
      <c:valAx>
        <c:axId val="184316672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43107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1.401E-2</c:v>
                </c:pt>
                <c:pt idx="1">
                  <c:v>8.4999999999999995E-4</c:v>
                </c:pt>
                <c:pt idx="2">
                  <c:v>1.7999999999999998E-4</c:v>
                </c:pt>
                <c:pt idx="3">
                  <c:v>1.82E-3</c:v>
                </c:pt>
                <c:pt idx="4">
                  <c:v>0</c:v>
                </c:pt>
                <c:pt idx="5">
                  <c:v>0</c:v>
                </c:pt>
                <c:pt idx="6">
                  <c:v>2.7E-4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0.58026654</c:v>
                  </c:pt>
                  <c:pt idx="1">
                    <c:v>0.33925053499999996</c:v>
                  </c:pt>
                  <c:pt idx="2">
                    <c:v>0.22166141493431868</c:v>
                  </c:pt>
                  <c:pt idx="3">
                    <c:v>0.1659245674305285</c:v>
                  </c:pt>
                  <c:pt idx="4">
                    <c:v>0.48278873800000005</c:v>
                  </c:pt>
                  <c:pt idx="5">
                    <c:v>1.463214E-2</c:v>
                  </c:pt>
                  <c:pt idx="6">
                    <c:v>1.1493850000000002E-2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0.58026654</c:v>
                  </c:pt>
                  <c:pt idx="1">
                    <c:v>0.33925053499999996</c:v>
                  </c:pt>
                  <c:pt idx="2">
                    <c:v>0.22166141493431868</c:v>
                  </c:pt>
                  <c:pt idx="3">
                    <c:v>0.1659245674305285</c:v>
                  </c:pt>
                  <c:pt idx="4">
                    <c:v>0.48278873800000005</c:v>
                  </c:pt>
                  <c:pt idx="5">
                    <c:v>1.463214E-2</c:v>
                  </c:pt>
                  <c:pt idx="6">
                    <c:v>1.1493850000000002E-2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2.0023</c:v>
                </c:pt>
                <c:pt idx="1">
                  <c:v>0.77154999999999996</c:v>
                </c:pt>
                <c:pt idx="2">
                  <c:v>0.72189000000000003</c:v>
                </c:pt>
                <c:pt idx="3">
                  <c:v>0.50383</c:v>
                </c:pt>
                <c:pt idx="4">
                  <c:v>1.5741400000000001</c:v>
                </c:pt>
                <c:pt idx="5">
                  <c:v>1.8440000000000002E-2</c:v>
                </c:pt>
                <c:pt idx="6">
                  <c:v>1.6750000000000001E-2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502912"/>
        <c:axId val="164504704"/>
      </c:barChart>
      <c:catAx>
        <c:axId val="1645029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504704"/>
        <c:crosses val="autoZero"/>
        <c:auto val="1"/>
        <c:lblAlgn val="ctr"/>
        <c:lblOffset val="100"/>
        <c:noMultiLvlLbl val="0"/>
      </c:catAx>
      <c:valAx>
        <c:axId val="1645047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5029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1.401E-2</c:v>
                </c:pt>
                <c:pt idx="1">
                  <c:v>8.4999999999999995E-4</c:v>
                </c:pt>
                <c:pt idx="2">
                  <c:v>1.7999999999999998E-4</c:v>
                </c:pt>
                <c:pt idx="3">
                  <c:v>1.82E-3</c:v>
                </c:pt>
                <c:pt idx="4">
                  <c:v>0</c:v>
                </c:pt>
                <c:pt idx="5">
                  <c:v>0</c:v>
                </c:pt>
                <c:pt idx="6">
                  <c:v>2.7E-4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0.58026654</c:v>
                  </c:pt>
                  <c:pt idx="1">
                    <c:v>0.33925053499999996</c:v>
                  </c:pt>
                  <c:pt idx="2">
                    <c:v>0.22166141493431868</c:v>
                  </c:pt>
                  <c:pt idx="3">
                    <c:v>0.1659245674305285</c:v>
                  </c:pt>
                  <c:pt idx="4">
                    <c:v>0.48278873800000005</c:v>
                  </c:pt>
                  <c:pt idx="5">
                    <c:v>1.463214E-2</c:v>
                  </c:pt>
                  <c:pt idx="6">
                    <c:v>1.1493850000000002E-2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0.58026654</c:v>
                  </c:pt>
                  <c:pt idx="1">
                    <c:v>0.33925053499999996</c:v>
                  </c:pt>
                  <c:pt idx="2">
                    <c:v>0.22166141493431868</c:v>
                  </c:pt>
                  <c:pt idx="3">
                    <c:v>0.1659245674305285</c:v>
                  </c:pt>
                  <c:pt idx="4">
                    <c:v>0.48278873800000005</c:v>
                  </c:pt>
                  <c:pt idx="5">
                    <c:v>1.463214E-2</c:v>
                  </c:pt>
                  <c:pt idx="6">
                    <c:v>1.1493850000000002E-2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2.0023</c:v>
                </c:pt>
                <c:pt idx="1">
                  <c:v>0.77154999999999996</c:v>
                </c:pt>
                <c:pt idx="2">
                  <c:v>0.72189000000000003</c:v>
                </c:pt>
                <c:pt idx="3">
                  <c:v>0.50383</c:v>
                </c:pt>
                <c:pt idx="4">
                  <c:v>1.5741400000000001</c:v>
                </c:pt>
                <c:pt idx="5">
                  <c:v>1.8440000000000002E-2</c:v>
                </c:pt>
                <c:pt idx="6">
                  <c:v>1.6750000000000001E-2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539392"/>
        <c:axId val="164549376"/>
      </c:barChart>
      <c:catAx>
        <c:axId val="1645393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549376"/>
        <c:crosses val="autoZero"/>
        <c:auto val="1"/>
        <c:lblAlgn val="ctr"/>
        <c:lblOffset val="100"/>
        <c:noMultiLvlLbl val="0"/>
      </c:catAx>
      <c:valAx>
        <c:axId val="1645493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5393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1.401E-2</c:v>
                </c:pt>
                <c:pt idx="1">
                  <c:v>8.4999999999999995E-4</c:v>
                </c:pt>
                <c:pt idx="2">
                  <c:v>0</c:v>
                </c:pt>
                <c:pt idx="3">
                  <c:v>1.7999999999999998E-4</c:v>
                </c:pt>
                <c:pt idx="4">
                  <c:v>5.2999999999999998E-4</c:v>
                </c:pt>
                <c:pt idx="5">
                  <c:v>1.2900000000000001E-3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0.35765353600000005</c:v>
                  </c:pt>
                  <c:pt idx="1">
                    <c:v>0.70761658000000016</c:v>
                  </c:pt>
                  <c:pt idx="2">
                    <c:v>0.152734272</c:v>
                  </c:pt>
                  <c:pt idx="3">
                    <c:v>0.17197254000000001</c:v>
                  </c:pt>
                  <c:pt idx="4">
                    <c:v>0.39121260000000002</c:v>
                  </c:pt>
                  <c:pt idx="5">
                    <c:v>0.21924489000000003</c:v>
                  </c:pt>
                  <c:pt idx="6">
                    <c:v>0.20580411599999998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0.35765353600000005</c:v>
                  </c:pt>
                  <c:pt idx="1">
                    <c:v>0.70761658000000016</c:v>
                  </c:pt>
                  <c:pt idx="2">
                    <c:v>0.152734272</c:v>
                  </c:pt>
                  <c:pt idx="3">
                    <c:v>0.17197254000000001</c:v>
                  </c:pt>
                  <c:pt idx="4">
                    <c:v>0.39121260000000002</c:v>
                  </c:pt>
                  <c:pt idx="5">
                    <c:v>0.21924489000000003</c:v>
                  </c:pt>
                  <c:pt idx="6">
                    <c:v>0.20580411599999998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0.80698000000000003</c:v>
                </c:pt>
                <c:pt idx="1">
                  <c:v>2.0954000000000002</c:v>
                </c:pt>
                <c:pt idx="2">
                  <c:v>0.35619000000000001</c:v>
                </c:pt>
                <c:pt idx="3">
                  <c:v>0.44645000000000001</c:v>
                </c:pt>
                <c:pt idx="4">
                  <c:v>0.99672000000000005</c:v>
                </c:pt>
                <c:pt idx="5">
                  <c:v>0.40714</c:v>
                </c:pt>
                <c:pt idx="6">
                  <c:v>0.50000999999999995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613120"/>
        <c:axId val="165495552"/>
      </c:barChart>
      <c:catAx>
        <c:axId val="164613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495552"/>
        <c:crosses val="autoZero"/>
        <c:auto val="1"/>
        <c:lblAlgn val="ctr"/>
        <c:lblOffset val="100"/>
        <c:noMultiLvlLbl val="0"/>
      </c:catAx>
      <c:valAx>
        <c:axId val="1654955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613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0.01114</cdr:x>
      <cdr:y>0.94909</cdr:y>
    </cdr:from>
    <cdr:to>
      <cdr:x>0.32697</cdr:x>
      <cdr:y>0.99478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2577" y="5326673"/>
          <a:ext cx="2908788" cy="256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0.0075</cdr:x>
      <cdr:y>0.0248</cdr:y>
    </cdr:from>
    <cdr:to>
      <cdr:x>0.04455</cdr:x>
      <cdr:y>0.62272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39213"/>
          <a:ext cx="341233" cy="33557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0.01671</cdr:x>
      <cdr:y>0.92167</cdr:y>
    </cdr:from>
    <cdr:to>
      <cdr:x>0.47335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3865" y="5187462"/>
          <a:ext cx="4205654" cy="439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0.00716</cdr:x>
      <cdr:y>0.94125</cdr:y>
    </cdr:from>
    <cdr:to>
      <cdr:x>0.34049</cdr:x>
      <cdr:y>0.99608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942" y="5282712"/>
          <a:ext cx="3069981" cy="307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0.00477</cdr:x>
      <cdr:y>0.93211</cdr:y>
    </cdr:from>
    <cdr:to>
      <cdr:x>0.47255</cdr:x>
      <cdr:y>0.98564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3962" y="5231423"/>
          <a:ext cx="4308230" cy="300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0.86468</cdr:x>
      <cdr:y>0.31758</cdr:y>
    </cdr:from>
    <cdr:to>
      <cdr:x>0.98243</cdr:x>
      <cdr:y>0.40601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782398"/>
          <a:ext cx="1084471" cy="496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0.83864</cdr:x>
      <cdr:y>0.249</cdr:y>
    </cdr:from>
    <cdr:to>
      <cdr:x>0.85514</cdr:x>
      <cdr:y>0.27425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1397482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0.23481</cdr:y>
    </cdr:from>
    <cdr:to>
      <cdr:x>0.98243</cdr:x>
      <cdr:y>0.31072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317842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0.83864</cdr:x>
      <cdr:y>0.1475</cdr:y>
    </cdr:from>
    <cdr:to>
      <cdr:x>0.85514</cdr:x>
      <cdr:y>0.1735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827828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0.11861</cdr:y>
    </cdr:from>
    <cdr:to>
      <cdr:x>0.98243</cdr:x>
      <cdr:y>0.24021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665686"/>
          <a:ext cx="1084471" cy="682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0.02611</cdr:y>
    </cdr:from>
    <cdr:to>
      <cdr:x>0.03898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6" y="146538"/>
          <a:ext cx="289944" cy="39308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0.83864</cdr:x>
      <cdr:y>0.32583</cdr:y>
    </cdr:from>
    <cdr:to>
      <cdr:x>0.85521</cdr:x>
      <cdr:y>0.35117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4" y="1828701"/>
          <a:ext cx="152657" cy="1422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0.00955</cdr:x>
      <cdr:y>0.93864</cdr:y>
    </cdr:from>
    <cdr:to>
      <cdr:x>0.4996</cdr:x>
      <cdr:y>0.99086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923" y="5268058"/>
          <a:ext cx="451338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0.01193</cdr:x>
      <cdr:y>0.93081</cdr:y>
    </cdr:from>
    <cdr:to>
      <cdr:x>0.36993</cdr:x>
      <cdr:y>0.98825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904" y="5224096"/>
          <a:ext cx="3297115" cy="322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0.01828</cdr:y>
    </cdr:from>
    <cdr:to>
      <cdr:x>0.058</cdr:x>
      <cdr:y>0.64491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02577"/>
          <a:ext cx="465102" cy="3516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0.82975</cdr:x>
      <cdr:y>0.12775</cdr:y>
    </cdr:from>
    <cdr:to>
      <cdr:x>0.99204</cdr:x>
      <cdr:y>0.42559</cdr:y>
    </cdr:to>
    <cdr:grpSp>
      <cdr:nvGrpSpPr>
        <cdr:cNvPr id="2" name="Group 1"/>
        <cdr:cNvGrpSpPr/>
      </cdr:nvGrpSpPr>
      <cdr:grpSpPr>
        <a:xfrm xmlns:a="http://schemas.openxmlformats.org/drawingml/2006/main">
          <a:off x="7641949" y="716987"/>
          <a:ext cx="1494682" cy="1671604"/>
          <a:chOff x="6192489" y="716997"/>
          <a:chExt cx="1319692" cy="1671594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420392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79140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716997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0.02228</cdr:x>
      <cdr:y>0.94386</cdr:y>
    </cdr:from>
    <cdr:to>
      <cdr:x>0.39857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5154" y="5297365"/>
          <a:ext cx="3465634" cy="315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0.01114</cdr:x>
      <cdr:y>0.93734</cdr:y>
    </cdr:from>
    <cdr:to>
      <cdr:x>0.44551</cdr:x>
      <cdr:y>0.99478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2577" y="5260731"/>
          <a:ext cx="4000500" cy="322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0.25683</cdr:y>
    </cdr:from>
    <cdr:to>
      <cdr:x>0.85991</cdr:x>
      <cdr:y>0.28208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441443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0.24264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361803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0.00318</cdr:x>
      <cdr:y>0.01828</cdr:y>
    </cdr:from>
    <cdr:to>
      <cdr:x>0.04535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88" y="102577"/>
          <a:ext cx="388383" cy="39748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0.01352</cdr:x>
      <cdr:y>0.93212</cdr:y>
    </cdr:from>
    <cdr:to>
      <cdr:x>0.42403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558" y="5231424"/>
          <a:ext cx="3780692" cy="380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78" t="s">
        <v>611</v>
      </c>
      <c r="C3" s="779"/>
      <c r="D3" s="779"/>
      <c r="E3" s="779"/>
      <c r="F3" s="779"/>
      <c r="G3" s="779"/>
      <c r="H3" s="779"/>
      <c r="J3" s="780" t="s">
        <v>742</v>
      </c>
      <c r="K3" s="780" t="s">
        <v>743</v>
      </c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781"/>
      <c r="K4" s="781"/>
    </row>
    <row r="5" spans="1:19" s="23" customFormat="1" x14ac:dyDescent="0.2">
      <c r="A5" s="426"/>
      <c r="B5" s="434"/>
      <c r="C5" s="424" t="s">
        <v>106</v>
      </c>
      <c r="D5" s="453">
        <v>40.127139999999997</v>
      </c>
      <c r="E5" s="451">
        <v>60.216670000000001</v>
      </c>
      <c r="F5" s="432">
        <v>2.5299999999999998</v>
      </c>
      <c r="G5" s="449">
        <f>E5*F5/100</f>
        <v>1.5234817509999998</v>
      </c>
      <c r="H5" s="450">
        <f>SUM(D5,E5)</f>
        <v>100.34380999999999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53">
        <v>37.577539999999999</v>
      </c>
      <c r="E6" s="451">
        <v>23.771470000000001</v>
      </c>
      <c r="F6" s="432">
        <v>5.88</v>
      </c>
      <c r="G6" s="449">
        <f t="shared" ref="G6:G26" si="0">E6*F6/100</f>
        <v>1.3977624360000001</v>
      </c>
      <c r="H6" s="450">
        <f>SUM(D6,E6)</f>
        <v>61.34901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53">
        <v>2.5495999999999999</v>
      </c>
      <c r="E7" s="451">
        <v>36.332360000000001</v>
      </c>
      <c r="F7" s="432">
        <v>4.5199999999999996</v>
      </c>
      <c r="G7" s="449">
        <f>E7*F7/100</f>
        <v>1.6422226719999999</v>
      </c>
      <c r="H7" s="450">
        <f>SUM(D7,E7)</f>
        <v>38.881959999999999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546">
        <v>28.686400000000003</v>
      </c>
      <c r="E8" s="456">
        <v>10.198840000000001</v>
      </c>
      <c r="F8" s="432">
        <v>12.69</v>
      </c>
      <c r="G8" s="449">
        <f t="shared" si="0"/>
        <v>1.294232796</v>
      </c>
      <c r="H8" s="450">
        <f>SUM(D8,E8)</f>
        <v>38.885240000000003</v>
      </c>
      <c r="I8" s="428"/>
      <c r="J8" s="687">
        <f>H8/$H$6</f>
        <v>0.63383647103677798</v>
      </c>
      <c r="K8" s="687">
        <f>H8/$H$5</f>
        <v>0.38752006725676458</v>
      </c>
    </row>
    <row r="9" spans="1:19" s="24" customFormat="1" x14ac:dyDescent="0.2">
      <c r="A9" s="428"/>
      <c r="B9" s="435"/>
      <c r="C9" s="424" t="s">
        <v>85</v>
      </c>
      <c r="D9" s="546">
        <v>1.9150499999999999</v>
      </c>
      <c r="E9" s="456">
        <v>6.7738699999999996</v>
      </c>
      <c r="F9" s="432">
        <v>14.44</v>
      </c>
      <c r="G9" s="449">
        <f t="shared" si="0"/>
        <v>0.97814682799999986</v>
      </c>
      <c r="H9" s="450">
        <f t="shared" ref="H9:H26" si="1">SUM(D9,E9)</f>
        <v>8.6889199999999995</v>
      </c>
      <c r="I9" s="428"/>
      <c r="J9" s="687">
        <f t="shared" ref="J9:J15" si="2">H9/$H$6</f>
        <v>0.14163097334415012</v>
      </c>
      <c r="K9" s="687">
        <f t="shared" ref="K9:K26" si="3">H9/$H$5</f>
        <v>8.6591489798922325E-2</v>
      </c>
    </row>
    <row r="10" spans="1:19" s="24" customFormat="1" x14ac:dyDescent="0.2">
      <c r="A10" s="428"/>
      <c r="B10" s="435"/>
      <c r="C10" s="424" t="s">
        <v>86</v>
      </c>
      <c r="D10" s="546">
        <v>0.27367000000000002</v>
      </c>
      <c r="E10" s="456">
        <v>4.1439999999999998E-2</v>
      </c>
      <c r="F10" s="432">
        <v>83.42</v>
      </c>
      <c r="G10" s="449">
        <f t="shared" si="0"/>
        <v>3.4569247999999997E-2</v>
      </c>
      <c r="H10" s="450">
        <f t="shared" si="1"/>
        <v>0.31511</v>
      </c>
      <c r="I10" s="428"/>
      <c r="J10" s="687">
        <f t="shared" si="2"/>
        <v>5.1363502035322167E-3</v>
      </c>
      <c r="K10" s="687">
        <f t="shared" si="3"/>
        <v>3.1403033231446964E-3</v>
      </c>
    </row>
    <row r="11" spans="1:19" s="24" customFormat="1" x14ac:dyDescent="0.2">
      <c r="A11" s="428"/>
      <c r="B11" s="435"/>
      <c r="C11" s="424" t="s">
        <v>87</v>
      </c>
      <c r="D11" s="546">
        <v>2.6709899999999998</v>
      </c>
      <c r="E11" s="456">
        <v>1.6630699999999998</v>
      </c>
      <c r="F11" s="432">
        <v>27.78</v>
      </c>
      <c r="G11" s="449">
        <f t="shared" si="0"/>
        <v>0.46200084599999997</v>
      </c>
      <c r="H11" s="450">
        <f t="shared" si="1"/>
        <v>4.3340599999999991</v>
      </c>
      <c r="I11" s="428"/>
      <c r="J11" s="687">
        <f t="shared" si="2"/>
        <v>7.0645964784109783E-2</v>
      </c>
      <c r="K11" s="687">
        <f t="shared" si="3"/>
        <v>4.3192101236737966E-2</v>
      </c>
    </row>
    <row r="12" spans="1:19" s="24" customFormat="1" x14ac:dyDescent="0.2">
      <c r="A12" s="428"/>
      <c r="B12" s="435"/>
      <c r="C12" s="424" t="s">
        <v>88</v>
      </c>
      <c r="D12" s="546">
        <v>1.1733699999999998</v>
      </c>
      <c r="E12" s="456">
        <v>2.9594999999999998</v>
      </c>
      <c r="F12" s="432">
        <v>19.440000000000001</v>
      </c>
      <c r="G12" s="449">
        <f t="shared" si="0"/>
        <v>0.57532680000000003</v>
      </c>
      <c r="H12" s="450">
        <f t="shared" si="1"/>
        <v>4.1328699999999996</v>
      </c>
      <c r="I12" s="428"/>
      <c r="J12" s="687">
        <f t="shared" si="2"/>
        <v>6.7366531261058654E-2</v>
      </c>
      <c r="K12" s="687">
        <f t="shared" si="3"/>
        <v>4.118709464988423E-2</v>
      </c>
    </row>
    <row r="13" spans="1:19" s="24" customFormat="1" x14ac:dyDescent="0.2">
      <c r="A13" s="428"/>
      <c r="B13" s="435"/>
      <c r="C13" s="424" t="s">
        <v>89</v>
      </c>
      <c r="D13" s="546">
        <v>0.34038000000000002</v>
      </c>
      <c r="E13" s="456">
        <v>0.61109000000000002</v>
      </c>
      <c r="F13" s="432">
        <v>53.47</v>
      </c>
      <c r="G13" s="449">
        <f t="shared" si="0"/>
        <v>0.32674982300000005</v>
      </c>
      <c r="H13" s="450">
        <f t="shared" si="1"/>
        <v>0.95147000000000004</v>
      </c>
      <c r="I13" s="428"/>
      <c r="J13" s="687">
        <f t="shared" si="2"/>
        <v>1.5509133725222298E-2</v>
      </c>
      <c r="K13" s="687">
        <f t="shared" si="3"/>
        <v>9.4820995933879732E-3</v>
      </c>
    </row>
    <row r="14" spans="1:19" s="24" customFormat="1" x14ac:dyDescent="0.2">
      <c r="A14" s="428"/>
      <c r="B14" s="435"/>
      <c r="C14" s="424" t="s">
        <v>90</v>
      </c>
      <c r="D14" s="546">
        <v>2.0885199999999999</v>
      </c>
      <c r="E14" s="456">
        <v>0.97550999999999999</v>
      </c>
      <c r="F14" s="432">
        <v>35.700000000000003</v>
      </c>
      <c r="G14" s="449">
        <f t="shared" si="0"/>
        <v>0.34825707</v>
      </c>
      <c r="H14" s="450">
        <f t="shared" si="1"/>
        <v>3.0640299999999998</v>
      </c>
      <c r="I14" s="428"/>
      <c r="J14" s="687">
        <f t="shared" si="2"/>
        <v>4.994424522905911E-2</v>
      </c>
      <c r="K14" s="687">
        <f t="shared" si="3"/>
        <v>3.0535316528244243E-2</v>
      </c>
    </row>
    <row r="15" spans="1:19" s="24" customFormat="1" x14ac:dyDescent="0.2">
      <c r="A15" s="428"/>
      <c r="B15" s="435"/>
      <c r="C15" s="424" t="s">
        <v>91</v>
      </c>
      <c r="D15" s="546">
        <v>0.42913999999999997</v>
      </c>
      <c r="E15" s="456">
        <v>0.41011999999999998</v>
      </c>
      <c r="F15" s="432">
        <v>51.11</v>
      </c>
      <c r="G15" s="449">
        <f t="shared" si="0"/>
        <v>0.20961233199999998</v>
      </c>
      <c r="H15" s="450">
        <f t="shared" si="1"/>
        <v>0.83925999999999989</v>
      </c>
      <c r="I15" s="428"/>
      <c r="J15" s="688">
        <f t="shared" si="2"/>
        <v>1.3680090355166284E-2</v>
      </c>
      <c r="K15" s="687">
        <f t="shared" si="3"/>
        <v>8.3638442670255393E-3</v>
      </c>
    </row>
    <row r="16" spans="1:19" s="24" customFormat="1" x14ac:dyDescent="0.2">
      <c r="A16" s="428"/>
      <c r="B16" s="435"/>
      <c r="C16" s="424" t="s">
        <v>94</v>
      </c>
      <c r="D16" s="453">
        <v>8.022E-2</v>
      </c>
      <c r="E16" s="456">
        <v>5.0153400000000001</v>
      </c>
      <c r="F16" s="432">
        <v>17.18</v>
      </c>
      <c r="G16" s="449">
        <f t="shared" si="0"/>
        <v>0.86163541199999993</v>
      </c>
      <c r="H16" s="450">
        <f t="shared" si="1"/>
        <v>5.0955599999999999</v>
      </c>
      <c r="I16" s="428"/>
      <c r="J16" s="687">
        <f>H16/$H$7</f>
        <v>0.13105203544265773</v>
      </c>
      <c r="K16" s="687">
        <f t="shared" si="3"/>
        <v>5.0781009810171654E-2</v>
      </c>
    </row>
    <row r="17" spans="1:11" s="24" customFormat="1" x14ac:dyDescent="0.2">
      <c r="A17" s="428"/>
      <c r="B17" s="435"/>
      <c r="C17" s="424" t="s">
        <v>95</v>
      </c>
      <c r="D17" s="453">
        <v>0.12772</v>
      </c>
      <c r="E17" s="456">
        <v>2.6408899999999997</v>
      </c>
      <c r="F17" s="432">
        <v>20.27</v>
      </c>
      <c r="G17" s="449">
        <f t="shared" si="0"/>
        <v>0.53530840299999993</v>
      </c>
      <c r="H17" s="450">
        <f t="shared" si="1"/>
        <v>2.7686099999999998</v>
      </c>
      <c r="I17" s="428"/>
      <c r="J17" s="687">
        <f t="shared" ref="J17:J26" si="4">H17/$H$7</f>
        <v>7.1205515359822391E-2</v>
      </c>
      <c r="K17" s="687">
        <f t="shared" si="3"/>
        <v>2.759123856269759E-2</v>
      </c>
    </row>
    <row r="18" spans="1:11" s="24" customFormat="1" x14ac:dyDescent="0.2">
      <c r="A18" s="428"/>
      <c r="B18" s="435"/>
      <c r="C18" s="424" t="s">
        <v>96</v>
      </c>
      <c r="D18" s="453">
        <v>5.2639999999999999E-2</v>
      </c>
      <c r="E18" s="456">
        <v>5.3493000000000004</v>
      </c>
      <c r="F18" s="432">
        <v>14.88</v>
      </c>
      <c r="G18" s="449">
        <f t="shared" si="0"/>
        <v>0.7959758400000001</v>
      </c>
      <c r="H18" s="450">
        <f t="shared" si="1"/>
        <v>5.4019400000000006</v>
      </c>
      <c r="I18" s="428"/>
      <c r="J18" s="687">
        <f t="shared" si="4"/>
        <v>0.13893178224554525</v>
      </c>
      <c r="K18" s="687">
        <f t="shared" si="3"/>
        <v>5.3834312251049676E-2</v>
      </c>
    </row>
    <row r="19" spans="1:11" s="24" customFormat="1" x14ac:dyDescent="0.2">
      <c r="A19" s="428"/>
      <c r="B19" s="435"/>
      <c r="C19" s="424" t="s">
        <v>97</v>
      </c>
      <c r="D19" s="453">
        <v>1.687E-2</v>
      </c>
      <c r="E19" s="456">
        <v>5.6088900000000006</v>
      </c>
      <c r="F19" s="432">
        <v>16.47</v>
      </c>
      <c r="G19" s="449">
        <f t="shared" si="0"/>
        <v>0.92378418300000009</v>
      </c>
      <c r="H19" s="450">
        <f t="shared" si="1"/>
        <v>5.6257600000000005</v>
      </c>
      <c r="I19" s="428"/>
      <c r="J19" s="687">
        <f t="shared" si="4"/>
        <v>0.14468817929960323</v>
      </c>
      <c r="K19" s="687">
        <f t="shared" si="3"/>
        <v>5.6064843461694359E-2</v>
      </c>
    </row>
    <row r="20" spans="1:11" s="24" customFormat="1" x14ac:dyDescent="0.2">
      <c r="A20" s="428"/>
      <c r="B20" s="435"/>
      <c r="C20" s="424" t="s">
        <v>98</v>
      </c>
      <c r="D20" s="453">
        <v>0.13832</v>
      </c>
      <c r="E20" s="456">
        <v>5.1662100000000004</v>
      </c>
      <c r="F20" s="432">
        <v>13.81</v>
      </c>
      <c r="G20" s="449">
        <f t="shared" si="0"/>
        <v>0.7134536010000001</v>
      </c>
      <c r="H20" s="450">
        <f t="shared" si="1"/>
        <v>5.3045300000000006</v>
      </c>
      <c r="I20" s="428"/>
      <c r="J20" s="687">
        <f t="shared" si="4"/>
        <v>0.13642650730570169</v>
      </c>
      <c r="K20" s="687">
        <f t="shared" si="3"/>
        <v>5.2863549829331787E-2</v>
      </c>
    </row>
    <row r="21" spans="1:11" s="24" customFormat="1" x14ac:dyDescent="0.2">
      <c r="A21" s="428"/>
      <c r="B21" s="435"/>
      <c r="C21" s="424" t="s">
        <v>99</v>
      </c>
      <c r="D21" s="453">
        <v>0</v>
      </c>
      <c r="E21" s="456">
        <v>0</v>
      </c>
      <c r="F21" s="432">
        <v>0</v>
      </c>
      <c r="G21" s="449">
        <f t="shared" si="0"/>
        <v>0</v>
      </c>
      <c r="H21" s="450">
        <f t="shared" si="1"/>
        <v>0</v>
      </c>
      <c r="I21" s="428"/>
      <c r="J21" s="687">
        <f t="shared" si="4"/>
        <v>0</v>
      </c>
      <c r="K21" s="687">
        <f t="shared" si="3"/>
        <v>0</v>
      </c>
    </row>
    <row r="22" spans="1:11" s="24" customFormat="1" x14ac:dyDescent="0.2">
      <c r="A22" s="428"/>
      <c r="B22" s="435"/>
      <c r="C22" s="424" t="s">
        <v>100</v>
      </c>
      <c r="D22" s="453">
        <v>1.07E-3</v>
      </c>
      <c r="E22" s="456">
        <v>2.09124</v>
      </c>
      <c r="F22" s="432">
        <v>25.61</v>
      </c>
      <c r="G22" s="449">
        <f t="shared" si="0"/>
        <v>0.53556656400000002</v>
      </c>
      <c r="H22" s="450">
        <f t="shared" si="1"/>
        <v>2.0923099999999999</v>
      </c>
      <c r="I22" s="428"/>
      <c r="J22" s="687">
        <f t="shared" si="4"/>
        <v>5.3811844876132789E-2</v>
      </c>
      <c r="K22" s="687">
        <f t="shared" si="3"/>
        <v>2.0851410764650056E-2</v>
      </c>
    </row>
    <row r="23" spans="1:11" s="24" customFormat="1" x14ac:dyDescent="0.2">
      <c r="A23" s="428"/>
      <c r="B23" s="435"/>
      <c r="C23" s="424" t="s">
        <v>101</v>
      </c>
      <c r="D23" s="453">
        <v>0</v>
      </c>
      <c r="E23" s="456">
        <v>2.66242</v>
      </c>
      <c r="F23" s="432">
        <v>26</v>
      </c>
      <c r="G23" s="449">
        <f t="shared" si="0"/>
        <v>0.69222919999999999</v>
      </c>
      <c r="H23" s="450">
        <f t="shared" si="1"/>
        <v>2.66242</v>
      </c>
      <c r="I23" s="428"/>
      <c r="J23" s="687">
        <f t="shared" si="4"/>
        <v>6.8474428758221031E-2</v>
      </c>
      <c r="K23" s="687">
        <f t="shared" si="3"/>
        <v>2.6532976971873005E-2</v>
      </c>
    </row>
    <row r="24" spans="1:11" s="24" customFormat="1" x14ac:dyDescent="0.2">
      <c r="A24" s="428"/>
      <c r="B24" s="435"/>
      <c r="C24" s="424" t="s">
        <v>102</v>
      </c>
      <c r="D24" s="453">
        <v>4.3909999999999998E-2</v>
      </c>
      <c r="E24" s="456">
        <v>2.3265400000000001</v>
      </c>
      <c r="F24" s="432">
        <v>21.82</v>
      </c>
      <c r="G24" s="449">
        <f t="shared" si="0"/>
        <v>0.50765102800000006</v>
      </c>
      <c r="H24" s="450">
        <f t="shared" si="1"/>
        <v>2.3704499999999999</v>
      </c>
      <c r="I24" s="428"/>
      <c r="J24" s="687">
        <f t="shared" si="4"/>
        <v>6.096529084439159E-2</v>
      </c>
      <c r="K24" s="687">
        <f t="shared" si="3"/>
        <v>2.3623280798287408E-2</v>
      </c>
    </row>
    <row r="25" spans="1:11" s="24" customFormat="1" x14ac:dyDescent="0.2">
      <c r="A25" s="428"/>
      <c r="B25" s="435"/>
      <c r="C25" s="424" t="s">
        <v>103</v>
      </c>
      <c r="D25" s="453">
        <v>0</v>
      </c>
      <c r="E25" s="456">
        <v>1.0108999999999999</v>
      </c>
      <c r="F25" s="432">
        <v>35.5</v>
      </c>
      <c r="G25" s="449">
        <f t="shared" si="0"/>
        <v>0.35886950000000001</v>
      </c>
      <c r="H25" s="450">
        <f t="shared" si="1"/>
        <v>1.0108999999999999</v>
      </c>
      <c r="I25" s="428"/>
      <c r="J25" s="687">
        <f t="shared" si="4"/>
        <v>2.5999203743844186E-2</v>
      </c>
      <c r="K25" s="687">
        <f t="shared" si="3"/>
        <v>1.0074363331430209E-2</v>
      </c>
    </row>
    <row r="26" spans="1:11" s="24" customFormat="1" ht="13.5" thickBot="1" x14ac:dyDescent="0.25">
      <c r="A26" s="428"/>
      <c r="B26" s="290"/>
      <c r="C26" s="430" t="s">
        <v>104</v>
      </c>
      <c r="D26" s="446">
        <v>2.0888599999999999</v>
      </c>
      <c r="E26" s="446">
        <v>4.4165299999999998</v>
      </c>
      <c r="F26" s="431">
        <v>12.96</v>
      </c>
      <c r="G26" s="447">
        <f t="shared" si="0"/>
        <v>0.57238228800000002</v>
      </c>
      <c r="H26" s="448">
        <f t="shared" si="1"/>
        <v>6.5053900000000002</v>
      </c>
      <c r="I26" s="428"/>
      <c r="J26" s="689">
        <f t="shared" si="4"/>
        <v>0.16731126723035569</v>
      </c>
      <c r="K26" s="689">
        <f t="shared" si="3"/>
        <v>6.4831004523348279E-2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x14ac:dyDescent="0.2">
      <c r="B29" s="778" t="s">
        <v>611</v>
      </c>
      <c r="C29" s="779"/>
      <c r="D29" s="779"/>
      <c r="E29" s="779"/>
      <c r="F29" s="779"/>
      <c r="G29" s="779"/>
      <c r="H29" s="779"/>
    </row>
    <row r="30" spans="1:11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1" s="23" customFormat="1" x14ac:dyDescent="0.2">
      <c r="B31" s="434" t="s">
        <v>92</v>
      </c>
      <c r="C31" s="424" t="s">
        <v>119</v>
      </c>
      <c r="D31" s="453">
        <v>10.05775</v>
      </c>
      <c r="E31" s="451">
        <v>2.4613700000000001</v>
      </c>
      <c r="F31" s="432">
        <v>31.98</v>
      </c>
      <c r="G31" s="449">
        <f>E31*F31/100</f>
        <v>0.78714612600000011</v>
      </c>
      <c r="H31" s="450">
        <f>SUM(D31,E31)</f>
        <v>12.519120000000001</v>
      </c>
    </row>
    <row r="32" spans="1:11" s="23" customFormat="1" x14ac:dyDescent="0.2">
      <c r="B32" s="434"/>
      <c r="C32" s="424" t="s">
        <v>120</v>
      </c>
      <c r="D32" s="453">
        <v>2.2665600000000001</v>
      </c>
      <c r="E32" s="451">
        <v>0.69959000000000005</v>
      </c>
      <c r="F32" s="432">
        <v>41.67</v>
      </c>
      <c r="G32" s="449">
        <f t="shared" ref="G32:G37" si="5">E32*F32/100</f>
        <v>0.29151915300000003</v>
      </c>
      <c r="H32" s="450">
        <f t="shared" ref="H32:H37" si="6">SUM(D32,E32)</f>
        <v>2.9661500000000003</v>
      </c>
    </row>
    <row r="33" spans="2:8" s="23" customFormat="1" x14ac:dyDescent="0.2">
      <c r="B33" s="434"/>
      <c r="C33" s="424" t="s">
        <v>121</v>
      </c>
      <c r="D33" s="453">
        <v>18.346209999999999</v>
      </c>
      <c r="E33" s="451">
        <v>11.82809</v>
      </c>
      <c r="F33" s="432">
        <v>12.999194159427665</v>
      </c>
      <c r="G33" s="449">
        <f t="shared" si="5"/>
        <v>1.5375563844518476</v>
      </c>
      <c r="H33" s="450">
        <f t="shared" si="6"/>
        <v>30.174299999999999</v>
      </c>
    </row>
    <row r="34" spans="2:8" s="23" customFormat="1" x14ac:dyDescent="0.2">
      <c r="B34" s="434"/>
      <c r="C34" s="424" t="s">
        <v>122</v>
      </c>
      <c r="D34" s="453">
        <v>6.29739</v>
      </c>
      <c r="E34" s="451">
        <v>6.66296</v>
      </c>
      <c r="F34" s="432">
        <v>15.968192636269185</v>
      </c>
      <c r="G34" s="449">
        <f t="shared" si="5"/>
        <v>1.0639542880775614</v>
      </c>
      <c r="H34" s="450">
        <f t="shared" si="6"/>
        <v>12.96035</v>
      </c>
    </row>
    <row r="35" spans="2:8" s="23" customFormat="1" x14ac:dyDescent="0.2">
      <c r="B35" s="434"/>
      <c r="C35" s="424" t="s">
        <v>123</v>
      </c>
      <c r="D35" s="453">
        <v>0.59150999999999998</v>
      </c>
      <c r="E35" s="451">
        <v>1.49634</v>
      </c>
      <c r="F35" s="432">
        <v>34.67</v>
      </c>
      <c r="G35" s="449">
        <f t="shared" si="5"/>
        <v>0.51878107800000006</v>
      </c>
      <c r="H35" s="450">
        <f t="shared" si="6"/>
        <v>2.08785</v>
      </c>
    </row>
    <row r="36" spans="2:8" s="23" customFormat="1" x14ac:dyDescent="0.2">
      <c r="B36" s="434"/>
      <c r="C36" s="424" t="s">
        <v>124</v>
      </c>
      <c r="D36" s="453">
        <v>1.576E-2</v>
      </c>
      <c r="E36" s="451">
        <v>0.59601999999999999</v>
      </c>
      <c r="F36" s="432">
        <v>59.25</v>
      </c>
      <c r="G36" s="449">
        <f t="shared" si="5"/>
        <v>0.35314185000000003</v>
      </c>
      <c r="H36" s="450">
        <f t="shared" si="6"/>
        <v>0.61177999999999999</v>
      </c>
    </row>
    <row r="37" spans="2:8" s="23" customFormat="1" x14ac:dyDescent="0.2">
      <c r="B37" s="434"/>
      <c r="C37" s="424" t="s">
        <v>125</v>
      </c>
      <c r="D37" s="453">
        <v>0.1585</v>
      </c>
      <c r="E37" s="451">
        <v>2.7109999999999999E-2</v>
      </c>
      <c r="F37" s="432">
        <v>99.74</v>
      </c>
      <c r="G37" s="449">
        <f t="shared" si="5"/>
        <v>2.7039513999999997E-2</v>
      </c>
      <c r="H37" s="450">
        <f t="shared" si="6"/>
        <v>0.18561</v>
      </c>
    </row>
    <row r="38" spans="2:8" s="23" customFormat="1" x14ac:dyDescent="0.2">
      <c r="B38" s="434"/>
      <c r="C38" s="424"/>
      <c r="D38" s="453"/>
      <c r="E38" s="451"/>
      <c r="F38" s="432"/>
      <c r="G38" s="454"/>
      <c r="H38" s="455"/>
    </row>
    <row r="39" spans="2:8" s="23" customFormat="1" x14ac:dyDescent="0.2">
      <c r="B39" s="434" t="s">
        <v>105</v>
      </c>
      <c r="C39" s="424" t="s">
        <v>119</v>
      </c>
      <c r="D39" s="453">
        <v>1.24163</v>
      </c>
      <c r="E39" s="451">
        <v>5.0369899999999994</v>
      </c>
      <c r="F39" s="432">
        <v>21.24</v>
      </c>
      <c r="G39" s="449">
        <f>E39*F39/100</f>
        <v>1.0698566759999999</v>
      </c>
      <c r="H39" s="450">
        <f>SUM(D39,E39)</f>
        <v>6.2786199999999992</v>
      </c>
    </row>
    <row r="40" spans="2:8" s="23" customFormat="1" x14ac:dyDescent="0.2">
      <c r="B40" s="434"/>
      <c r="C40" s="424" t="s">
        <v>120</v>
      </c>
      <c r="D40" s="453">
        <v>0.64997000000000005</v>
      </c>
      <c r="E40" s="451">
        <v>7.0514200000000002</v>
      </c>
      <c r="F40" s="432">
        <v>15.37</v>
      </c>
      <c r="G40" s="449">
        <f t="shared" ref="G40:G45" si="7">E40*F40/100</f>
        <v>1.083803254</v>
      </c>
      <c r="H40" s="450">
        <f t="shared" ref="H40:H45" si="8">SUM(D40,E40)</f>
        <v>7.70139</v>
      </c>
    </row>
    <row r="41" spans="2:8" s="23" customFormat="1" x14ac:dyDescent="0.2">
      <c r="B41" s="434"/>
      <c r="C41" s="424" t="s">
        <v>121</v>
      </c>
      <c r="D41" s="453">
        <v>0.42583000000000004</v>
      </c>
      <c r="E41" s="451">
        <v>8.9001199999999994</v>
      </c>
      <c r="F41" s="432">
        <v>12.50100348562955</v>
      </c>
      <c r="G41" s="449">
        <f t="shared" si="7"/>
        <v>1.1126043114252127</v>
      </c>
      <c r="H41" s="450">
        <f t="shared" si="8"/>
        <v>9.3259499999999989</v>
      </c>
    </row>
    <row r="42" spans="2:8" s="23" customFormat="1" x14ac:dyDescent="0.2">
      <c r="B42" s="434"/>
      <c r="C42" s="424" t="s">
        <v>122</v>
      </c>
      <c r="D42" s="453">
        <v>0.20823</v>
      </c>
      <c r="E42" s="451">
        <v>4.18405</v>
      </c>
      <c r="F42" s="432">
        <v>16.377741557372314</v>
      </c>
      <c r="G42" s="449">
        <f t="shared" si="7"/>
        <v>0.68525289563123637</v>
      </c>
      <c r="H42" s="450">
        <f t="shared" si="8"/>
        <v>4.3922800000000004</v>
      </c>
    </row>
    <row r="43" spans="2:8" s="23" customFormat="1" x14ac:dyDescent="0.2">
      <c r="B43" s="434"/>
      <c r="C43" s="424" t="s">
        <v>123</v>
      </c>
      <c r="D43" s="453">
        <v>2.2120000000000001E-2</v>
      </c>
      <c r="E43" s="451">
        <v>6.7124799999999993</v>
      </c>
      <c r="F43" s="432">
        <v>15.6</v>
      </c>
      <c r="G43" s="449">
        <f t="shared" si="7"/>
        <v>1.0471468799999999</v>
      </c>
      <c r="H43" s="450">
        <f t="shared" si="8"/>
        <v>6.7345999999999995</v>
      </c>
    </row>
    <row r="44" spans="2:8" s="23" customFormat="1" x14ac:dyDescent="0.2">
      <c r="B44" s="434"/>
      <c r="C44" s="424" t="s">
        <v>124</v>
      </c>
      <c r="D44" s="453">
        <v>1.7800000000000001E-3</v>
      </c>
      <c r="E44" s="451">
        <v>3.2804799999999998</v>
      </c>
      <c r="F44" s="432">
        <v>22.67</v>
      </c>
      <c r="G44" s="449">
        <f t="shared" si="7"/>
        <v>0.74368481599999992</v>
      </c>
      <c r="H44" s="450">
        <f t="shared" si="8"/>
        <v>3.28226</v>
      </c>
    </row>
    <row r="45" spans="2:8" s="23" customFormat="1" x14ac:dyDescent="0.2">
      <c r="B45" s="434"/>
      <c r="C45" s="424" t="s">
        <v>125</v>
      </c>
      <c r="D45" s="453">
        <v>4.0199999999999993E-3</v>
      </c>
      <c r="E45" s="451">
        <v>1.1668099999999999</v>
      </c>
      <c r="F45" s="432">
        <v>50.327209089713932</v>
      </c>
      <c r="G45" s="449">
        <f t="shared" si="7"/>
        <v>0.58722290837969104</v>
      </c>
      <c r="H45" s="450">
        <f t="shared" si="8"/>
        <v>1.1708299999999998</v>
      </c>
    </row>
    <row r="46" spans="2:8" s="23" customFormat="1" x14ac:dyDescent="0.2">
      <c r="B46" s="434"/>
      <c r="C46" s="424"/>
      <c r="D46" s="453"/>
      <c r="E46" s="451"/>
      <c r="F46" s="432"/>
      <c r="G46" s="454"/>
      <c r="H46" s="455"/>
    </row>
    <row r="47" spans="2:8" s="23" customFormat="1" x14ac:dyDescent="0.2">
      <c r="B47" s="434" t="s">
        <v>106</v>
      </c>
      <c r="C47" s="424" t="s">
        <v>119</v>
      </c>
      <c r="D47" s="453">
        <v>11.299379999999999</v>
      </c>
      <c r="E47" s="451">
        <v>7.5405299999999995</v>
      </c>
      <c r="F47" s="432">
        <v>16.989999999999998</v>
      </c>
      <c r="G47" s="449">
        <f>E47*F47/100</f>
        <v>1.2811360469999997</v>
      </c>
      <c r="H47" s="450">
        <f>SUM(D47,E47)</f>
        <v>18.83991</v>
      </c>
    </row>
    <row r="48" spans="2:8" s="23" customFormat="1" x14ac:dyDescent="0.2">
      <c r="B48" s="434"/>
      <c r="C48" s="424" t="s">
        <v>120</v>
      </c>
      <c r="D48" s="453">
        <v>2.9165300000000003</v>
      </c>
      <c r="E48" s="451">
        <v>7.7819399999999996</v>
      </c>
      <c r="F48" s="432">
        <v>14.51</v>
      </c>
      <c r="G48" s="449">
        <f t="shared" ref="G48:G53" si="9">E48*F48/100</f>
        <v>1.1291594939999998</v>
      </c>
      <c r="H48" s="450">
        <f t="shared" ref="H48:H53" si="10">SUM(D48,E48)</f>
        <v>10.69847</v>
      </c>
    </row>
    <row r="49" spans="2:8" s="23" customFormat="1" x14ac:dyDescent="0.2">
      <c r="B49" s="434"/>
      <c r="C49" s="424" t="s">
        <v>121</v>
      </c>
      <c r="D49" s="453">
        <v>18.772029999999997</v>
      </c>
      <c r="E49" s="451">
        <v>20.877590000000001</v>
      </c>
      <c r="F49" s="432">
        <v>9.5661894119983604</v>
      </c>
      <c r="G49" s="449">
        <f t="shared" si="9"/>
        <v>1.9971898040604288</v>
      </c>
      <c r="H49" s="450">
        <f t="shared" si="10"/>
        <v>39.649619999999999</v>
      </c>
    </row>
    <row r="50" spans="2:8" s="23" customFormat="1" x14ac:dyDescent="0.2">
      <c r="B50" s="434"/>
      <c r="C50" s="424" t="s">
        <v>122</v>
      </c>
      <c r="D50" s="453">
        <v>6.5056199999999995</v>
      </c>
      <c r="E50" s="451">
        <v>10.680399999999999</v>
      </c>
      <c r="F50" s="432">
        <v>12.051948914811854</v>
      </c>
      <c r="G50" s="449">
        <f t="shared" si="9"/>
        <v>1.2871963518975651</v>
      </c>
      <c r="H50" s="450">
        <f t="shared" si="10"/>
        <v>17.186019999999999</v>
      </c>
    </row>
    <row r="51" spans="2:8" s="23" customFormat="1" x14ac:dyDescent="0.2">
      <c r="B51" s="434"/>
      <c r="C51" s="424" t="s">
        <v>123</v>
      </c>
      <c r="D51" s="453">
        <v>0.61363000000000001</v>
      </c>
      <c r="E51" s="451">
        <v>8.248899999999999</v>
      </c>
      <c r="F51" s="432">
        <v>14.2</v>
      </c>
      <c r="G51" s="449">
        <f t="shared" si="9"/>
        <v>1.1713437999999998</v>
      </c>
      <c r="H51" s="450">
        <f t="shared" si="10"/>
        <v>8.8625299999999996</v>
      </c>
    </row>
    <row r="52" spans="2:8" s="23" customFormat="1" x14ac:dyDescent="0.2">
      <c r="B52" s="434"/>
      <c r="C52" s="424" t="s">
        <v>124</v>
      </c>
      <c r="D52" s="453">
        <v>1.754E-2</v>
      </c>
      <c r="E52" s="451">
        <v>3.8906000000000001</v>
      </c>
      <c r="F52" s="432">
        <v>21.31</v>
      </c>
      <c r="G52" s="449">
        <f t="shared" si="9"/>
        <v>0.82908685999999998</v>
      </c>
      <c r="H52" s="450">
        <f t="shared" si="10"/>
        <v>3.9081399999999999</v>
      </c>
    </row>
    <row r="53" spans="2:8" s="23" customFormat="1" ht="13.5" thickBot="1" x14ac:dyDescent="0.25">
      <c r="B53" s="290"/>
      <c r="C53" s="430" t="s">
        <v>125</v>
      </c>
      <c r="D53" s="446">
        <v>0.16253000000000001</v>
      </c>
      <c r="E53" s="446">
        <v>1.19672</v>
      </c>
      <c r="F53" s="431">
        <v>49.238321098345089</v>
      </c>
      <c r="G53" s="447">
        <f t="shared" si="9"/>
        <v>0.58924483624811541</v>
      </c>
      <c r="H53" s="448">
        <f t="shared" si="10"/>
        <v>1.3592500000000001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78" t="s">
        <v>611</v>
      </c>
      <c r="C56" s="779"/>
      <c r="D56" s="779"/>
      <c r="E56" s="779"/>
      <c r="F56" s="779"/>
      <c r="G56" s="779"/>
      <c r="H56" s="779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486</v>
      </c>
    </row>
    <row r="58" spans="2:8" s="23" customFormat="1" x14ac:dyDescent="0.2">
      <c r="B58" s="434" t="s">
        <v>92</v>
      </c>
      <c r="C58" s="424" t="s">
        <v>127</v>
      </c>
      <c r="D58" s="453">
        <v>10.05775</v>
      </c>
      <c r="E58" s="451">
        <v>2.46427</v>
      </c>
      <c r="F58" s="432">
        <v>32.11</v>
      </c>
      <c r="G58" s="449">
        <f>E58*F58/100</f>
        <v>0.79127709699999993</v>
      </c>
      <c r="H58" s="450">
        <f t="shared" ref="H58:H86" si="11">SUM(D58,E58)</f>
        <v>12.522020000000001</v>
      </c>
    </row>
    <row r="59" spans="2:8" s="23" customFormat="1" x14ac:dyDescent="0.2">
      <c r="B59" s="434"/>
      <c r="C59" s="424" t="s">
        <v>128</v>
      </c>
      <c r="D59" s="453">
        <v>2.2665600000000001</v>
      </c>
      <c r="E59" s="451">
        <v>1.0817000000000001</v>
      </c>
      <c r="F59" s="432">
        <v>38.81</v>
      </c>
      <c r="G59" s="449">
        <f t="shared" ref="G59:G66" si="12">E59*F59/100</f>
        <v>0.41980777000000002</v>
      </c>
      <c r="H59" s="450">
        <f t="shared" si="11"/>
        <v>3.3482600000000002</v>
      </c>
    </row>
    <row r="60" spans="2:8" s="23" customFormat="1" x14ac:dyDescent="0.2">
      <c r="B60" s="434"/>
      <c r="C60" s="424" t="s">
        <v>129</v>
      </c>
      <c r="D60" s="453">
        <v>8.9107500000000002</v>
      </c>
      <c r="E60" s="451">
        <v>2.61544</v>
      </c>
      <c r="F60" s="432">
        <v>27.93</v>
      </c>
      <c r="G60" s="449">
        <f t="shared" si="12"/>
        <v>0.73049239200000005</v>
      </c>
      <c r="H60" s="450">
        <f t="shared" si="11"/>
        <v>11.52619</v>
      </c>
    </row>
    <row r="61" spans="2:8" s="23" customFormat="1" x14ac:dyDescent="0.2">
      <c r="B61" s="434"/>
      <c r="C61" s="424" t="s">
        <v>130</v>
      </c>
      <c r="D61" s="453">
        <v>9.4354599999999991</v>
      </c>
      <c r="E61" s="451">
        <v>4.8614899999999999</v>
      </c>
      <c r="F61" s="432">
        <v>18.71</v>
      </c>
      <c r="G61" s="449">
        <f t="shared" si="12"/>
        <v>0.90958477900000001</v>
      </c>
      <c r="H61" s="450">
        <f t="shared" si="11"/>
        <v>14.296949999999999</v>
      </c>
    </row>
    <row r="62" spans="2:8" s="23" customFormat="1" x14ac:dyDescent="0.2">
      <c r="B62" s="434"/>
      <c r="C62" s="424" t="s">
        <v>131</v>
      </c>
      <c r="D62" s="453">
        <v>5.3840000000000003</v>
      </c>
      <c r="E62" s="451">
        <v>6.7441800000000001</v>
      </c>
      <c r="F62" s="432">
        <v>13.75</v>
      </c>
      <c r="G62" s="449">
        <f t="shared" si="12"/>
        <v>0.92732474999999992</v>
      </c>
      <c r="H62" s="450">
        <f t="shared" si="11"/>
        <v>12.12818</v>
      </c>
    </row>
    <row r="63" spans="2:8" s="23" customFormat="1" x14ac:dyDescent="0.2">
      <c r="B63" s="434"/>
      <c r="C63" s="424" t="s">
        <v>132</v>
      </c>
      <c r="D63" s="453">
        <v>0.91339000000000004</v>
      </c>
      <c r="E63" s="451">
        <v>4.3132900000000003</v>
      </c>
      <c r="F63" s="432">
        <v>18.010000000000002</v>
      </c>
      <c r="G63" s="449">
        <f t="shared" si="12"/>
        <v>0.77682352900000007</v>
      </c>
      <c r="H63" s="450">
        <f t="shared" si="11"/>
        <v>5.22668</v>
      </c>
    </row>
    <row r="64" spans="2:8" s="23" customFormat="1" x14ac:dyDescent="0.2">
      <c r="B64" s="434"/>
      <c r="C64" s="424" t="s">
        <v>133</v>
      </c>
      <c r="D64" s="453">
        <v>0.59150999999999998</v>
      </c>
      <c r="E64" s="451">
        <v>1.21051</v>
      </c>
      <c r="F64" s="432">
        <v>25.74</v>
      </c>
      <c r="G64" s="449">
        <f t="shared" si="12"/>
        <v>0.31158527399999997</v>
      </c>
      <c r="H64" s="450">
        <f t="shared" si="11"/>
        <v>1.80202</v>
      </c>
    </row>
    <row r="65" spans="2:8" s="23" customFormat="1" x14ac:dyDescent="0.2">
      <c r="B65" s="434"/>
      <c r="C65" s="424" t="s">
        <v>134</v>
      </c>
      <c r="D65" s="453">
        <v>1.576E-2</v>
      </c>
      <c r="E65" s="451">
        <v>0.27961999999999998</v>
      </c>
      <c r="F65" s="432">
        <v>60.67</v>
      </c>
      <c r="G65" s="449">
        <f t="shared" si="12"/>
        <v>0.16964545399999997</v>
      </c>
      <c r="H65" s="450">
        <f t="shared" si="11"/>
        <v>0.29537999999999998</v>
      </c>
    </row>
    <row r="66" spans="2:8" s="23" customFormat="1" x14ac:dyDescent="0.2">
      <c r="B66" s="434"/>
      <c r="C66" s="424" t="s">
        <v>135</v>
      </c>
      <c r="D66" s="453">
        <v>2.3500000000000001E-3</v>
      </c>
      <c r="E66" s="451">
        <v>0.20097000000000001</v>
      </c>
      <c r="F66" s="432">
        <v>69.33</v>
      </c>
      <c r="G66" s="449">
        <f t="shared" si="12"/>
        <v>0.139332501</v>
      </c>
      <c r="H66" s="450">
        <f t="shared" si="11"/>
        <v>0.20332</v>
      </c>
    </row>
    <row r="67" spans="2:8" s="23" customFormat="1" x14ac:dyDescent="0.2">
      <c r="B67" s="434"/>
      <c r="C67" s="424"/>
      <c r="D67" s="453"/>
      <c r="E67" s="451"/>
      <c r="F67" s="432"/>
      <c r="G67" s="451"/>
      <c r="H67" s="452"/>
    </row>
    <row r="68" spans="2:8" s="23" customFormat="1" x14ac:dyDescent="0.2">
      <c r="B68" s="434" t="s">
        <v>105</v>
      </c>
      <c r="C68" s="424" t="s">
        <v>127</v>
      </c>
      <c r="D68" s="453">
        <v>1.24163</v>
      </c>
      <c r="E68" s="451">
        <v>6.2362799999999998</v>
      </c>
      <c r="F68" s="432">
        <v>15.1</v>
      </c>
      <c r="G68" s="449">
        <f t="shared" ref="G68:G76" si="13">E68*F68/100</f>
        <v>0.94167827999999998</v>
      </c>
      <c r="H68" s="450">
        <f t="shared" si="11"/>
        <v>7.4779099999999996</v>
      </c>
    </row>
    <row r="69" spans="2:8" s="23" customFormat="1" x14ac:dyDescent="0.2">
      <c r="B69" s="434"/>
      <c r="C69" s="424" t="s">
        <v>128</v>
      </c>
      <c r="D69" s="453">
        <v>0.64997000000000005</v>
      </c>
      <c r="E69" s="451">
        <v>8.9156700000000004</v>
      </c>
      <c r="F69" s="432">
        <v>12.63</v>
      </c>
      <c r="G69" s="449">
        <f t="shared" si="13"/>
        <v>1.1260491210000001</v>
      </c>
      <c r="H69" s="450">
        <f t="shared" si="11"/>
        <v>9.5656400000000001</v>
      </c>
    </row>
    <row r="70" spans="2:8" s="23" customFormat="1" x14ac:dyDescent="0.2">
      <c r="B70" s="434"/>
      <c r="C70" s="424" t="s">
        <v>129</v>
      </c>
      <c r="D70" s="453">
        <v>0.29460000000000003</v>
      </c>
      <c r="E70" s="451">
        <v>4.1703599999999996</v>
      </c>
      <c r="F70" s="432">
        <v>14.45</v>
      </c>
      <c r="G70" s="449">
        <f t="shared" si="13"/>
        <v>0.60261701999999995</v>
      </c>
      <c r="H70" s="450">
        <f t="shared" si="11"/>
        <v>4.4649599999999996</v>
      </c>
    </row>
    <row r="71" spans="2:8" s="23" customFormat="1" x14ac:dyDescent="0.2">
      <c r="B71" s="434"/>
      <c r="C71" s="424" t="s">
        <v>130</v>
      </c>
      <c r="D71" s="453">
        <v>0.13122999999999999</v>
      </c>
      <c r="E71" s="451">
        <v>3.0993200000000001</v>
      </c>
      <c r="F71" s="432">
        <v>15.52</v>
      </c>
      <c r="G71" s="449">
        <f t="shared" si="13"/>
        <v>0.48101446400000003</v>
      </c>
      <c r="H71" s="450">
        <f t="shared" si="11"/>
        <v>3.23055</v>
      </c>
    </row>
    <row r="72" spans="2:8" s="23" customFormat="1" x14ac:dyDescent="0.2">
      <c r="B72" s="434"/>
      <c r="C72" s="424" t="s">
        <v>131</v>
      </c>
      <c r="D72" s="453">
        <v>0.15150999999999998</v>
      </c>
      <c r="E72" s="451">
        <v>4.5211699999999997</v>
      </c>
      <c r="F72" s="432">
        <v>15.22</v>
      </c>
      <c r="G72" s="449">
        <f t="shared" si="13"/>
        <v>0.68812207399999992</v>
      </c>
      <c r="H72" s="450">
        <f t="shared" si="11"/>
        <v>4.6726799999999997</v>
      </c>
    </row>
    <row r="73" spans="2:8" s="23" customFormat="1" x14ac:dyDescent="0.2">
      <c r="B73" s="434"/>
      <c r="C73" s="424" t="s">
        <v>132</v>
      </c>
      <c r="D73" s="453">
        <v>5.672E-2</v>
      </c>
      <c r="E73" s="451">
        <v>3.1897800000000003</v>
      </c>
      <c r="F73" s="432">
        <v>18.760000000000002</v>
      </c>
      <c r="G73" s="449">
        <f t="shared" si="13"/>
        <v>0.59840272800000005</v>
      </c>
      <c r="H73" s="450">
        <f t="shared" si="11"/>
        <v>3.2465000000000002</v>
      </c>
    </row>
    <row r="74" spans="2:8" s="23" customFormat="1" x14ac:dyDescent="0.2">
      <c r="B74" s="434"/>
      <c r="C74" s="424" t="s">
        <v>133</v>
      </c>
      <c r="D74" s="453">
        <v>2.2120000000000001E-2</v>
      </c>
      <c r="E74" s="451">
        <v>3.93825</v>
      </c>
      <c r="F74" s="432">
        <v>18.77</v>
      </c>
      <c r="G74" s="449">
        <f t="shared" si="13"/>
        <v>0.73920952500000003</v>
      </c>
      <c r="H74" s="450">
        <f t="shared" si="11"/>
        <v>3.9603700000000002</v>
      </c>
    </row>
    <row r="75" spans="2:8" s="23" customFormat="1" x14ac:dyDescent="0.2">
      <c r="B75" s="434"/>
      <c r="C75" s="424" t="s">
        <v>134</v>
      </c>
      <c r="D75" s="453">
        <v>1.7800000000000001E-3</v>
      </c>
      <c r="E75" s="451">
        <v>2.1178900000000001</v>
      </c>
      <c r="F75" s="432">
        <v>33.96</v>
      </c>
      <c r="G75" s="449">
        <f t="shared" si="13"/>
        <v>0.71923544399999995</v>
      </c>
      <c r="H75" s="450">
        <f t="shared" si="11"/>
        <v>2.1196700000000002</v>
      </c>
    </row>
    <row r="76" spans="2:8" s="23" customFormat="1" x14ac:dyDescent="0.2">
      <c r="B76" s="434"/>
      <c r="C76" s="424" t="s">
        <v>135</v>
      </c>
      <c r="D76" s="453">
        <v>4.0000000000000003E-5</v>
      </c>
      <c r="E76" s="451">
        <v>0.14363999999999999</v>
      </c>
      <c r="F76" s="432">
        <v>51.95</v>
      </c>
      <c r="G76" s="449">
        <f t="shared" si="13"/>
        <v>7.4620980000000003E-2</v>
      </c>
      <c r="H76" s="450">
        <f t="shared" si="11"/>
        <v>0.14368</v>
      </c>
    </row>
    <row r="77" spans="2:8" s="23" customFormat="1" x14ac:dyDescent="0.2">
      <c r="B77" s="434"/>
      <c r="C77" s="424"/>
      <c r="D77" s="453"/>
      <c r="E77" s="451"/>
      <c r="F77" s="432"/>
      <c r="G77" s="451"/>
      <c r="H77" s="452"/>
    </row>
    <row r="78" spans="2:8" s="23" customFormat="1" x14ac:dyDescent="0.2">
      <c r="B78" s="434" t="s">
        <v>106</v>
      </c>
      <c r="C78" s="424" t="s">
        <v>127</v>
      </c>
      <c r="D78" s="453">
        <v>11.299379999999999</v>
      </c>
      <c r="E78" s="451">
        <v>8.7480499999999992</v>
      </c>
      <c r="F78" s="432">
        <v>13.63</v>
      </c>
      <c r="G78" s="449">
        <f t="shared" ref="G78:G86" si="14">E78*F78/100</f>
        <v>1.192359215</v>
      </c>
      <c r="H78" s="450">
        <f t="shared" si="11"/>
        <v>20.047429999999999</v>
      </c>
    </row>
    <row r="79" spans="2:8" s="23" customFormat="1" x14ac:dyDescent="0.2">
      <c r="B79" s="434"/>
      <c r="C79" s="424" t="s">
        <v>128</v>
      </c>
      <c r="D79" s="453">
        <v>2.9165300000000003</v>
      </c>
      <c r="E79" s="451">
        <v>10.043479999999999</v>
      </c>
      <c r="F79" s="432">
        <v>12.36</v>
      </c>
      <c r="G79" s="449">
        <f t="shared" si="14"/>
        <v>1.2413741279999997</v>
      </c>
      <c r="H79" s="450">
        <f t="shared" si="11"/>
        <v>12.960009999999999</v>
      </c>
    </row>
    <row r="80" spans="2:8" s="23" customFormat="1" x14ac:dyDescent="0.2">
      <c r="B80" s="434"/>
      <c r="C80" s="424" t="s">
        <v>129</v>
      </c>
      <c r="D80" s="453">
        <v>9.2053399999999996</v>
      </c>
      <c r="E80" s="451">
        <v>6.8272899999999996</v>
      </c>
      <c r="F80" s="432">
        <v>13.59</v>
      </c>
      <c r="G80" s="449">
        <f t="shared" si="14"/>
        <v>0.92782871099999997</v>
      </c>
      <c r="H80" s="450">
        <f t="shared" si="11"/>
        <v>16.032629999999997</v>
      </c>
    </row>
    <row r="81" spans="2:8" s="23" customFormat="1" x14ac:dyDescent="0.2">
      <c r="B81" s="434"/>
      <c r="C81" s="424" t="s">
        <v>130</v>
      </c>
      <c r="D81" s="453">
        <v>9.5666900000000012</v>
      </c>
      <c r="E81" s="451">
        <v>8.0128599999999999</v>
      </c>
      <c r="F81" s="432">
        <v>12.71</v>
      </c>
      <c r="G81" s="449">
        <f t="shared" si="14"/>
        <v>1.0184345060000002</v>
      </c>
      <c r="H81" s="450">
        <f t="shared" si="11"/>
        <v>17.579550000000001</v>
      </c>
    </row>
    <row r="82" spans="2:8" s="23" customFormat="1" x14ac:dyDescent="0.2">
      <c r="B82" s="434"/>
      <c r="C82" s="424" t="s">
        <v>131</v>
      </c>
      <c r="D82" s="453">
        <v>5.5355100000000004</v>
      </c>
      <c r="E82" s="451">
        <v>11.070049999999998</v>
      </c>
      <c r="F82" s="432">
        <v>10.44</v>
      </c>
      <c r="G82" s="449">
        <f t="shared" si="14"/>
        <v>1.1557132199999998</v>
      </c>
      <c r="H82" s="450">
        <f t="shared" si="11"/>
        <v>16.605559999999997</v>
      </c>
    </row>
    <row r="83" spans="2:8" s="23" customFormat="1" x14ac:dyDescent="0.2">
      <c r="B83" s="434"/>
      <c r="C83" s="424" t="s">
        <v>132</v>
      </c>
      <c r="D83" s="453">
        <v>0.97011000000000003</v>
      </c>
      <c r="E83" s="451">
        <v>7.5807200000000003</v>
      </c>
      <c r="F83" s="432">
        <v>12.96</v>
      </c>
      <c r="G83" s="449">
        <f t="shared" si="14"/>
        <v>0.98246131200000009</v>
      </c>
      <c r="H83" s="450">
        <f t="shared" si="11"/>
        <v>8.5508300000000013</v>
      </c>
    </row>
    <row r="84" spans="2:8" s="23" customFormat="1" x14ac:dyDescent="0.2">
      <c r="B84" s="434"/>
      <c r="C84" s="424" t="s">
        <v>133</v>
      </c>
      <c r="D84" s="453">
        <v>0.61363000000000001</v>
      </c>
      <c r="E84" s="451">
        <v>5.1809899999999995</v>
      </c>
      <c r="F84" s="432">
        <v>15.79</v>
      </c>
      <c r="G84" s="449">
        <f t="shared" si="14"/>
        <v>0.81807832099999989</v>
      </c>
      <c r="H84" s="450">
        <f t="shared" si="11"/>
        <v>5.7946199999999992</v>
      </c>
    </row>
    <row r="85" spans="2:8" s="23" customFormat="1" x14ac:dyDescent="0.2">
      <c r="B85" s="434"/>
      <c r="C85" s="424" t="s">
        <v>134</v>
      </c>
      <c r="D85" s="453">
        <v>1.754E-2</v>
      </c>
      <c r="E85" s="451">
        <v>2.4034599999999999</v>
      </c>
      <c r="F85" s="432">
        <v>30.82</v>
      </c>
      <c r="G85" s="449">
        <f t="shared" si="14"/>
        <v>0.74074637199999993</v>
      </c>
      <c r="H85" s="450">
        <f t="shared" si="11"/>
        <v>2.4209999999999998</v>
      </c>
    </row>
    <row r="86" spans="2:8" ht="13.5" thickBot="1" x14ac:dyDescent="0.25">
      <c r="B86" s="290"/>
      <c r="C86" s="430" t="s">
        <v>135</v>
      </c>
      <c r="D86" s="446">
        <v>2.3999999999999998E-3</v>
      </c>
      <c r="E86" s="446">
        <v>0.34975000000000001</v>
      </c>
      <c r="F86" s="431">
        <v>45.68</v>
      </c>
      <c r="G86" s="447">
        <f t="shared" si="14"/>
        <v>0.15976580000000001</v>
      </c>
      <c r="H86" s="448">
        <f t="shared" si="11"/>
        <v>0.35215000000000002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78" t="s">
        <v>612</v>
      </c>
      <c r="C89" s="779"/>
      <c r="D89" s="779"/>
      <c r="E89" s="779"/>
      <c r="F89" s="779"/>
      <c r="G89" s="779"/>
      <c r="H89" s="779"/>
    </row>
    <row r="90" spans="2:8" x14ac:dyDescent="0.2">
      <c r="B90" s="279"/>
      <c r="C90" s="279"/>
      <c r="D90" s="438" t="s">
        <v>78</v>
      </c>
      <c r="E90" s="438" t="s">
        <v>308</v>
      </c>
      <c r="F90" s="438" t="s">
        <v>82</v>
      </c>
      <c r="G90" s="438" t="s">
        <v>309</v>
      </c>
      <c r="H90" s="438" t="s">
        <v>486</v>
      </c>
    </row>
    <row r="91" spans="2:8" ht="13.5" thickBot="1" x14ac:dyDescent="0.25">
      <c r="B91" s="290"/>
      <c r="C91" s="430" t="s">
        <v>613</v>
      </c>
      <c r="D91" s="446">
        <v>2.3097399999999997</v>
      </c>
      <c r="E91" s="446">
        <v>1.63391</v>
      </c>
      <c r="F91" s="431">
        <v>37.630000000000003</v>
      </c>
      <c r="G91" s="447">
        <f>E91*F91/100</f>
        <v>0.61484033299999996</v>
      </c>
      <c r="H91" s="448">
        <f>SUM(D91,E91)</f>
        <v>3.9436499999999999</v>
      </c>
    </row>
    <row r="94" spans="2:8" x14ac:dyDescent="0.2">
      <c r="B94" s="778" t="s">
        <v>683</v>
      </c>
      <c r="C94" s="779"/>
      <c r="D94" s="779"/>
      <c r="E94" s="779"/>
      <c r="F94" s="779"/>
      <c r="G94" s="779"/>
      <c r="H94" s="779"/>
    </row>
    <row r="95" spans="2:8" x14ac:dyDescent="0.2">
      <c r="B95" s="279"/>
      <c r="C95" s="279"/>
      <c r="D95" s="438"/>
      <c r="E95" s="438"/>
      <c r="F95" s="438"/>
      <c r="G95" s="438"/>
      <c r="H95" s="438" t="s">
        <v>486</v>
      </c>
    </row>
    <row r="96" spans="2:8" x14ac:dyDescent="0.2">
      <c r="B96" s="434"/>
      <c r="C96" s="424" t="s">
        <v>19</v>
      </c>
      <c r="D96" s="513"/>
      <c r="E96" s="449"/>
      <c r="F96" s="514"/>
      <c r="G96" s="449"/>
      <c r="H96" s="452">
        <f>('Table 3'!C8+'Table 3'!C12+'Table 3'!C15+'Table 3'!C16)/1000</f>
        <v>26.804238665071804</v>
      </c>
    </row>
    <row r="97" spans="2:8" ht="13.5" thickBot="1" x14ac:dyDescent="0.25">
      <c r="B97" s="290"/>
      <c r="C97" s="430" t="s">
        <v>20</v>
      </c>
      <c r="D97" s="515"/>
      <c r="E97" s="515"/>
      <c r="F97" s="516"/>
      <c r="G97" s="447"/>
      <c r="H97" s="512">
        <f>('Table 3'!C9+'Table 3'!C13)/1000</f>
        <v>62.523359022437546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798" t="s">
        <v>641</v>
      </c>
      <c r="C3" s="799"/>
      <c r="D3" s="799"/>
      <c r="E3" s="799"/>
      <c r="F3" s="799"/>
      <c r="G3" s="799"/>
      <c r="I3" s="798" t="s">
        <v>643</v>
      </c>
      <c r="J3" s="799"/>
      <c r="K3" s="799"/>
      <c r="L3" s="799"/>
      <c r="M3" s="799"/>
      <c r="N3" s="799"/>
      <c r="P3" s="798" t="s">
        <v>642</v>
      </c>
      <c r="Q3" s="799"/>
      <c r="R3" s="799"/>
      <c r="S3" s="799"/>
      <c r="T3" s="799"/>
      <c r="U3" s="799"/>
    </row>
    <row r="4" spans="2:21" ht="13.5" thickBot="1" x14ac:dyDescent="0.25">
      <c r="B4" s="445"/>
      <c r="C4" s="445" t="s">
        <v>78</v>
      </c>
      <c r="D4" s="445" t="s">
        <v>308</v>
      </c>
      <c r="E4" s="457" t="s">
        <v>82</v>
      </c>
      <c r="F4" s="445" t="s">
        <v>309</v>
      </c>
      <c r="G4" s="445" t="s">
        <v>486</v>
      </c>
      <c r="I4" s="445"/>
      <c r="J4" s="445" t="s">
        <v>78</v>
      </c>
      <c r="K4" s="445" t="s">
        <v>308</v>
      </c>
      <c r="L4" s="457" t="s">
        <v>82</v>
      </c>
      <c r="M4" s="445" t="s">
        <v>309</v>
      </c>
      <c r="N4" s="445" t="s">
        <v>486</v>
      </c>
      <c r="P4" s="445"/>
      <c r="Q4" s="445" t="s">
        <v>78</v>
      </c>
      <c r="R4" s="445" t="s">
        <v>308</v>
      </c>
      <c r="S4" s="457" t="s">
        <v>82</v>
      </c>
      <c r="T4" s="445" t="s">
        <v>309</v>
      </c>
      <c r="U4" s="445" t="s">
        <v>486</v>
      </c>
    </row>
    <row r="5" spans="2:21" x14ac:dyDescent="0.2">
      <c r="B5" s="340" t="s">
        <v>106</v>
      </c>
      <c r="C5" s="341">
        <v>40.127139999999997</v>
      </c>
      <c r="D5" s="341">
        <v>60.216670000000001</v>
      </c>
      <c r="E5" s="458">
        <v>2.5299999999999998</v>
      </c>
      <c r="F5" s="461">
        <f>D5*E5/100</f>
        <v>1.5234817509999998</v>
      </c>
      <c r="G5" s="462">
        <f>C5+D5</f>
        <v>100.34380999999999</v>
      </c>
      <c r="I5" s="340" t="s">
        <v>106</v>
      </c>
      <c r="J5" s="341">
        <v>6731.116</v>
      </c>
      <c r="K5" s="341">
        <v>13663.496999999999</v>
      </c>
      <c r="L5" s="458">
        <v>5.29</v>
      </c>
      <c r="M5" s="461">
        <f>K5*L5/100</f>
        <v>722.7989912999999</v>
      </c>
      <c r="N5" s="462">
        <f>J5+K5</f>
        <v>20394.612999999998</v>
      </c>
      <c r="P5" s="340" t="s">
        <v>106</v>
      </c>
      <c r="Q5" s="341">
        <v>60699.254999999997</v>
      </c>
      <c r="R5" s="341">
        <v>75969.606</v>
      </c>
      <c r="S5" s="458">
        <v>5.68</v>
      </c>
      <c r="T5" s="461">
        <f>R5*S5/100</f>
        <v>4315.0736207999998</v>
      </c>
      <c r="U5" s="462">
        <f>Q5+R5</f>
        <v>136668.861</v>
      </c>
    </row>
    <row r="6" spans="2:21" x14ac:dyDescent="0.2">
      <c r="B6" s="342" t="s">
        <v>92</v>
      </c>
      <c r="C6" s="339">
        <v>37.577539999999999</v>
      </c>
      <c r="D6" s="339">
        <v>23.771470000000001</v>
      </c>
      <c r="E6" s="459">
        <v>5.88</v>
      </c>
      <c r="F6" s="463">
        <f>D6*E6/100</f>
        <v>1.3977624360000001</v>
      </c>
      <c r="G6" s="464">
        <f>C6+D6</f>
        <v>61.34901</v>
      </c>
      <c r="I6" s="342" t="s">
        <v>92</v>
      </c>
      <c r="J6" s="339">
        <v>6610.5060000000003</v>
      </c>
      <c r="K6" s="339">
        <v>8211.4609999999993</v>
      </c>
      <c r="L6" s="459">
        <v>7.64</v>
      </c>
      <c r="M6" s="463">
        <f>K6*L6/100</f>
        <v>627.35562039999991</v>
      </c>
      <c r="N6" s="464">
        <f>J6+K6</f>
        <v>14821.967000000001</v>
      </c>
      <c r="P6" s="342" t="s">
        <v>92</v>
      </c>
      <c r="Q6" s="339">
        <v>58021.981</v>
      </c>
      <c r="R6" s="339">
        <v>28155.359</v>
      </c>
      <c r="S6" s="459">
        <v>9.49</v>
      </c>
      <c r="T6" s="463">
        <f>R6*S6/100</f>
        <v>2671.9435691000003</v>
      </c>
      <c r="U6" s="464">
        <f>Q6+R6</f>
        <v>86177.34</v>
      </c>
    </row>
    <row r="7" spans="2:21" x14ac:dyDescent="0.2">
      <c r="B7" s="343" t="s">
        <v>105</v>
      </c>
      <c r="C7" s="339">
        <v>2.5495999999999999</v>
      </c>
      <c r="D7" s="339">
        <v>36.332360000000001</v>
      </c>
      <c r="E7" s="459">
        <v>4.5199999999999996</v>
      </c>
      <c r="F7" s="463">
        <f>D7*E7/100</f>
        <v>1.6422226719999999</v>
      </c>
      <c r="G7" s="464">
        <f>C7+D7</f>
        <v>38.881959999999999</v>
      </c>
      <c r="I7" s="343" t="s">
        <v>105</v>
      </c>
      <c r="J7" s="339">
        <v>120.61</v>
      </c>
      <c r="K7" s="339">
        <v>5436.1059999999998</v>
      </c>
      <c r="L7" s="459">
        <v>7.43</v>
      </c>
      <c r="M7" s="463">
        <f>K7*L7/100</f>
        <v>403.9026758</v>
      </c>
      <c r="N7" s="464">
        <f>J7+K7</f>
        <v>5556.7159999999994</v>
      </c>
      <c r="P7" s="343" t="s">
        <v>105</v>
      </c>
      <c r="Q7" s="339">
        <v>2677.2739999999999</v>
      </c>
      <c r="R7" s="339">
        <v>47697.063000000002</v>
      </c>
      <c r="S7" s="459">
        <v>7.43</v>
      </c>
      <c r="T7" s="463">
        <f>R7*S7/100</f>
        <v>3543.8917809</v>
      </c>
      <c r="U7" s="464">
        <f>Q7+R7</f>
        <v>50374.337</v>
      </c>
    </row>
    <row r="8" spans="2:21" ht="13.5" thickBot="1" x14ac:dyDescent="0.25">
      <c r="B8" s="344" t="s">
        <v>97</v>
      </c>
      <c r="C8" s="345">
        <v>1.687E-2</v>
      </c>
      <c r="D8" s="345">
        <v>5.6088900000000006</v>
      </c>
      <c r="E8" s="460">
        <v>16.47</v>
      </c>
      <c r="F8" s="465">
        <f>D8*E8/100</f>
        <v>0.92378418300000009</v>
      </c>
      <c r="G8" s="466">
        <f>C8+D8</f>
        <v>5.6257600000000005</v>
      </c>
      <c r="I8" s="344" t="s">
        <v>97</v>
      </c>
      <c r="J8" s="345">
        <v>0.313</v>
      </c>
      <c r="K8" s="345">
        <v>747.76900000000001</v>
      </c>
      <c r="L8" s="460">
        <v>17.989999999999998</v>
      </c>
      <c r="M8" s="465">
        <f>K8*L8/100</f>
        <v>134.52364309999999</v>
      </c>
      <c r="N8" s="466">
        <f>J8+K8</f>
        <v>748.08199999999999</v>
      </c>
      <c r="P8" s="344" t="s">
        <v>97</v>
      </c>
      <c r="Q8" s="345">
        <v>3.2050000000000001</v>
      </c>
      <c r="R8" s="345">
        <v>5916.0609999999997</v>
      </c>
      <c r="S8" s="460">
        <v>21.64</v>
      </c>
      <c r="T8" s="465">
        <f>R8*S8/100</f>
        <v>1280.2356004000001</v>
      </c>
      <c r="U8" s="466">
        <f>Q8+R8</f>
        <v>5919.2659999999996</v>
      </c>
    </row>
    <row r="11" spans="2:21" ht="38.25" customHeight="1" x14ac:dyDescent="0.2">
      <c r="B11" s="798" t="s">
        <v>664</v>
      </c>
      <c r="C11" s="799"/>
      <c r="D11" s="799"/>
      <c r="E11" s="799"/>
      <c r="F11" s="799"/>
      <c r="G11" s="799"/>
      <c r="I11" s="798" t="s">
        <v>665</v>
      </c>
      <c r="J11" s="799"/>
      <c r="K11" s="799"/>
      <c r="L11" s="799"/>
      <c r="M11" s="799"/>
      <c r="N11" s="799"/>
      <c r="P11" s="798" t="s">
        <v>666</v>
      </c>
      <c r="Q11" s="799"/>
      <c r="R11" s="799"/>
      <c r="S11" s="799"/>
      <c r="T11" s="799"/>
      <c r="U11" s="799"/>
    </row>
    <row r="12" spans="2:21" ht="13.5" thickBot="1" x14ac:dyDescent="0.25">
      <c r="B12" s="445"/>
      <c r="C12" s="445" t="s">
        <v>78</v>
      </c>
      <c r="D12" s="445" t="s">
        <v>308</v>
      </c>
      <c r="E12" s="457" t="s">
        <v>82</v>
      </c>
      <c r="F12" s="445" t="s">
        <v>309</v>
      </c>
      <c r="G12" s="445" t="s">
        <v>486</v>
      </c>
      <c r="I12" s="445"/>
      <c r="J12" s="445" t="s">
        <v>78</v>
      </c>
      <c r="K12" s="445" t="s">
        <v>308</v>
      </c>
      <c r="L12" s="457" t="s">
        <v>82</v>
      </c>
      <c r="M12" s="445" t="s">
        <v>309</v>
      </c>
      <c r="N12" s="445" t="s">
        <v>486</v>
      </c>
      <c r="P12" s="445"/>
      <c r="Q12" s="445" t="s">
        <v>78</v>
      </c>
      <c r="R12" s="445" t="s">
        <v>308</v>
      </c>
      <c r="S12" s="457" t="s">
        <v>82</v>
      </c>
      <c r="T12" s="445" t="s">
        <v>309</v>
      </c>
      <c r="U12" s="445" t="s">
        <v>486</v>
      </c>
    </row>
    <row r="13" spans="2:21" x14ac:dyDescent="0.2">
      <c r="B13" s="340" t="s">
        <v>119</v>
      </c>
      <c r="C13" s="341">
        <v>1.401E-2</v>
      </c>
      <c r="D13" s="341">
        <v>2.0023</v>
      </c>
      <c r="E13" s="458">
        <v>28.98</v>
      </c>
      <c r="F13" s="461">
        <f t="shared" ref="F13:F19" si="0">D13*E13/100</f>
        <v>0.58026654</v>
      </c>
      <c r="G13" s="462">
        <f t="shared" ref="G13:G19" si="1">C13+D13</f>
        <v>2.0163099999999998</v>
      </c>
      <c r="I13" s="340" t="s">
        <v>119</v>
      </c>
      <c r="J13" s="341">
        <v>0</v>
      </c>
      <c r="K13" s="341">
        <v>10.691000000000001</v>
      </c>
      <c r="L13" s="458">
        <v>38.520000000000003</v>
      </c>
      <c r="M13" s="461">
        <f t="shared" ref="M13:M19" si="2">K13*L13/100</f>
        <v>4.1181732000000002</v>
      </c>
      <c r="N13" s="462">
        <f t="shared" ref="N13:N19" si="3">J13+K13</f>
        <v>10.691000000000001</v>
      </c>
      <c r="P13" s="340" t="s">
        <v>119</v>
      </c>
      <c r="Q13" s="341">
        <v>0</v>
      </c>
      <c r="R13" s="341">
        <v>1542.59</v>
      </c>
      <c r="S13" s="458">
        <v>40.200000000000003</v>
      </c>
      <c r="T13" s="461">
        <f t="shared" ref="T13:T19" si="4">R13*S13/100</f>
        <v>620.12117999999998</v>
      </c>
      <c r="U13" s="462">
        <f t="shared" ref="U13:U19" si="5">Q13+R13</f>
        <v>1542.59</v>
      </c>
    </row>
    <row r="14" spans="2:21" x14ac:dyDescent="0.2">
      <c r="B14" s="342" t="s">
        <v>120</v>
      </c>
      <c r="C14" s="339">
        <v>8.4999999999999995E-4</v>
      </c>
      <c r="D14" s="339">
        <v>0.77154999999999996</v>
      </c>
      <c r="E14" s="459">
        <v>43.97</v>
      </c>
      <c r="F14" s="463">
        <f t="shared" si="0"/>
        <v>0.33925053499999996</v>
      </c>
      <c r="G14" s="464">
        <f t="shared" si="1"/>
        <v>0.77239999999999998</v>
      </c>
      <c r="I14" s="342" t="s">
        <v>120</v>
      </c>
      <c r="J14" s="339">
        <v>3.5000000000000003E-2</v>
      </c>
      <c r="K14" s="339">
        <v>24.372</v>
      </c>
      <c r="L14" s="459">
        <v>37.69</v>
      </c>
      <c r="M14" s="463">
        <f t="shared" si="2"/>
        <v>9.1858067999999999</v>
      </c>
      <c r="N14" s="464">
        <f t="shared" si="3"/>
        <v>24.407</v>
      </c>
      <c r="P14" s="342" t="s">
        <v>120</v>
      </c>
      <c r="Q14" s="339">
        <v>2.3820000000000001</v>
      </c>
      <c r="R14" s="339">
        <v>1836.798</v>
      </c>
      <c r="S14" s="459">
        <v>39.5</v>
      </c>
      <c r="T14" s="463">
        <f t="shared" si="4"/>
        <v>725.53520999999989</v>
      </c>
      <c r="U14" s="464">
        <f t="shared" si="5"/>
        <v>1839.18</v>
      </c>
    </row>
    <row r="15" spans="2:21" x14ac:dyDescent="0.2">
      <c r="B15" s="343" t="s">
        <v>121</v>
      </c>
      <c r="C15" s="339">
        <v>1.7999999999999998E-4</v>
      </c>
      <c r="D15" s="339">
        <v>0.72189000000000003</v>
      </c>
      <c r="E15" s="459">
        <v>30.705705153737924</v>
      </c>
      <c r="F15" s="463">
        <f t="shared" si="0"/>
        <v>0.22166141493431868</v>
      </c>
      <c r="G15" s="464">
        <f t="shared" si="1"/>
        <v>0.72206999999999999</v>
      </c>
      <c r="I15" s="343" t="s">
        <v>121</v>
      </c>
      <c r="J15" s="339">
        <v>0</v>
      </c>
      <c r="K15" s="339">
        <v>139.012</v>
      </c>
      <c r="L15" s="459">
        <v>31.053318670365609</v>
      </c>
      <c r="M15" s="463">
        <f t="shared" si="2"/>
        <v>43.167839350048645</v>
      </c>
      <c r="N15" s="464">
        <f t="shared" si="3"/>
        <v>139.012</v>
      </c>
      <c r="P15" s="343" t="s">
        <v>121</v>
      </c>
      <c r="Q15" s="339">
        <v>0</v>
      </c>
      <c r="R15" s="339">
        <v>1139.2059999999999</v>
      </c>
      <c r="S15" s="459">
        <v>30.706412335212846</v>
      </c>
      <c r="T15" s="463">
        <f t="shared" si="4"/>
        <v>349.80929170748482</v>
      </c>
      <c r="U15" s="464">
        <f t="shared" si="5"/>
        <v>1139.2059999999999</v>
      </c>
    </row>
    <row r="16" spans="2:21" x14ac:dyDescent="0.2">
      <c r="B16" s="343" t="s">
        <v>122</v>
      </c>
      <c r="C16" s="339">
        <v>1.82E-3</v>
      </c>
      <c r="D16" s="339">
        <v>0.50383</v>
      </c>
      <c r="E16" s="459">
        <v>32.932649391764784</v>
      </c>
      <c r="F16" s="463">
        <f t="shared" si="0"/>
        <v>0.1659245674305285</v>
      </c>
      <c r="G16" s="464">
        <f t="shared" si="1"/>
        <v>0.50565000000000004</v>
      </c>
      <c r="I16" s="343" t="s">
        <v>122</v>
      </c>
      <c r="J16" s="339">
        <v>7.0999999999999994E-2</v>
      </c>
      <c r="K16" s="339">
        <v>132.614</v>
      </c>
      <c r="L16" s="459">
        <v>32.075947168731986</v>
      </c>
      <c r="M16" s="463">
        <f t="shared" si="2"/>
        <v>42.53719657834224</v>
      </c>
      <c r="N16" s="464">
        <f t="shared" si="3"/>
        <v>132.685</v>
      </c>
      <c r="P16" s="343" t="s">
        <v>122</v>
      </c>
      <c r="Q16" s="339">
        <v>0.156</v>
      </c>
      <c r="R16" s="339">
        <v>293.84500000000003</v>
      </c>
      <c r="S16" s="459">
        <v>39.652067172436134</v>
      </c>
      <c r="T16" s="463">
        <f t="shared" si="4"/>
        <v>116.51561678284497</v>
      </c>
      <c r="U16" s="464">
        <f t="shared" si="5"/>
        <v>294.00100000000003</v>
      </c>
    </row>
    <row r="17" spans="2:21" x14ac:dyDescent="0.2">
      <c r="B17" s="343" t="s">
        <v>123</v>
      </c>
      <c r="C17" s="339">
        <v>0</v>
      </c>
      <c r="D17" s="339">
        <v>1.5741400000000001</v>
      </c>
      <c r="E17" s="459">
        <v>30.67</v>
      </c>
      <c r="F17" s="463">
        <f t="shared" si="0"/>
        <v>0.48278873800000005</v>
      </c>
      <c r="G17" s="464">
        <f t="shared" si="1"/>
        <v>1.5741400000000001</v>
      </c>
      <c r="I17" s="343" t="s">
        <v>123</v>
      </c>
      <c r="J17" s="339">
        <v>0.20699999999999999</v>
      </c>
      <c r="K17" s="339">
        <v>433.91500000000002</v>
      </c>
      <c r="L17" s="459">
        <v>28.37</v>
      </c>
      <c r="M17" s="463">
        <f t="shared" si="2"/>
        <v>123.1016855</v>
      </c>
      <c r="N17" s="464">
        <f t="shared" si="3"/>
        <v>434.12200000000001</v>
      </c>
      <c r="P17" s="343" t="s">
        <v>123</v>
      </c>
      <c r="Q17" s="339">
        <v>0.66800000000000004</v>
      </c>
      <c r="R17" s="339">
        <v>1085.499</v>
      </c>
      <c r="S17" s="459">
        <v>30.72</v>
      </c>
      <c r="T17" s="463">
        <f t="shared" si="4"/>
        <v>333.46529280000004</v>
      </c>
      <c r="U17" s="464">
        <f t="shared" si="5"/>
        <v>1086.1669999999999</v>
      </c>
    </row>
    <row r="18" spans="2:21" x14ac:dyDescent="0.2">
      <c r="B18" s="343" t="s">
        <v>124</v>
      </c>
      <c r="C18" s="339">
        <v>0</v>
      </c>
      <c r="D18" s="339">
        <v>1.8440000000000002E-2</v>
      </c>
      <c r="E18" s="459">
        <v>79.349999999999994</v>
      </c>
      <c r="F18" s="463">
        <f t="shared" si="0"/>
        <v>1.463214E-2</v>
      </c>
      <c r="G18" s="464">
        <f t="shared" si="1"/>
        <v>1.8440000000000002E-2</v>
      </c>
      <c r="I18" s="343" t="s">
        <v>124</v>
      </c>
      <c r="J18" s="339">
        <v>0</v>
      </c>
      <c r="K18" s="339">
        <v>2.081</v>
      </c>
      <c r="L18" s="459">
        <v>79.349999999999994</v>
      </c>
      <c r="M18" s="463">
        <f t="shared" si="2"/>
        <v>1.6512734999999998</v>
      </c>
      <c r="N18" s="464">
        <f t="shared" si="3"/>
        <v>2.081</v>
      </c>
      <c r="P18" s="343" t="s">
        <v>124</v>
      </c>
      <c r="Q18" s="339">
        <v>0</v>
      </c>
      <c r="R18" s="339">
        <v>7.585</v>
      </c>
      <c r="S18" s="459">
        <v>79.349999999999994</v>
      </c>
      <c r="T18" s="463">
        <f t="shared" si="4"/>
        <v>6.0186974999999991</v>
      </c>
      <c r="U18" s="464">
        <f t="shared" si="5"/>
        <v>7.585</v>
      </c>
    </row>
    <row r="19" spans="2:21" ht="13.5" thickBot="1" x14ac:dyDescent="0.25">
      <c r="B19" s="344" t="s">
        <v>125</v>
      </c>
      <c r="C19" s="345">
        <v>2.7E-4</v>
      </c>
      <c r="D19" s="345">
        <v>1.6750000000000001E-2</v>
      </c>
      <c r="E19" s="460">
        <v>68.62</v>
      </c>
      <c r="F19" s="465">
        <f t="shared" si="0"/>
        <v>1.1493850000000002E-2</v>
      </c>
      <c r="G19" s="466">
        <f t="shared" si="1"/>
        <v>1.702E-2</v>
      </c>
      <c r="I19" s="344" t="s">
        <v>125</v>
      </c>
      <c r="J19" s="345">
        <v>0</v>
      </c>
      <c r="K19" s="345">
        <v>5.085</v>
      </c>
      <c r="L19" s="460">
        <v>67.63</v>
      </c>
      <c r="M19" s="465">
        <f t="shared" si="2"/>
        <v>3.4389854999999998</v>
      </c>
      <c r="N19" s="466">
        <f t="shared" si="3"/>
        <v>5.085</v>
      </c>
      <c r="P19" s="344" t="s">
        <v>125</v>
      </c>
      <c r="Q19" s="345">
        <v>0</v>
      </c>
      <c r="R19" s="345">
        <v>10.538</v>
      </c>
      <c r="S19" s="460">
        <v>77.510000000000005</v>
      </c>
      <c r="T19" s="465">
        <f t="shared" si="4"/>
        <v>8.168003800000001</v>
      </c>
      <c r="U19" s="466">
        <f t="shared" si="5"/>
        <v>10.538</v>
      </c>
    </row>
    <row r="22" spans="2:21" ht="38.25" customHeight="1" x14ac:dyDescent="0.2">
      <c r="B22" s="798" t="s">
        <v>667</v>
      </c>
      <c r="C22" s="799"/>
      <c r="D22" s="799"/>
      <c r="E22" s="799"/>
      <c r="F22" s="799"/>
      <c r="G22" s="799"/>
      <c r="I22" s="798" t="s">
        <v>668</v>
      </c>
      <c r="J22" s="799"/>
      <c r="K22" s="799"/>
      <c r="L22" s="799"/>
      <c r="M22" s="799"/>
      <c r="N22" s="799"/>
      <c r="P22" s="798" t="s">
        <v>669</v>
      </c>
      <c r="Q22" s="799"/>
      <c r="R22" s="799"/>
      <c r="S22" s="799"/>
      <c r="T22" s="799"/>
      <c r="U22" s="799"/>
    </row>
    <row r="23" spans="2:21" ht="13.5" thickBot="1" x14ac:dyDescent="0.25">
      <c r="B23" s="445"/>
      <c r="C23" s="445" t="s">
        <v>78</v>
      </c>
      <c r="D23" s="445" t="s">
        <v>308</v>
      </c>
      <c r="E23" s="457" t="s">
        <v>82</v>
      </c>
      <c r="F23" s="445" t="s">
        <v>309</v>
      </c>
      <c r="G23" s="445" t="s">
        <v>486</v>
      </c>
      <c r="I23" s="445"/>
      <c r="J23" s="445" t="s">
        <v>78</v>
      </c>
      <c r="K23" s="445" t="s">
        <v>308</v>
      </c>
      <c r="L23" s="457" t="s">
        <v>82</v>
      </c>
      <c r="M23" s="445" t="s">
        <v>309</v>
      </c>
      <c r="N23" s="445" t="s">
        <v>486</v>
      </c>
      <c r="P23" s="445"/>
      <c r="Q23" s="445" t="s">
        <v>78</v>
      </c>
      <c r="R23" s="445" t="s">
        <v>308</v>
      </c>
      <c r="S23" s="457" t="s">
        <v>82</v>
      </c>
      <c r="T23" s="445" t="s">
        <v>309</v>
      </c>
      <c r="U23" s="445" t="s">
        <v>486</v>
      </c>
    </row>
    <row r="24" spans="2:21" x14ac:dyDescent="0.2">
      <c r="B24" s="340" t="s">
        <v>127</v>
      </c>
      <c r="C24" s="341">
        <v>1.401E-2</v>
      </c>
      <c r="D24" s="341">
        <v>0.80698000000000003</v>
      </c>
      <c r="E24" s="458">
        <v>44.32</v>
      </c>
      <c r="F24" s="461">
        <f t="shared" ref="F24:F32" si="6">D24*E24/100</f>
        <v>0.35765353600000005</v>
      </c>
      <c r="G24" s="462">
        <f t="shared" ref="G24:G32" si="7">C24+D24</f>
        <v>0.82099</v>
      </c>
      <c r="I24" s="340" t="s">
        <v>127</v>
      </c>
      <c r="J24" s="341">
        <v>0</v>
      </c>
      <c r="K24" s="341">
        <v>0</v>
      </c>
      <c r="L24" s="458">
        <v>0</v>
      </c>
      <c r="M24" s="461">
        <f t="shared" ref="M24:M32" si="8">K24*L24/100</f>
        <v>0</v>
      </c>
      <c r="N24" s="462">
        <f t="shared" ref="N24:N32" si="9">J24+K24</f>
        <v>0</v>
      </c>
      <c r="P24" s="340" t="s">
        <v>127</v>
      </c>
      <c r="Q24" s="341">
        <v>0</v>
      </c>
      <c r="R24" s="341">
        <v>0</v>
      </c>
      <c r="S24" s="458">
        <v>0</v>
      </c>
      <c r="T24" s="461">
        <f t="shared" ref="T24:T32" si="10">R24*S24/100</f>
        <v>0</v>
      </c>
      <c r="U24" s="462">
        <f t="shared" ref="U24:U32" si="11">Q24+R24</f>
        <v>0</v>
      </c>
    </row>
    <row r="25" spans="2:21" x14ac:dyDescent="0.2">
      <c r="B25" s="342" t="s">
        <v>128</v>
      </c>
      <c r="C25" s="339">
        <v>8.4999999999999995E-4</v>
      </c>
      <c r="D25" s="339">
        <v>2.0954000000000002</v>
      </c>
      <c r="E25" s="459">
        <v>33.770000000000003</v>
      </c>
      <c r="F25" s="463">
        <f t="shared" si="6"/>
        <v>0.70761658000000016</v>
      </c>
      <c r="G25" s="464">
        <f t="shared" si="7"/>
        <v>2.0962499999999999</v>
      </c>
      <c r="I25" s="342" t="s">
        <v>128</v>
      </c>
      <c r="J25" s="339">
        <v>3.5000000000000003E-2</v>
      </c>
      <c r="K25" s="339">
        <v>40.366999999999997</v>
      </c>
      <c r="L25" s="459">
        <v>28.31</v>
      </c>
      <c r="M25" s="463">
        <f t="shared" si="8"/>
        <v>11.427897699999999</v>
      </c>
      <c r="N25" s="464">
        <f t="shared" si="9"/>
        <v>40.401999999999994</v>
      </c>
      <c r="P25" s="342" t="s">
        <v>128</v>
      </c>
      <c r="Q25" s="339">
        <v>2.3820000000000001</v>
      </c>
      <c r="R25" s="339">
        <v>3593.3829999999998</v>
      </c>
      <c r="S25" s="459">
        <v>30.8</v>
      </c>
      <c r="T25" s="463">
        <f t="shared" si="10"/>
        <v>1106.761964</v>
      </c>
      <c r="U25" s="464">
        <f t="shared" si="11"/>
        <v>3595.7649999999999</v>
      </c>
    </row>
    <row r="26" spans="2:21" x14ac:dyDescent="0.2">
      <c r="B26" s="342" t="s">
        <v>129</v>
      </c>
      <c r="C26" s="339">
        <v>0</v>
      </c>
      <c r="D26" s="339">
        <v>0.35619000000000001</v>
      </c>
      <c r="E26" s="459">
        <v>42.88</v>
      </c>
      <c r="F26" s="463">
        <f t="shared" si="6"/>
        <v>0.152734272</v>
      </c>
      <c r="G26" s="464">
        <f t="shared" si="7"/>
        <v>0.35619000000000001</v>
      </c>
      <c r="I26" s="342" t="s">
        <v>129</v>
      </c>
      <c r="J26" s="339">
        <v>0</v>
      </c>
      <c r="K26" s="339">
        <v>50.436</v>
      </c>
      <c r="L26" s="459">
        <v>44.1</v>
      </c>
      <c r="M26" s="463">
        <f t="shared" si="8"/>
        <v>22.242276</v>
      </c>
      <c r="N26" s="464">
        <f t="shared" si="9"/>
        <v>50.436</v>
      </c>
      <c r="P26" s="342" t="s">
        <v>129</v>
      </c>
      <c r="Q26" s="339">
        <v>0</v>
      </c>
      <c r="R26" s="339">
        <v>689.63800000000003</v>
      </c>
      <c r="S26" s="459">
        <v>43.35</v>
      </c>
      <c r="T26" s="463">
        <f t="shared" si="10"/>
        <v>298.95807300000001</v>
      </c>
      <c r="U26" s="464">
        <f t="shared" si="11"/>
        <v>689.63800000000003</v>
      </c>
    </row>
    <row r="27" spans="2:21" x14ac:dyDescent="0.2">
      <c r="B27" s="342" t="s">
        <v>130</v>
      </c>
      <c r="C27" s="339">
        <v>1.7999999999999998E-4</v>
      </c>
      <c r="D27" s="339">
        <v>0.44645000000000001</v>
      </c>
      <c r="E27" s="459">
        <v>38.520000000000003</v>
      </c>
      <c r="F27" s="463">
        <f t="shared" si="6"/>
        <v>0.17197254000000001</v>
      </c>
      <c r="G27" s="464">
        <f t="shared" si="7"/>
        <v>0.44663000000000003</v>
      </c>
      <c r="I27" s="342" t="s">
        <v>130</v>
      </c>
      <c r="J27" s="339">
        <v>3.7999999999999999E-2</v>
      </c>
      <c r="K27" s="339">
        <v>115.1</v>
      </c>
      <c r="L27" s="459">
        <v>37.659999999999997</v>
      </c>
      <c r="M27" s="463">
        <f t="shared" si="8"/>
        <v>43.346659999999993</v>
      </c>
      <c r="N27" s="464">
        <f t="shared" si="9"/>
        <v>115.13799999999999</v>
      </c>
      <c r="P27" s="342" t="s">
        <v>130</v>
      </c>
      <c r="Q27" s="339">
        <v>0.35699999999999998</v>
      </c>
      <c r="R27" s="339">
        <v>599.37099999999998</v>
      </c>
      <c r="S27" s="459">
        <v>37.56</v>
      </c>
      <c r="T27" s="463">
        <f t="shared" si="10"/>
        <v>225.12374760000003</v>
      </c>
      <c r="U27" s="464">
        <f t="shared" si="11"/>
        <v>599.72799999999995</v>
      </c>
    </row>
    <row r="28" spans="2:21" x14ac:dyDescent="0.2">
      <c r="B28" s="342" t="s">
        <v>131</v>
      </c>
      <c r="C28" s="339">
        <v>5.2999999999999998E-4</v>
      </c>
      <c r="D28" s="339">
        <v>0.99672000000000005</v>
      </c>
      <c r="E28" s="459">
        <v>39.25</v>
      </c>
      <c r="F28" s="463">
        <f t="shared" si="6"/>
        <v>0.39121260000000002</v>
      </c>
      <c r="G28" s="464">
        <f t="shared" si="7"/>
        <v>0.99725000000000008</v>
      </c>
      <c r="I28" s="342" t="s">
        <v>131</v>
      </c>
      <c r="J28" s="339">
        <v>7.0999999999999994E-2</v>
      </c>
      <c r="K28" s="339">
        <v>256.18099999999998</v>
      </c>
      <c r="L28" s="459">
        <v>35.86</v>
      </c>
      <c r="M28" s="463">
        <f t="shared" si="8"/>
        <v>91.866506599999994</v>
      </c>
      <c r="N28" s="464">
        <f t="shared" si="9"/>
        <v>256.25200000000001</v>
      </c>
      <c r="P28" s="342" t="s">
        <v>131</v>
      </c>
      <c r="Q28" s="339">
        <v>0.156</v>
      </c>
      <c r="R28" s="339">
        <v>797.48800000000006</v>
      </c>
      <c r="S28" s="459">
        <v>37.9</v>
      </c>
      <c r="T28" s="463">
        <f t="shared" si="10"/>
        <v>302.247952</v>
      </c>
      <c r="U28" s="464">
        <f t="shared" si="11"/>
        <v>797.64400000000001</v>
      </c>
    </row>
    <row r="29" spans="2:21" x14ac:dyDescent="0.2">
      <c r="B29" s="342" t="s">
        <v>132</v>
      </c>
      <c r="C29" s="339">
        <v>1.2900000000000001E-3</v>
      </c>
      <c r="D29" s="339">
        <v>0.40714</v>
      </c>
      <c r="E29" s="459">
        <v>53.85</v>
      </c>
      <c r="F29" s="463">
        <f t="shared" si="6"/>
        <v>0.21924489000000003</v>
      </c>
      <c r="G29" s="464">
        <f t="shared" si="7"/>
        <v>0.40843000000000002</v>
      </c>
      <c r="I29" s="342" t="s">
        <v>132</v>
      </c>
      <c r="J29" s="339">
        <v>0.17</v>
      </c>
      <c r="K29" s="339">
        <v>115.913</v>
      </c>
      <c r="L29" s="459">
        <v>47.85</v>
      </c>
      <c r="M29" s="463">
        <f t="shared" si="8"/>
        <v>55.464370500000001</v>
      </c>
      <c r="N29" s="464">
        <f t="shared" si="9"/>
        <v>116.083</v>
      </c>
      <c r="P29" s="342" t="s">
        <v>132</v>
      </c>
      <c r="Q29" s="339">
        <v>0.311</v>
      </c>
      <c r="R29" s="339">
        <v>124.539</v>
      </c>
      <c r="S29" s="459">
        <v>47.9</v>
      </c>
      <c r="T29" s="463">
        <f t="shared" si="10"/>
        <v>59.654181000000001</v>
      </c>
      <c r="U29" s="464">
        <f t="shared" si="11"/>
        <v>124.85000000000001</v>
      </c>
    </row>
    <row r="30" spans="2:21" x14ac:dyDescent="0.2">
      <c r="B30" s="342" t="s">
        <v>133</v>
      </c>
      <c r="C30" s="339">
        <v>0</v>
      </c>
      <c r="D30" s="339">
        <v>0.50000999999999995</v>
      </c>
      <c r="E30" s="459">
        <v>41.16</v>
      </c>
      <c r="F30" s="463">
        <f t="shared" si="6"/>
        <v>0.20580411599999998</v>
      </c>
      <c r="G30" s="464">
        <f t="shared" si="7"/>
        <v>0.50000999999999995</v>
      </c>
      <c r="I30" s="342" t="s">
        <v>133</v>
      </c>
      <c r="J30" s="339">
        <v>0</v>
      </c>
      <c r="K30" s="339">
        <v>169.77199999999999</v>
      </c>
      <c r="L30" s="459">
        <v>45.96</v>
      </c>
      <c r="M30" s="463">
        <f t="shared" si="8"/>
        <v>78.027211199999996</v>
      </c>
      <c r="N30" s="464">
        <f t="shared" si="9"/>
        <v>169.77199999999999</v>
      </c>
      <c r="P30" s="342" t="s">
        <v>133</v>
      </c>
      <c r="Q30" s="339">
        <v>0</v>
      </c>
      <c r="R30" s="339">
        <v>111.642</v>
      </c>
      <c r="S30" s="459">
        <v>45.97</v>
      </c>
      <c r="T30" s="463">
        <f t="shared" si="10"/>
        <v>51.321827399999989</v>
      </c>
      <c r="U30" s="464">
        <f t="shared" si="11"/>
        <v>111.642</v>
      </c>
    </row>
    <row r="31" spans="2:21" x14ac:dyDescent="0.2">
      <c r="B31" s="342" t="s">
        <v>134</v>
      </c>
      <c r="C31" s="339">
        <v>0</v>
      </c>
      <c r="D31" s="339">
        <v>0</v>
      </c>
      <c r="E31" s="459">
        <v>0</v>
      </c>
      <c r="F31" s="463">
        <f t="shared" si="6"/>
        <v>0</v>
      </c>
      <c r="G31" s="464">
        <f t="shared" si="7"/>
        <v>0</v>
      </c>
      <c r="I31" s="342" t="s">
        <v>134</v>
      </c>
      <c r="J31" s="339">
        <v>0</v>
      </c>
      <c r="K31" s="339">
        <v>0</v>
      </c>
      <c r="L31" s="459">
        <v>0</v>
      </c>
      <c r="M31" s="463">
        <f t="shared" si="8"/>
        <v>0</v>
      </c>
      <c r="N31" s="464">
        <f t="shared" si="9"/>
        <v>0</v>
      </c>
      <c r="P31" s="342" t="s">
        <v>134</v>
      </c>
      <c r="Q31" s="339">
        <v>0</v>
      </c>
      <c r="R31" s="339">
        <v>0</v>
      </c>
      <c r="S31" s="459">
        <v>0</v>
      </c>
      <c r="T31" s="463">
        <f t="shared" si="10"/>
        <v>0</v>
      </c>
      <c r="U31" s="464">
        <f t="shared" si="11"/>
        <v>0</v>
      </c>
    </row>
    <row r="32" spans="2:21" ht="13.5" thickBot="1" x14ac:dyDescent="0.25">
      <c r="B32" s="344" t="s">
        <v>135</v>
      </c>
      <c r="C32" s="345">
        <v>0</v>
      </c>
      <c r="D32" s="345">
        <v>0</v>
      </c>
      <c r="E32" s="460">
        <v>0</v>
      </c>
      <c r="F32" s="465">
        <f t="shared" si="6"/>
        <v>0</v>
      </c>
      <c r="G32" s="466">
        <f t="shared" si="7"/>
        <v>0</v>
      </c>
      <c r="I32" s="344" t="s">
        <v>135</v>
      </c>
      <c r="J32" s="345">
        <v>0</v>
      </c>
      <c r="K32" s="345">
        <v>0</v>
      </c>
      <c r="L32" s="460">
        <v>0</v>
      </c>
      <c r="M32" s="465">
        <f t="shared" si="8"/>
        <v>0</v>
      </c>
      <c r="N32" s="466">
        <f t="shared" si="9"/>
        <v>0</v>
      </c>
      <c r="P32" s="344" t="s">
        <v>135</v>
      </c>
      <c r="Q32" s="345">
        <v>0</v>
      </c>
      <c r="R32" s="345">
        <v>0</v>
      </c>
      <c r="S32" s="460">
        <v>0</v>
      </c>
      <c r="T32" s="465">
        <f t="shared" si="10"/>
        <v>0</v>
      </c>
      <c r="U32" s="466">
        <f t="shared" si="11"/>
        <v>0</v>
      </c>
    </row>
    <row r="35" spans="2:21" ht="29.25" customHeight="1" x14ac:dyDescent="0.2">
      <c r="B35" s="798" t="s">
        <v>382</v>
      </c>
      <c r="C35" s="799"/>
      <c r="D35" s="799"/>
      <c r="E35" s="799"/>
      <c r="F35" s="799"/>
      <c r="G35" s="799"/>
      <c r="I35" s="798" t="s">
        <v>383</v>
      </c>
      <c r="J35" s="799"/>
      <c r="K35" s="799"/>
      <c r="L35" s="799"/>
      <c r="M35" s="799"/>
      <c r="N35" s="799"/>
      <c r="P35" s="798" t="s">
        <v>384</v>
      </c>
      <c r="Q35" s="799"/>
      <c r="R35" s="799"/>
      <c r="S35" s="799"/>
      <c r="T35" s="799"/>
      <c r="U35" s="799"/>
    </row>
    <row r="36" spans="2:21" ht="39" thickBot="1" x14ac:dyDescent="0.25">
      <c r="B36" s="445"/>
      <c r="C36" s="445"/>
      <c r="D36" s="445"/>
      <c r="E36" s="445"/>
      <c r="F36" s="445"/>
      <c r="G36" s="338" t="s">
        <v>477</v>
      </c>
      <c r="I36" s="445"/>
      <c r="J36" s="445"/>
      <c r="K36" s="445"/>
      <c r="L36" s="445"/>
      <c r="M36" s="445"/>
      <c r="N36" s="338" t="s">
        <v>488</v>
      </c>
      <c r="P36" s="445"/>
      <c r="Q36" s="445"/>
      <c r="R36" s="445"/>
      <c r="S36" s="445"/>
      <c r="T36" s="445"/>
      <c r="U36" s="338" t="s">
        <v>478</v>
      </c>
    </row>
    <row r="37" spans="2:21" x14ac:dyDescent="0.2">
      <c r="B37" s="340" t="s">
        <v>97</v>
      </c>
      <c r="C37" s="341"/>
      <c r="D37" s="341"/>
      <c r="E37" s="341"/>
      <c r="F37" s="341"/>
      <c r="G37" s="462">
        <f>G8</f>
        <v>5.6257600000000005</v>
      </c>
      <c r="I37" s="340" t="s">
        <v>97</v>
      </c>
      <c r="J37" s="341"/>
      <c r="K37" s="341"/>
      <c r="L37" s="341"/>
      <c r="M37" s="341"/>
      <c r="N37" s="462">
        <f>N8</f>
        <v>748.08199999999999</v>
      </c>
      <c r="P37" s="340" t="s">
        <v>97</v>
      </c>
      <c r="Q37" s="341"/>
      <c r="R37" s="341"/>
      <c r="S37" s="341"/>
      <c r="T37" s="341"/>
      <c r="U37" s="462">
        <f>U8</f>
        <v>5919.2659999999996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33.2562</v>
      </c>
      <c r="I38" s="346" t="s">
        <v>381</v>
      </c>
      <c r="J38" s="339"/>
      <c r="K38" s="339"/>
      <c r="L38" s="339"/>
      <c r="M38" s="339"/>
      <c r="N38" s="464">
        <f>N7-N8</f>
        <v>4808.6339999999991</v>
      </c>
      <c r="P38" s="346" t="s">
        <v>381</v>
      </c>
      <c r="Q38" s="339"/>
      <c r="R38" s="339"/>
      <c r="S38" s="339"/>
      <c r="T38" s="339"/>
      <c r="U38" s="464">
        <f>U7-U8</f>
        <v>44455.070999999996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61.34901</v>
      </c>
      <c r="I39" s="344" t="s">
        <v>83</v>
      </c>
      <c r="J39" s="345"/>
      <c r="K39" s="345"/>
      <c r="L39" s="345"/>
      <c r="M39" s="345"/>
      <c r="N39" s="466">
        <f>N6</f>
        <v>14821.967000000001</v>
      </c>
      <c r="P39" s="344" t="s">
        <v>83</v>
      </c>
      <c r="Q39" s="345"/>
      <c r="R39" s="345"/>
      <c r="S39" s="345"/>
      <c r="T39" s="345"/>
      <c r="U39" s="466">
        <f>U6</f>
        <v>86177.34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413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North East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14 data'!$C$24</f>
        <v>0</v>
      </c>
      <c r="D8" s="642">
        <f>'Section 14 data'!$D$24</f>
        <v>0</v>
      </c>
      <c r="E8" s="198">
        <f>'Section 14 data'!$E$24</f>
        <v>0</v>
      </c>
      <c r="F8" s="643">
        <f>SUM(C8,D8)</f>
        <v>0</v>
      </c>
    </row>
    <row r="9" spans="2:6" ht="15" customHeight="1" x14ac:dyDescent="0.2">
      <c r="B9" s="95" t="s">
        <v>341</v>
      </c>
      <c r="C9" s="641">
        <f>'Section 14 data'!$C$25</f>
        <v>0</v>
      </c>
      <c r="D9" s="642">
        <f>'Section 14 data'!$D$25</f>
        <v>0</v>
      </c>
      <c r="E9" s="198">
        <f>'Section 14 data'!$E$25</f>
        <v>0</v>
      </c>
      <c r="F9" s="643">
        <f t="shared" ref="F9:F17" si="0">SUM(C9,D9)</f>
        <v>0</v>
      </c>
    </row>
    <row r="10" spans="2:6" ht="15" customHeight="1" x14ac:dyDescent="0.2">
      <c r="B10" s="96" t="s">
        <v>342</v>
      </c>
      <c r="C10" s="641">
        <f>'Section 14 data'!$C$26</f>
        <v>0</v>
      </c>
      <c r="D10" s="642">
        <f>'Section 14 data'!$D$26</f>
        <v>0</v>
      </c>
      <c r="E10" s="198">
        <f>'Section 14 data'!$E$26</f>
        <v>0</v>
      </c>
      <c r="F10" s="643">
        <f t="shared" si="0"/>
        <v>0</v>
      </c>
    </row>
    <row r="11" spans="2:6" ht="15" customHeight="1" x14ac:dyDescent="0.2">
      <c r="B11" s="94" t="s">
        <v>343</v>
      </c>
      <c r="C11" s="641">
        <f>'Section 14 data'!$C$27</f>
        <v>0</v>
      </c>
      <c r="D11" s="642">
        <f>'Section 14 data'!$D$27</f>
        <v>0</v>
      </c>
      <c r="E11" s="198">
        <f>'Section 14 data'!$E$27</f>
        <v>0</v>
      </c>
      <c r="F11" s="643">
        <f t="shared" si="0"/>
        <v>0</v>
      </c>
    </row>
    <row r="12" spans="2:6" ht="15" customHeight="1" x14ac:dyDescent="0.2">
      <c r="B12" s="94" t="s">
        <v>344</v>
      </c>
      <c r="C12" s="641">
        <f>'Section 14 data'!$C$28</f>
        <v>0</v>
      </c>
      <c r="D12" s="642">
        <f>'Section 14 data'!$D$28</f>
        <v>0</v>
      </c>
      <c r="E12" s="198">
        <f>'Section 14 data'!$E$28</f>
        <v>0</v>
      </c>
      <c r="F12" s="643">
        <f t="shared" si="0"/>
        <v>0</v>
      </c>
    </row>
    <row r="13" spans="2:6" ht="15" customHeight="1" x14ac:dyDescent="0.2">
      <c r="B13" s="94" t="s">
        <v>345</v>
      </c>
      <c r="C13" s="641">
        <f>'Section 14 data'!$C$29</f>
        <v>0</v>
      </c>
      <c r="D13" s="642">
        <f>'Section 14 data'!$D$29</f>
        <v>0</v>
      </c>
      <c r="E13" s="198">
        <f>'Section 14 data'!$E$29</f>
        <v>0</v>
      </c>
      <c r="F13" s="643">
        <f t="shared" si="0"/>
        <v>0</v>
      </c>
    </row>
    <row r="14" spans="2:6" ht="15" customHeight="1" x14ac:dyDescent="0.2">
      <c r="B14" s="94" t="s">
        <v>346</v>
      </c>
      <c r="C14" s="641">
        <f>'Section 14 data'!$C$30</f>
        <v>0</v>
      </c>
      <c r="D14" s="642">
        <f>'Section 14 data'!$D$30</f>
        <v>0</v>
      </c>
      <c r="E14" s="198">
        <f>'Section 14 data'!$E$30</f>
        <v>0</v>
      </c>
      <c r="F14" s="643">
        <f t="shared" si="0"/>
        <v>0</v>
      </c>
    </row>
    <row r="15" spans="2:6" ht="15" customHeight="1" x14ac:dyDescent="0.2">
      <c r="B15" s="94" t="s">
        <v>347</v>
      </c>
      <c r="C15" s="641">
        <f>'Section 14 data'!$C$31</f>
        <v>0</v>
      </c>
      <c r="D15" s="642">
        <f>'Section 14 data'!$D$31</f>
        <v>0</v>
      </c>
      <c r="E15" s="198">
        <f>'Section 14 data'!$E$31</f>
        <v>0</v>
      </c>
      <c r="F15" s="643">
        <f t="shared" si="0"/>
        <v>0</v>
      </c>
    </row>
    <row r="16" spans="2:6" ht="15" customHeight="1" x14ac:dyDescent="0.2">
      <c r="B16" s="94" t="s">
        <v>270</v>
      </c>
      <c r="C16" s="641">
        <f>'Section 14 data'!$C$32</f>
        <v>0</v>
      </c>
      <c r="D16" s="642">
        <f>'Section 14 data'!$D$32</f>
        <v>0</v>
      </c>
      <c r="E16" s="198">
        <f>'Section 14 data'!$E$32</f>
        <v>0</v>
      </c>
      <c r="F16" s="643">
        <f t="shared" si="0"/>
        <v>0</v>
      </c>
    </row>
    <row r="17" spans="2:6" ht="15" customHeight="1" x14ac:dyDescent="0.2">
      <c r="B17" s="97" t="s">
        <v>80</v>
      </c>
      <c r="C17" s="644">
        <f>'Section 14 data'!$C$8</f>
        <v>0</v>
      </c>
      <c r="D17" s="644">
        <f>'Section 14 data'!$D$8</f>
        <v>0</v>
      </c>
      <c r="E17" s="314">
        <f>'Section 14 data'!$E$8</f>
        <v>0</v>
      </c>
      <c r="F17" s="644">
        <f t="shared" si="0"/>
        <v>0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414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North East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data'!$J$13</f>
        <v>0</v>
      </c>
      <c r="D8" s="634">
        <f>'Section 14 data'!$K$13</f>
        <v>0</v>
      </c>
      <c r="E8" s="198">
        <f>'Section 14 data'!$L$13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14 data'!$J$14</f>
        <v>0</v>
      </c>
      <c r="D9" s="634">
        <f>'Section 14 data'!$K$14</f>
        <v>0</v>
      </c>
      <c r="E9" s="198">
        <f>'Section 14 data'!$L$14</f>
        <v>0</v>
      </c>
      <c r="F9" s="629">
        <f t="shared" ref="F9:F15" si="0">SUM(C9,D9)</f>
        <v>0</v>
      </c>
    </row>
    <row r="10" spans="2:6" ht="15" customHeight="1" x14ac:dyDescent="0.2">
      <c r="B10" s="81" t="s">
        <v>336</v>
      </c>
      <c r="C10" s="67">
        <f>'Section 14 data'!$J$15</f>
        <v>0</v>
      </c>
      <c r="D10" s="634">
        <f>'Section 14 data'!$K$15</f>
        <v>0</v>
      </c>
      <c r="E10" s="198">
        <f>'Section 14 data'!$L$15</f>
        <v>0</v>
      </c>
      <c r="F10" s="629">
        <f t="shared" si="0"/>
        <v>0</v>
      </c>
    </row>
    <row r="11" spans="2:6" ht="15" customHeight="1" x14ac:dyDescent="0.2">
      <c r="B11" s="81" t="s">
        <v>337</v>
      </c>
      <c r="C11" s="67">
        <f>'Section 14 data'!$J$16</f>
        <v>0</v>
      </c>
      <c r="D11" s="634">
        <f>'Section 14 data'!$K$16</f>
        <v>0</v>
      </c>
      <c r="E11" s="198">
        <f>'Section 14 data'!$L$16</f>
        <v>0</v>
      </c>
      <c r="F11" s="629">
        <f t="shared" si="0"/>
        <v>0</v>
      </c>
    </row>
    <row r="12" spans="2:6" ht="15" customHeight="1" x14ac:dyDescent="0.2">
      <c r="B12" s="81" t="s">
        <v>338</v>
      </c>
      <c r="C12" s="67">
        <f>'Section 14 data'!$J$17</f>
        <v>0</v>
      </c>
      <c r="D12" s="634">
        <f>'Section 14 data'!$K$17</f>
        <v>0</v>
      </c>
      <c r="E12" s="198">
        <f>'Section 14 data'!$L$17</f>
        <v>0</v>
      </c>
      <c r="F12" s="629">
        <f t="shared" si="0"/>
        <v>0</v>
      </c>
    </row>
    <row r="13" spans="2:6" ht="15" customHeight="1" x14ac:dyDescent="0.2">
      <c r="B13" s="81" t="s">
        <v>339</v>
      </c>
      <c r="C13" s="67">
        <f>'Section 14 data'!$J$18</f>
        <v>0</v>
      </c>
      <c r="D13" s="634">
        <f>'Section 14 data'!$K$18</f>
        <v>0</v>
      </c>
      <c r="E13" s="198">
        <f>'Section 14 data'!$L$18</f>
        <v>0</v>
      </c>
      <c r="F13" s="629">
        <f t="shared" si="0"/>
        <v>0</v>
      </c>
    </row>
    <row r="14" spans="2:6" ht="15" customHeight="1" x14ac:dyDescent="0.2">
      <c r="B14" s="81" t="s">
        <v>268</v>
      </c>
      <c r="C14" s="67">
        <f>'Section 14 data'!$J$19</f>
        <v>0</v>
      </c>
      <c r="D14" s="634">
        <f>'Section 14 data'!$K$19</f>
        <v>0</v>
      </c>
      <c r="E14" s="198">
        <f>'Section 14 data'!$L$19</f>
        <v>0</v>
      </c>
      <c r="F14" s="629">
        <f t="shared" si="0"/>
        <v>0</v>
      </c>
    </row>
    <row r="15" spans="2:6" ht="15" customHeight="1" x14ac:dyDescent="0.2">
      <c r="B15" s="83" t="s">
        <v>80</v>
      </c>
      <c r="C15" s="635">
        <f>'Section 14 data'!$J$8</f>
        <v>0</v>
      </c>
      <c r="D15" s="635">
        <f>'Section 14 data'!$K$8</f>
        <v>0</v>
      </c>
      <c r="E15" s="314">
        <f>'Section 14 data'!$L$8</f>
        <v>0</v>
      </c>
      <c r="F15" s="636">
        <f t="shared" si="0"/>
        <v>0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326</v>
      </c>
      <c r="C3" t="s">
        <v>415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North East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14 data'!$J$24</f>
        <v>0</v>
      </c>
      <c r="D8" s="85">
        <f>'Section 14 data'!$K$24</f>
        <v>0</v>
      </c>
      <c r="E8" s="198">
        <f>'Section 14 data'!$L$24</f>
        <v>0</v>
      </c>
      <c r="F8" s="629">
        <f>SUM(C8,D8)</f>
        <v>0</v>
      </c>
    </row>
    <row r="9" spans="2:6" ht="15" customHeight="1" x14ac:dyDescent="0.2">
      <c r="B9" s="79" t="s">
        <v>341</v>
      </c>
      <c r="C9" s="67">
        <f>'Section 14 data'!$J$25</f>
        <v>0</v>
      </c>
      <c r="D9" s="85">
        <f>'Section 14 data'!$K$25</f>
        <v>0</v>
      </c>
      <c r="E9" s="198">
        <f>'Section 14 data'!$L$25</f>
        <v>0</v>
      </c>
      <c r="F9" s="629">
        <f t="shared" ref="F9:F17" si="0">SUM(C9,D9)</f>
        <v>0</v>
      </c>
    </row>
    <row r="10" spans="2:6" ht="15" customHeight="1" x14ac:dyDescent="0.2">
      <c r="B10" s="80" t="s">
        <v>342</v>
      </c>
      <c r="C10" s="67">
        <f>'Section 14 data'!$J$26</f>
        <v>0</v>
      </c>
      <c r="D10" s="85">
        <f>'Section 14 data'!$K$26</f>
        <v>0</v>
      </c>
      <c r="E10" s="198">
        <f>'Section 14 data'!$L$26</f>
        <v>0</v>
      </c>
      <c r="F10" s="629">
        <f t="shared" si="0"/>
        <v>0</v>
      </c>
    </row>
    <row r="11" spans="2:6" ht="15" customHeight="1" x14ac:dyDescent="0.2">
      <c r="B11" s="78" t="s">
        <v>343</v>
      </c>
      <c r="C11" s="67">
        <f>'Section 14 data'!$J$27</f>
        <v>0</v>
      </c>
      <c r="D11" s="85">
        <f>'Section 14 data'!$K$27</f>
        <v>0</v>
      </c>
      <c r="E11" s="198">
        <f>'Section 14 data'!$L$27</f>
        <v>0</v>
      </c>
      <c r="F11" s="629">
        <f t="shared" si="0"/>
        <v>0</v>
      </c>
    </row>
    <row r="12" spans="2:6" ht="15" customHeight="1" x14ac:dyDescent="0.2">
      <c r="B12" s="78" t="s">
        <v>344</v>
      </c>
      <c r="C12" s="67">
        <f>'Section 14 data'!$J$28</f>
        <v>0</v>
      </c>
      <c r="D12" s="85">
        <f>'Section 14 data'!$K$28</f>
        <v>0</v>
      </c>
      <c r="E12" s="198">
        <f>'Section 14 data'!$L$28</f>
        <v>0</v>
      </c>
      <c r="F12" s="629">
        <f t="shared" si="0"/>
        <v>0</v>
      </c>
    </row>
    <row r="13" spans="2:6" ht="15" customHeight="1" x14ac:dyDescent="0.2">
      <c r="B13" s="78" t="s">
        <v>345</v>
      </c>
      <c r="C13" s="67">
        <f>'Section 14 data'!$J$29</f>
        <v>0</v>
      </c>
      <c r="D13" s="85">
        <f>'Section 14 data'!$K$29</f>
        <v>0</v>
      </c>
      <c r="E13" s="198">
        <f>'Section 14 data'!$L$29</f>
        <v>0</v>
      </c>
      <c r="F13" s="629">
        <f t="shared" si="0"/>
        <v>0</v>
      </c>
    </row>
    <row r="14" spans="2:6" ht="15" customHeight="1" x14ac:dyDescent="0.2">
      <c r="B14" s="78" t="s">
        <v>346</v>
      </c>
      <c r="C14" s="67">
        <f>'Section 14 data'!$J$30</f>
        <v>0</v>
      </c>
      <c r="D14" s="85">
        <f>'Section 14 data'!$K$30</f>
        <v>0</v>
      </c>
      <c r="E14" s="198">
        <f>'Section 14 data'!$L$30</f>
        <v>0</v>
      </c>
      <c r="F14" s="629">
        <f t="shared" si="0"/>
        <v>0</v>
      </c>
    </row>
    <row r="15" spans="2:6" ht="15" customHeight="1" x14ac:dyDescent="0.2">
      <c r="B15" s="78" t="s">
        <v>347</v>
      </c>
      <c r="C15" s="67">
        <f>'Section 14 data'!$J$31</f>
        <v>0</v>
      </c>
      <c r="D15" s="85">
        <f>'Section 14 data'!$K$31</f>
        <v>0</v>
      </c>
      <c r="E15" s="198">
        <f>'Section 14 data'!$L$31</f>
        <v>0</v>
      </c>
      <c r="F15" s="629">
        <f t="shared" si="0"/>
        <v>0</v>
      </c>
    </row>
    <row r="16" spans="2:6" ht="15" customHeight="1" x14ac:dyDescent="0.2">
      <c r="B16" s="78" t="s">
        <v>270</v>
      </c>
      <c r="C16" s="67">
        <f>'Section 14 data'!$J$32</f>
        <v>0</v>
      </c>
      <c r="D16" s="85">
        <f>'Section 14 data'!$K$32</f>
        <v>0</v>
      </c>
      <c r="E16" s="198">
        <f>'Section 14 data'!$L$32</f>
        <v>0</v>
      </c>
      <c r="F16" s="629">
        <f t="shared" si="0"/>
        <v>0</v>
      </c>
    </row>
    <row r="17" spans="2:6" ht="15" customHeight="1" x14ac:dyDescent="0.2">
      <c r="B17" s="86" t="s">
        <v>80</v>
      </c>
      <c r="C17" s="87">
        <f>'Section 14 data'!$J$8</f>
        <v>0</v>
      </c>
      <c r="D17" s="87">
        <f>'Section 14 data'!$K$8</f>
        <v>0</v>
      </c>
      <c r="E17" s="314">
        <f>'Section 14 data'!$L$8</f>
        <v>0</v>
      </c>
      <c r="F17" s="87">
        <f t="shared" si="0"/>
        <v>0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431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North East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data'!$Q$13</f>
        <v>0</v>
      </c>
      <c r="D8" s="634">
        <f>'Section 14 data'!$R$13</f>
        <v>0</v>
      </c>
      <c r="E8" s="639">
        <f>'Section 14 data'!$S$13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14 data'!$Q$14</f>
        <v>0</v>
      </c>
      <c r="D9" s="634">
        <f>'Section 14 data'!$R$14</f>
        <v>0</v>
      </c>
      <c r="E9" s="639">
        <f>'Section 14 data'!$S$14</f>
        <v>0</v>
      </c>
      <c r="F9" s="629">
        <f t="shared" ref="F9:F15" si="0">SUM(C9,D9)</f>
        <v>0</v>
      </c>
    </row>
    <row r="10" spans="2:6" ht="15" customHeight="1" x14ac:dyDescent="0.2">
      <c r="B10" s="81" t="s">
        <v>336</v>
      </c>
      <c r="C10" s="67">
        <f>'Section 14 data'!$Q$15</f>
        <v>0</v>
      </c>
      <c r="D10" s="634">
        <f>'Section 14 data'!$R$15</f>
        <v>0</v>
      </c>
      <c r="E10" s="639">
        <f>'Section 14 data'!$S$15</f>
        <v>0</v>
      </c>
      <c r="F10" s="629">
        <f t="shared" si="0"/>
        <v>0</v>
      </c>
    </row>
    <row r="11" spans="2:6" ht="15" customHeight="1" x14ac:dyDescent="0.2">
      <c r="B11" s="81" t="s">
        <v>337</v>
      </c>
      <c r="C11" s="67">
        <f>'Section 14 data'!$Q$16</f>
        <v>0</v>
      </c>
      <c r="D11" s="634">
        <f>'Section 14 data'!$R$16</f>
        <v>0</v>
      </c>
      <c r="E11" s="639">
        <f>'Section 14 data'!$S$16</f>
        <v>0</v>
      </c>
      <c r="F11" s="629">
        <f t="shared" si="0"/>
        <v>0</v>
      </c>
    </row>
    <row r="12" spans="2:6" ht="15" customHeight="1" x14ac:dyDescent="0.2">
      <c r="B12" s="81" t="s">
        <v>338</v>
      </c>
      <c r="C12" s="67">
        <f>'Section 14 data'!$Q$17</f>
        <v>0</v>
      </c>
      <c r="D12" s="634">
        <f>'Section 14 data'!$R$17</f>
        <v>0</v>
      </c>
      <c r="E12" s="639">
        <f>'Section 14 data'!$S$17</f>
        <v>0</v>
      </c>
      <c r="F12" s="629">
        <f t="shared" si="0"/>
        <v>0</v>
      </c>
    </row>
    <row r="13" spans="2:6" ht="15" customHeight="1" x14ac:dyDescent="0.2">
      <c r="B13" s="81" t="s">
        <v>339</v>
      </c>
      <c r="C13" s="67">
        <f>'Section 14 data'!$Q$18</f>
        <v>0</v>
      </c>
      <c r="D13" s="634">
        <f>'Section 14 data'!$R$18</f>
        <v>0</v>
      </c>
      <c r="E13" s="639">
        <f>'Section 14 data'!$S$18</f>
        <v>0</v>
      </c>
      <c r="F13" s="629">
        <f t="shared" si="0"/>
        <v>0</v>
      </c>
    </row>
    <row r="14" spans="2:6" ht="15" customHeight="1" x14ac:dyDescent="0.2">
      <c r="B14" s="81" t="s">
        <v>268</v>
      </c>
      <c r="C14" s="67">
        <f>'Section 14 data'!$Q$19</f>
        <v>0</v>
      </c>
      <c r="D14" s="634">
        <f>'Section 14 data'!$R$19</f>
        <v>0</v>
      </c>
      <c r="E14" s="639">
        <f>'Section 14 data'!$S$19</f>
        <v>0</v>
      </c>
      <c r="F14" s="629">
        <f t="shared" si="0"/>
        <v>0</v>
      </c>
    </row>
    <row r="15" spans="2:6" ht="15" customHeight="1" x14ac:dyDescent="0.2">
      <c r="B15" s="83" t="s">
        <v>80</v>
      </c>
      <c r="C15" s="635">
        <f>'Section 14 data'!$Q$8</f>
        <v>0</v>
      </c>
      <c r="D15" s="635">
        <f>'Section 14 data'!$R$8</f>
        <v>0</v>
      </c>
      <c r="E15" s="640">
        <f>'Section 14 data'!$S$8</f>
        <v>0</v>
      </c>
      <c r="F15" s="636">
        <f t="shared" si="0"/>
        <v>0</v>
      </c>
    </row>
    <row r="17" spans="4:4" ht="15" customHeight="1" x14ac:dyDescent="0.2">
      <c r="D17" s="546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430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North East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14 data'!$Q$24</f>
        <v>0</v>
      </c>
      <c r="D8" s="631">
        <f>'Section 14 data'!$R$24</f>
        <v>0</v>
      </c>
      <c r="E8" s="198">
        <f>'Section 14 data'!$S$24</f>
        <v>0</v>
      </c>
      <c r="F8" s="632">
        <f>SUM(C8,D8)</f>
        <v>0</v>
      </c>
    </row>
    <row r="9" spans="2:6" ht="15" customHeight="1" x14ac:dyDescent="0.2">
      <c r="B9" s="79" t="s">
        <v>341</v>
      </c>
      <c r="C9" s="630">
        <f>'Section 14 data'!$Q$25</f>
        <v>0</v>
      </c>
      <c r="D9" s="631">
        <f>'Section 14 data'!$R$25</f>
        <v>0</v>
      </c>
      <c r="E9" s="198">
        <f>'Section 14 data'!$S$25</f>
        <v>0</v>
      </c>
      <c r="F9" s="632">
        <f t="shared" ref="F9:F17" si="0">SUM(C9,D9)</f>
        <v>0</v>
      </c>
    </row>
    <row r="10" spans="2:6" ht="15" customHeight="1" x14ac:dyDescent="0.2">
      <c r="B10" s="80" t="s">
        <v>342</v>
      </c>
      <c r="C10" s="630">
        <f>'Section 14 data'!$Q$26</f>
        <v>0</v>
      </c>
      <c r="D10" s="631">
        <f>'Section 14 data'!$R$26</f>
        <v>0</v>
      </c>
      <c r="E10" s="198">
        <f>'Section 14 data'!$S$26</f>
        <v>0</v>
      </c>
      <c r="F10" s="632">
        <f t="shared" si="0"/>
        <v>0</v>
      </c>
    </row>
    <row r="11" spans="2:6" ht="15" customHeight="1" x14ac:dyDescent="0.2">
      <c r="B11" s="78" t="s">
        <v>343</v>
      </c>
      <c r="C11" s="630">
        <f>'Section 14 data'!$Q$27</f>
        <v>0</v>
      </c>
      <c r="D11" s="631">
        <f>'Section 14 data'!$R$27</f>
        <v>0</v>
      </c>
      <c r="E11" s="198">
        <f>'Section 14 data'!$S$27</f>
        <v>0</v>
      </c>
      <c r="F11" s="632">
        <f t="shared" si="0"/>
        <v>0</v>
      </c>
    </row>
    <row r="12" spans="2:6" ht="15" customHeight="1" x14ac:dyDescent="0.2">
      <c r="B12" s="78" t="s">
        <v>344</v>
      </c>
      <c r="C12" s="630">
        <f>'Section 14 data'!$Q$28</f>
        <v>0</v>
      </c>
      <c r="D12" s="631">
        <f>'Section 14 data'!$R$28</f>
        <v>0</v>
      </c>
      <c r="E12" s="198">
        <f>'Section 14 data'!$S$28</f>
        <v>0</v>
      </c>
      <c r="F12" s="632">
        <f t="shared" si="0"/>
        <v>0</v>
      </c>
    </row>
    <row r="13" spans="2:6" ht="15" customHeight="1" x14ac:dyDescent="0.2">
      <c r="B13" s="78" t="s">
        <v>345</v>
      </c>
      <c r="C13" s="630">
        <f>'Section 14 data'!$Q$29</f>
        <v>0</v>
      </c>
      <c r="D13" s="631">
        <f>'Section 14 data'!$R$29</f>
        <v>0</v>
      </c>
      <c r="E13" s="198">
        <f>'Section 14 data'!$S$29</f>
        <v>0</v>
      </c>
      <c r="F13" s="632">
        <f t="shared" si="0"/>
        <v>0</v>
      </c>
    </row>
    <row r="14" spans="2:6" ht="15" customHeight="1" x14ac:dyDescent="0.2">
      <c r="B14" s="78" t="s">
        <v>346</v>
      </c>
      <c r="C14" s="630">
        <f>'Section 14 data'!$Q$30</f>
        <v>0</v>
      </c>
      <c r="D14" s="631">
        <f>'Section 14 data'!$R$30</f>
        <v>0</v>
      </c>
      <c r="E14" s="198">
        <f>'Section 14 data'!$S$30</f>
        <v>0</v>
      </c>
      <c r="F14" s="632">
        <f t="shared" si="0"/>
        <v>0</v>
      </c>
    </row>
    <row r="15" spans="2:6" ht="15" customHeight="1" x14ac:dyDescent="0.2">
      <c r="B15" s="78" t="s">
        <v>347</v>
      </c>
      <c r="C15" s="630">
        <f>'Section 14 data'!$Q$31</f>
        <v>0</v>
      </c>
      <c r="D15" s="631">
        <f>'Section 14 data'!$R$31</f>
        <v>0</v>
      </c>
      <c r="E15" s="198">
        <f>'Section 14 data'!$S$31</f>
        <v>0</v>
      </c>
      <c r="F15" s="632">
        <f t="shared" si="0"/>
        <v>0</v>
      </c>
    </row>
    <row r="16" spans="2:6" ht="15" customHeight="1" x14ac:dyDescent="0.2">
      <c r="B16" s="78" t="s">
        <v>270</v>
      </c>
      <c r="C16" s="630">
        <f>'Section 14 data'!$Q$32</f>
        <v>0</v>
      </c>
      <c r="D16" s="631">
        <f>'Section 14 data'!$R$32</f>
        <v>0</v>
      </c>
      <c r="E16" s="198">
        <f>'Section 14 data'!$S$32</f>
        <v>0</v>
      </c>
      <c r="F16" s="632">
        <f t="shared" si="0"/>
        <v>0</v>
      </c>
    </row>
    <row r="17" spans="2:6" ht="15" customHeight="1" x14ac:dyDescent="0.2">
      <c r="B17" s="72" t="s">
        <v>80</v>
      </c>
      <c r="C17" s="87">
        <f>'Section 14 data'!$Q$8</f>
        <v>0</v>
      </c>
      <c r="D17" s="87">
        <f>'Section 14 data'!$R$8</f>
        <v>0</v>
      </c>
      <c r="E17" s="314">
        <f>'Section 14 data'!$S$8</f>
        <v>0</v>
      </c>
      <c r="F17" s="87">
        <f t="shared" si="0"/>
        <v>0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426</v>
      </c>
      <c r="C3" t="s">
        <v>416</v>
      </c>
    </row>
    <row r="5" spans="2:12" ht="15" customHeight="1" x14ac:dyDescent="0.2">
      <c r="B5" s="838" t="s">
        <v>376</v>
      </c>
      <c r="C5" s="903" t="s">
        <v>390</v>
      </c>
      <c r="D5" s="903"/>
      <c r="E5" s="903"/>
      <c r="F5" s="895"/>
      <c r="H5" s="838" t="s">
        <v>376</v>
      </c>
      <c r="I5" s="786" t="s">
        <v>274</v>
      </c>
      <c r="J5" s="858"/>
      <c r="K5" s="858"/>
      <c r="L5" s="785"/>
    </row>
    <row r="6" spans="2:12" ht="60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North East</v>
      </c>
      <c r="C9" s="57">
        <f>'Section 14 data'!C8</f>
        <v>0</v>
      </c>
      <c r="D9" s="57">
        <f>'Section 14 data'!D8</f>
        <v>0</v>
      </c>
      <c r="E9" s="58">
        <f>'Section 14 data'!$E$8</f>
        <v>0</v>
      </c>
      <c r="F9" s="76">
        <f>SUM(C9,D9)</f>
        <v>0</v>
      </c>
      <c r="G9" s="25"/>
      <c r="H9" s="28" t="str">
        <f>Index!$B$4</f>
        <v>North East</v>
      </c>
      <c r="I9" s="59">
        <f>'Section 14 data'!$G$7</f>
        <v>38.881959999999999</v>
      </c>
      <c r="J9" s="60">
        <f>'Section 14 data'!$G$5</f>
        <v>100.34380999999999</v>
      </c>
      <c r="K9" s="43">
        <f>IF(I9=0,0,100*F9/I9)</f>
        <v>0</v>
      </c>
      <c r="L9" s="61">
        <f>IF(J9=0,0,100*F9/J9)</f>
        <v>0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38" t="s">
        <v>376</v>
      </c>
      <c r="C5" s="903" t="s">
        <v>393</v>
      </c>
      <c r="D5" s="903"/>
      <c r="E5" s="903"/>
      <c r="F5" s="895"/>
      <c r="G5" s="25"/>
      <c r="H5" s="838" t="s">
        <v>376</v>
      </c>
      <c r="I5" s="786" t="s">
        <v>282</v>
      </c>
      <c r="J5" s="858"/>
      <c r="K5" s="858"/>
      <c r="L5" s="785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North East</v>
      </c>
      <c r="C9" s="67">
        <f>'Section 14 data'!$J$8</f>
        <v>0</v>
      </c>
      <c r="D9" s="67">
        <f>'Section 14 data'!$K$8</f>
        <v>0</v>
      </c>
      <c r="E9" s="58">
        <f>'Section 14 data'!$L$8</f>
        <v>0</v>
      </c>
      <c r="F9" s="77">
        <f>SUM(C9,D9)</f>
        <v>0</v>
      </c>
      <c r="G9" s="25"/>
      <c r="H9" s="28" t="str">
        <f>Index!$B$4</f>
        <v>North East</v>
      </c>
      <c r="I9" s="68">
        <f>'Section 14 data'!$N$7</f>
        <v>5556.7159999999994</v>
      </c>
      <c r="J9" s="43">
        <f>'Section 14 data'!$N$5</f>
        <v>20394.612999999998</v>
      </c>
      <c r="K9" s="43">
        <f>IF(I9=0,0,100*F9/I9)</f>
        <v>0</v>
      </c>
      <c r="L9" s="61">
        <f>IF(J9=0,0,100*F9/J9)</f>
        <v>0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395</v>
      </c>
      <c r="C3" t="s">
        <v>418</v>
      </c>
    </row>
    <row r="5" spans="2:12" ht="15" customHeight="1" x14ac:dyDescent="0.2">
      <c r="B5" s="838" t="s">
        <v>380</v>
      </c>
      <c r="C5" s="903" t="s">
        <v>394</v>
      </c>
      <c r="D5" s="903"/>
      <c r="E5" s="903"/>
      <c r="F5" s="895"/>
      <c r="G5" s="25"/>
      <c r="H5" s="838" t="s">
        <v>380</v>
      </c>
      <c r="I5" s="786" t="s">
        <v>284</v>
      </c>
      <c r="J5" s="858"/>
      <c r="K5" s="858"/>
      <c r="L5" s="785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North East</v>
      </c>
      <c r="C9" s="67">
        <f>'Section 14 data'!$Q$8</f>
        <v>0</v>
      </c>
      <c r="D9" s="67">
        <f>'Section 14 data'!$R$8</f>
        <v>0</v>
      </c>
      <c r="E9" s="767">
        <f>'Section 14 data'!$S$8</f>
        <v>0</v>
      </c>
      <c r="F9" s="77">
        <f>SUM(C9,D9)</f>
        <v>0</v>
      </c>
      <c r="G9" s="648"/>
      <c r="H9" s="649" t="str">
        <f>Index!$B$4</f>
        <v>North East</v>
      </c>
      <c r="I9" s="68">
        <f>'Section 14 data'!$U$7</f>
        <v>50374.337</v>
      </c>
      <c r="J9" s="43">
        <f>'Section 14 data'!$U$5</f>
        <v>136668.861</v>
      </c>
      <c r="K9" s="650">
        <f>IF(I9=0,0,100*F9/I9)</f>
        <v>0</v>
      </c>
      <c r="L9" s="651">
        <f>IF(J9=0,0,100*F9/J9)</f>
        <v>0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646</v>
      </c>
      <c r="C3" t="s">
        <v>622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North East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15 data'!$C$13</f>
        <v>0.13290000000000002</v>
      </c>
      <c r="D8" s="646">
        <f>'Section 15 data'!$D$13</f>
        <v>0.11805</v>
      </c>
      <c r="E8" s="198">
        <f>'Section 15 data'!$E$13</f>
        <v>55.37</v>
      </c>
      <c r="F8" s="647">
        <f>SUM(C8,D8)</f>
        <v>0.25095000000000001</v>
      </c>
    </row>
    <row r="9" spans="2:6" ht="15" customHeight="1" x14ac:dyDescent="0.2">
      <c r="B9" s="100" t="s">
        <v>335</v>
      </c>
      <c r="C9" s="645">
        <f>'Section 15 data'!$C$14</f>
        <v>0.13928000000000001</v>
      </c>
      <c r="D9" s="646">
        <f>'Section 15 data'!$D$14</f>
        <v>0.11536</v>
      </c>
      <c r="E9" s="198">
        <f>'Section 15 data'!$E$14</f>
        <v>60.76</v>
      </c>
      <c r="F9" s="647">
        <f t="shared" ref="F9:F15" si="0">SUM(C9,D9)</f>
        <v>0.25464000000000003</v>
      </c>
    </row>
    <row r="10" spans="2:6" ht="15" customHeight="1" x14ac:dyDescent="0.2">
      <c r="B10" s="99" t="s">
        <v>336</v>
      </c>
      <c r="C10" s="645">
        <f>'Section 15 data'!$C$15</f>
        <v>0.50583999999999996</v>
      </c>
      <c r="D10" s="646">
        <f>'Section 15 data'!$D$15</f>
        <v>1.2823499999999999</v>
      </c>
      <c r="E10" s="198">
        <f>'Section 15 data'!$E$15</f>
        <v>26.98631087434487</v>
      </c>
      <c r="F10" s="647">
        <f t="shared" si="0"/>
        <v>1.7881899999999997</v>
      </c>
    </row>
    <row r="11" spans="2:6" ht="15" customHeight="1" x14ac:dyDescent="0.2">
      <c r="B11" s="99" t="s">
        <v>337</v>
      </c>
      <c r="C11" s="645">
        <f>'Section 15 data'!$C$16</f>
        <v>0.38812999999999998</v>
      </c>
      <c r="D11" s="646">
        <f>'Section 15 data'!$D$16</f>
        <v>0.95469999999999999</v>
      </c>
      <c r="E11" s="198">
        <f>'Section 15 data'!$E$16</f>
        <v>38.329465884595713</v>
      </c>
      <c r="F11" s="647">
        <f t="shared" si="0"/>
        <v>1.34283</v>
      </c>
    </row>
    <row r="12" spans="2:6" ht="15" customHeight="1" x14ac:dyDescent="0.2">
      <c r="B12" s="99" t="s">
        <v>338</v>
      </c>
      <c r="C12" s="645">
        <f>'Section 15 data'!$C$17</f>
        <v>6.45E-3</v>
      </c>
      <c r="D12" s="646">
        <f>'Section 15 data'!$D$17</f>
        <v>0.45538000000000001</v>
      </c>
      <c r="E12" s="198">
        <f>'Section 15 data'!$E$17</f>
        <v>63.84</v>
      </c>
      <c r="F12" s="647">
        <f t="shared" si="0"/>
        <v>0.46183000000000002</v>
      </c>
    </row>
    <row r="13" spans="2:6" ht="15" customHeight="1" x14ac:dyDescent="0.2">
      <c r="B13" s="99" t="s">
        <v>339</v>
      </c>
      <c r="C13" s="645">
        <f>'Section 15 data'!$C$18</f>
        <v>0</v>
      </c>
      <c r="D13" s="646">
        <f>'Section 15 data'!$D$18</f>
        <v>2.2929999999999999E-2</v>
      </c>
      <c r="E13" s="198">
        <f>'Section 15 data'!$E$18</f>
        <v>99.06</v>
      </c>
      <c r="F13" s="647">
        <f t="shared" si="0"/>
        <v>2.2929999999999999E-2</v>
      </c>
    </row>
    <row r="14" spans="2:6" ht="15" customHeight="1" x14ac:dyDescent="0.2">
      <c r="B14" s="99" t="s">
        <v>268</v>
      </c>
      <c r="C14" s="645">
        <f>'Section 15 data'!$C$19</f>
        <v>1.7279999999999997E-2</v>
      </c>
      <c r="D14" s="646">
        <f>'Section 15 data'!$D$19</f>
        <v>1.072E-2</v>
      </c>
      <c r="E14" s="198">
        <f>'Section 15 data'!$E$19</f>
        <v>99.059999999999988</v>
      </c>
      <c r="F14" s="647">
        <f t="shared" si="0"/>
        <v>2.7999999999999997E-2</v>
      </c>
    </row>
    <row r="15" spans="2:6" ht="15" customHeight="1" x14ac:dyDescent="0.2">
      <c r="B15" s="101" t="s">
        <v>80</v>
      </c>
      <c r="C15" s="102">
        <f>'Section 15 data'!$C$8</f>
        <v>1.1733699999999998</v>
      </c>
      <c r="D15" s="102">
        <f>'Section 15 data'!$D$8</f>
        <v>2.9594999999999998</v>
      </c>
      <c r="E15" s="314">
        <f>'Section 15 data'!$E$8</f>
        <v>19.440000000000001</v>
      </c>
      <c r="F15" s="102">
        <f t="shared" si="0"/>
        <v>4.1328699999999996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798" t="s">
        <v>641</v>
      </c>
      <c r="C3" s="799"/>
      <c r="D3" s="799"/>
      <c r="E3" s="799"/>
      <c r="F3" s="799"/>
      <c r="G3" s="799"/>
      <c r="I3" s="798" t="s">
        <v>643</v>
      </c>
      <c r="J3" s="799"/>
      <c r="K3" s="799"/>
      <c r="L3" s="799"/>
      <c r="M3" s="799"/>
      <c r="N3" s="799"/>
      <c r="P3" s="798" t="s">
        <v>642</v>
      </c>
      <c r="Q3" s="799"/>
      <c r="R3" s="799"/>
      <c r="S3" s="799"/>
      <c r="T3" s="799"/>
      <c r="U3" s="799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486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486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486</v>
      </c>
    </row>
    <row r="5" spans="2:21" x14ac:dyDescent="0.2">
      <c r="B5" s="340" t="s">
        <v>106</v>
      </c>
      <c r="C5" s="341">
        <v>40.127139999999997</v>
      </c>
      <c r="D5" s="341">
        <v>60.216670000000001</v>
      </c>
      <c r="E5" s="458">
        <v>2.5299999999999998</v>
      </c>
      <c r="F5" s="461">
        <f>D5*E5/100</f>
        <v>1.5234817509999998</v>
      </c>
      <c r="G5" s="462">
        <f>C5+D5</f>
        <v>100.34380999999999</v>
      </c>
      <c r="I5" s="340" t="s">
        <v>106</v>
      </c>
      <c r="J5" s="341">
        <v>6731.116</v>
      </c>
      <c r="K5" s="341">
        <v>13663.496999999999</v>
      </c>
      <c r="L5" s="458">
        <v>5.29</v>
      </c>
      <c r="M5" s="461">
        <f>K5*L5/100</f>
        <v>722.7989912999999</v>
      </c>
      <c r="N5" s="462">
        <f>J5+K5</f>
        <v>20394.612999999998</v>
      </c>
      <c r="P5" s="340" t="s">
        <v>106</v>
      </c>
      <c r="Q5" s="341">
        <v>60699.254999999997</v>
      </c>
      <c r="R5" s="341">
        <v>75969.606</v>
      </c>
      <c r="S5" s="458">
        <v>5.68</v>
      </c>
      <c r="T5" s="461">
        <f>R5*S5/100</f>
        <v>4315.0736207999998</v>
      </c>
      <c r="U5" s="462">
        <f>Q5+R5</f>
        <v>136668.861</v>
      </c>
    </row>
    <row r="6" spans="2:21" x14ac:dyDescent="0.2">
      <c r="B6" s="342" t="s">
        <v>92</v>
      </c>
      <c r="C6" s="339">
        <v>37.577539999999999</v>
      </c>
      <c r="D6" s="339">
        <v>23.771470000000001</v>
      </c>
      <c r="E6" s="459">
        <v>5.88</v>
      </c>
      <c r="F6" s="463">
        <f>D6*E6/100</f>
        <v>1.3977624360000001</v>
      </c>
      <c r="G6" s="464">
        <f>C6+D6</f>
        <v>61.34901</v>
      </c>
      <c r="I6" s="342" t="s">
        <v>92</v>
      </c>
      <c r="J6" s="339">
        <v>6610.5060000000003</v>
      </c>
      <c r="K6" s="339">
        <v>8211.4609999999993</v>
      </c>
      <c r="L6" s="459">
        <v>7.64</v>
      </c>
      <c r="M6" s="463">
        <f>K6*L6/100</f>
        <v>627.35562039999991</v>
      </c>
      <c r="N6" s="464">
        <f>J6+K6</f>
        <v>14821.967000000001</v>
      </c>
      <c r="P6" s="342" t="s">
        <v>92</v>
      </c>
      <c r="Q6" s="339">
        <v>58021.981</v>
      </c>
      <c r="R6" s="339">
        <v>28155.359</v>
      </c>
      <c r="S6" s="459">
        <v>9.49</v>
      </c>
      <c r="T6" s="463">
        <f>R6*S6/100</f>
        <v>2671.9435691000003</v>
      </c>
      <c r="U6" s="464">
        <f>Q6+R6</f>
        <v>86177.34</v>
      </c>
    </row>
    <row r="7" spans="2:21" x14ac:dyDescent="0.2">
      <c r="B7" s="343" t="s">
        <v>105</v>
      </c>
      <c r="C7" s="339">
        <v>2.5495999999999999</v>
      </c>
      <c r="D7" s="339">
        <v>36.332360000000001</v>
      </c>
      <c r="E7" s="459">
        <v>4.5199999999999996</v>
      </c>
      <c r="F7" s="463">
        <f>D7*E7/100</f>
        <v>1.6422226719999999</v>
      </c>
      <c r="G7" s="464">
        <f>C7+D7</f>
        <v>38.881959999999999</v>
      </c>
      <c r="I7" s="343" t="s">
        <v>105</v>
      </c>
      <c r="J7" s="339">
        <v>120.61</v>
      </c>
      <c r="K7" s="339">
        <v>5436.1059999999998</v>
      </c>
      <c r="L7" s="459">
        <v>7.43</v>
      </c>
      <c r="M7" s="463">
        <f>K7*L7/100</f>
        <v>403.9026758</v>
      </c>
      <c r="N7" s="464">
        <f>J7+K7</f>
        <v>5556.7159999999994</v>
      </c>
      <c r="P7" s="343" t="s">
        <v>105</v>
      </c>
      <c r="Q7" s="339">
        <v>2677.2739999999999</v>
      </c>
      <c r="R7" s="339">
        <v>47697.063000000002</v>
      </c>
      <c r="S7" s="459">
        <v>7.43</v>
      </c>
      <c r="T7" s="463">
        <f>R7*S7/100</f>
        <v>3543.8917809</v>
      </c>
      <c r="U7" s="464">
        <f>Q7+R7</f>
        <v>50374.337</v>
      </c>
    </row>
    <row r="8" spans="2:21" ht="13.5" thickBot="1" x14ac:dyDescent="0.25">
      <c r="B8" s="344" t="s">
        <v>94</v>
      </c>
      <c r="C8" s="345">
        <v>8.022E-2</v>
      </c>
      <c r="D8" s="345">
        <v>5.0153400000000001</v>
      </c>
      <c r="E8" s="460">
        <v>17.18</v>
      </c>
      <c r="F8" s="465">
        <f>D8*E8/100</f>
        <v>0.86163541199999993</v>
      </c>
      <c r="G8" s="466">
        <f>C8+D8</f>
        <v>5.0955599999999999</v>
      </c>
      <c r="I8" s="344" t="s">
        <v>94</v>
      </c>
      <c r="J8" s="345">
        <v>9.4160000000000004</v>
      </c>
      <c r="K8" s="345">
        <v>1181.8150000000001</v>
      </c>
      <c r="L8" s="460">
        <v>22.5</v>
      </c>
      <c r="M8" s="465">
        <f>K8*L8/100</f>
        <v>265.90837500000004</v>
      </c>
      <c r="N8" s="466">
        <f>J8+K8</f>
        <v>1191.231</v>
      </c>
      <c r="P8" s="344" t="s">
        <v>94</v>
      </c>
      <c r="Q8" s="345">
        <v>56.975000000000001</v>
      </c>
      <c r="R8" s="345">
        <v>3187.1930000000002</v>
      </c>
      <c r="S8" s="460">
        <v>18.39</v>
      </c>
      <c r="T8" s="465">
        <f>R8*S8/100</f>
        <v>586.12479270000006</v>
      </c>
      <c r="U8" s="466">
        <f>Q8+R8</f>
        <v>3244.1680000000001</v>
      </c>
    </row>
    <row r="11" spans="2:21" ht="38.25" customHeight="1" x14ac:dyDescent="0.2">
      <c r="B11" s="798" t="s">
        <v>658</v>
      </c>
      <c r="C11" s="799"/>
      <c r="D11" s="799"/>
      <c r="E11" s="799"/>
      <c r="F11" s="799"/>
      <c r="G11" s="799"/>
      <c r="I11" s="798" t="s">
        <v>659</v>
      </c>
      <c r="J11" s="799"/>
      <c r="K11" s="799"/>
      <c r="L11" s="799"/>
      <c r="M11" s="799"/>
      <c r="N11" s="799"/>
      <c r="P11" s="798" t="s">
        <v>660</v>
      </c>
      <c r="Q11" s="799"/>
      <c r="R11" s="799"/>
      <c r="S11" s="799"/>
      <c r="T11" s="799"/>
      <c r="U11" s="799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486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486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486</v>
      </c>
    </row>
    <row r="13" spans="2:21" x14ac:dyDescent="0.2">
      <c r="B13" s="340" t="s">
        <v>119</v>
      </c>
      <c r="C13" s="341">
        <v>1.1140000000000001E-2</v>
      </c>
      <c r="D13" s="341">
        <v>0.62297000000000002</v>
      </c>
      <c r="E13" s="458">
        <v>38.17</v>
      </c>
      <c r="F13" s="461">
        <f t="shared" ref="F13:F19" si="0">D13*E13/100</f>
        <v>0.23778764900000002</v>
      </c>
      <c r="G13" s="462">
        <f t="shared" ref="G13:G19" si="1">C13+D13</f>
        <v>0.63411000000000006</v>
      </c>
      <c r="I13" s="340" t="s">
        <v>119</v>
      </c>
      <c r="J13" s="341">
        <v>0</v>
      </c>
      <c r="K13" s="341">
        <v>0</v>
      </c>
      <c r="L13" s="458">
        <v>0</v>
      </c>
      <c r="M13" s="461">
        <f t="shared" ref="M13:M19" si="2">K13*L13/100</f>
        <v>0</v>
      </c>
      <c r="N13" s="462">
        <f t="shared" ref="N13:N19" si="3">J13+K13</f>
        <v>0</v>
      </c>
      <c r="P13" s="340" t="s">
        <v>119</v>
      </c>
      <c r="Q13" s="341">
        <v>0</v>
      </c>
      <c r="R13" s="341">
        <v>0</v>
      </c>
      <c r="S13" s="458">
        <v>0</v>
      </c>
      <c r="T13" s="461">
        <f t="shared" ref="T13:T19" si="4">R13*S13/100</f>
        <v>0</v>
      </c>
      <c r="U13" s="462">
        <f t="shared" ref="U13:U19" si="5">Q13+R13</f>
        <v>0</v>
      </c>
    </row>
    <row r="14" spans="2:21" x14ac:dyDescent="0.2">
      <c r="B14" s="342" t="s">
        <v>120</v>
      </c>
      <c r="C14" s="339">
        <v>8.8400000000000006E-3</v>
      </c>
      <c r="D14" s="339">
        <v>0.48781000000000002</v>
      </c>
      <c r="E14" s="459">
        <v>37.46</v>
      </c>
      <c r="F14" s="463">
        <f t="shared" si="0"/>
        <v>0.18273362600000001</v>
      </c>
      <c r="G14" s="464">
        <f t="shared" si="1"/>
        <v>0.49665000000000004</v>
      </c>
      <c r="I14" s="342" t="s">
        <v>120</v>
      </c>
      <c r="J14" s="339">
        <v>6.7000000000000004E-2</v>
      </c>
      <c r="K14" s="339">
        <v>9.2040000000000006</v>
      </c>
      <c r="L14" s="459">
        <v>38.82</v>
      </c>
      <c r="M14" s="463">
        <f t="shared" si="2"/>
        <v>3.5729928000000002</v>
      </c>
      <c r="N14" s="464">
        <f t="shared" si="3"/>
        <v>9.2710000000000008</v>
      </c>
      <c r="P14" s="342" t="s">
        <v>120</v>
      </c>
      <c r="Q14" s="339">
        <v>14.925000000000001</v>
      </c>
      <c r="R14" s="339">
        <v>1376.847</v>
      </c>
      <c r="S14" s="459">
        <v>37.450000000000003</v>
      </c>
      <c r="T14" s="463">
        <f t="shared" si="4"/>
        <v>515.62920150000002</v>
      </c>
      <c r="U14" s="464">
        <f t="shared" si="5"/>
        <v>1391.7719999999999</v>
      </c>
    </row>
    <row r="15" spans="2:21" x14ac:dyDescent="0.2">
      <c r="B15" s="343" t="s">
        <v>121</v>
      </c>
      <c r="C15" s="339">
        <v>6.5100000000000002E-3</v>
      </c>
      <c r="D15" s="339">
        <v>0.37516999999999995</v>
      </c>
      <c r="E15" s="459">
        <v>43.825422903860748</v>
      </c>
      <c r="F15" s="463">
        <f t="shared" si="0"/>
        <v>0.16441983910841432</v>
      </c>
      <c r="G15" s="464">
        <f t="shared" si="1"/>
        <v>0.38167999999999996</v>
      </c>
      <c r="I15" s="343" t="s">
        <v>121</v>
      </c>
      <c r="J15" s="339">
        <v>0.161</v>
      </c>
      <c r="K15" s="339">
        <v>44.765000000000001</v>
      </c>
      <c r="L15" s="459">
        <v>36.721535754777847</v>
      </c>
      <c r="M15" s="463">
        <f t="shared" si="2"/>
        <v>16.438395480626301</v>
      </c>
      <c r="N15" s="464">
        <f t="shared" si="3"/>
        <v>44.926000000000002</v>
      </c>
      <c r="P15" s="343" t="s">
        <v>121</v>
      </c>
      <c r="Q15" s="339">
        <v>10.989000000000001</v>
      </c>
      <c r="R15" s="339">
        <v>636.12099999999998</v>
      </c>
      <c r="S15" s="459">
        <v>32.540808806320889</v>
      </c>
      <c r="T15" s="463">
        <f t="shared" si="4"/>
        <v>206.9989183868565</v>
      </c>
      <c r="U15" s="464">
        <f t="shared" si="5"/>
        <v>647.11</v>
      </c>
    </row>
    <row r="16" spans="2:21" x14ac:dyDescent="0.2">
      <c r="B16" s="343" t="s">
        <v>122</v>
      </c>
      <c r="C16" s="339">
        <v>5.2780000000000001E-2</v>
      </c>
      <c r="D16" s="339">
        <v>0.33418000000000003</v>
      </c>
      <c r="E16" s="459">
        <v>44.606095236325103</v>
      </c>
      <c r="F16" s="463">
        <f t="shared" si="0"/>
        <v>0.14906464906075123</v>
      </c>
      <c r="G16" s="464">
        <f t="shared" si="1"/>
        <v>0.38696000000000003</v>
      </c>
      <c r="I16" s="343" t="s">
        <v>122</v>
      </c>
      <c r="J16" s="339">
        <v>0.27100000000000002</v>
      </c>
      <c r="K16" s="339">
        <v>74.712999999999994</v>
      </c>
      <c r="L16" s="459">
        <v>53.258074362034471</v>
      </c>
      <c r="M16" s="463">
        <f t="shared" si="2"/>
        <v>39.790705098106812</v>
      </c>
      <c r="N16" s="464">
        <f t="shared" si="3"/>
        <v>74.983999999999995</v>
      </c>
      <c r="P16" s="343" t="s">
        <v>122</v>
      </c>
      <c r="Q16" s="339">
        <v>3.1</v>
      </c>
      <c r="R16" s="339">
        <v>265.245</v>
      </c>
      <c r="S16" s="459">
        <v>53.360589832529229</v>
      </c>
      <c r="T16" s="463">
        <f t="shared" si="4"/>
        <v>141.53629650129216</v>
      </c>
      <c r="U16" s="464">
        <f t="shared" si="5"/>
        <v>268.34500000000003</v>
      </c>
    </row>
    <row r="17" spans="2:21" x14ac:dyDescent="0.2">
      <c r="B17" s="343" t="s">
        <v>123</v>
      </c>
      <c r="C17" s="339">
        <v>0</v>
      </c>
      <c r="D17" s="339">
        <v>1.29366</v>
      </c>
      <c r="E17" s="459">
        <v>38.69</v>
      </c>
      <c r="F17" s="463">
        <f t="shared" si="0"/>
        <v>0.50051705399999991</v>
      </c>
      <c r="G17" s="464">
        <f t="shared" si="1"/>
        <v>1.29366</v>
      </c>
      <c r="I17" s="343" t="s">
        <v>123</v>
      </c>
      <c r="J17" s="339">
        <v>7.2640000000000002</v>
      </c>
      <c r="K17" s="339">
        <v>420.58800000000002</v>
      </c>
      <c r="L17" s="459">
        <v>40.630000000000003</v>
      </c>
      <c r="M17" s="463">
        <f t="shared" si="2"/>
        <v>170.88490440000001</v>
      </c>
      <c r="N17" s="464">
        <f t="shared" si="3"/>
        <v>427.85200000000003</v>
      </c>
      <c r="P17" s="343" t="s">
        <v>123</v>
      </c>
      <c r="Q17" s="339">
        <v>24.49</v>
      </c>
      <c r="R17" s="339">
        <v>411.62799999999999</v>
      </c>
      <c r="S17" s="459">
        <v>33.69</v>
      </c>
      <c r="T17" s="463">
        <f t="shared" si="4"/>
        <v>138.67747319999998</v>
      </c>
      <c r="U17" s="464">
        <f t="shared" si="5"/>
        <v>436.11799999999999</v>
      </c>
    </row>
    <row r="18" spans="2:21" x14ac:dyDescent="0.2">
      <c r="B18" s="343" t="s">
        <v>124</v>
      </c>
      <c r="C18" s="339">
        <v>9.5999999999999992E-4</v>
      </c>
      <c r="D18" s="339">
        <v>0.85155999999999998</v>
      </c>
      <c r="E18" s="459">
        <v>35.340000000000003</v>
      </c>
      <c r="F18" s="463">
        <f t="shared" si="0"/>
        <v>0.30094130400000002</v>
      </c>
      <c r="G18" s="464">
        <f t="shared" si="1"/>
        <v>0.85251999999999994</v>
      </c>
      <c r="I18" s="343" t="s">
        <v>124</v>
      </c>
      <c r="J18" s="339">
        <v>0.10100000000000001</v>
      </c>
      <c r="K18" s="339">
        <v>308.88900000000001</v>
      </c>
      <c r="L18" s="459">
        <v>34.630000000000003</v>
      </c>
      <c r="M18" s="463">
        <f t="shared" si="2"/>
        <v>106.96826070000002</v>
      </c>
      <c r="N18" s="464">
        <f t="shared" si="3"/>
        <v>308.99</v>
      </c>
      <c r="P18" s="343" t="s">
        <v>124</v>
      </c>
      <c r="Q18" s="339">
        <v>0.35399999999999998</v>
      </c>
      <c r="R18" s="339">
        <v>342.52100000000002</v>
      </c>
      <c r="S18" s="459">
        <v>28.78</v>
      </c>
      <c r="T18" s="463">
        <f t="shared" si="4"/>
        <v>98.577543800000001</v>
      </c>
      <c r="U18" s="464">
        <f t="shared" si="5"/>
        <v>342.875</v>
      </c>
    </row>
    <row r="19" spans="2:21" ht="13.5" thickBot="1" x14ac:dyDescent="0.25">
      <c r="B19" s="344" t="s">
        <v>125</v>
      </c>
      <c r="C19" s="345">
        <v>0</v>
      </c>
      <c r="D19" s="345">
        <v>1.04999</v>
      </c>
      <c r="E19" s="460">
        <v>54.933477916800797</v>
      </c>
      <c r="F19" s="465">
        <f t="shared" si="0"/>
        <v>0.57679602477861669</v>
      </c>
      <c r="G19" s="466">
        <f t="shared" si="1"/>
        <v>1.04999</v>
      </c>
      <c r="I19" s="344" t="s">
        <v>125</v>
      </c>
      <c r="J19" s="345">
        <v>1.552</v>
      </c>
      <c r="K19" s="345">
        <v>323.65699999999998</v>
      </c>
      <c r="L19" s="460">
        <v>58.364717296843416</v>
      </c>
      <c r="M19" s="465">
        <f t="shared" si="2"/>
        <v>188.90149306144448</v>
      </c>
      <c r="N19" s="466">
        <f t="shared" si="3"/>
        <v>325.209</v>
      </c>
      <c r="P19" s="344" t="s">
        <v>125</v>
      </c>
      <c r="Q19" s="345">
        <v>3.117</v>
      </c>
      <c r="R19" s="345">
        <v>154.83099999999999</v>
      </c>
      <c r="S19" s="460">
        <v>52.435329300900982</v>
      </c>
      <c r="T19" s="465">
        <f t="shared" si="4"/>
        <v>81.186144709877993</v>
      </c>
      <c r="U19" s="466">
        <f t="shared" si="5"/>
        <v>157.94799999999998</v>
      </c>
    </row>
    <row r="22" spans="2:21" ht="38.25" customHeight="1" x14ac:dyDescent="0.2">
      <c r="B22" s="798" t="s">
        <v>661</v>
      </c>
      <c r="C22" s="799"/>
      <c r="D22" s="799"/>
      <c r="E22" s="799"/>
      <c r="F22" s="799"/>
      <c r="G22" s="799"/>
      <c r="I22" s="798" t="s">
        <v>662</v>
      </c>
      <c r="J22" s="799"/>
      <c r="K22" s="799"/>
      <c r="L22" s="799"/>
      <c r="M22" s="799"/>
      <c r="N22" s="799"/>
      <c r="P22" s="798" t="s">
        <v>663</v>
      </c>
      <c r="Q22" s="799"/>
      <c r="R22" s="799"/>
      <c r="S22" s="799"/>
      <c r="T22" s="799"/>
      <c r="U22" s="799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486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486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486</v>
      </c>
    </row>
    <row r="24" spans="2:21" x14ac:dyDescent="0.2">
      <c r="B24" s="340" t="s">
        <v>127</v>
      </c>
      <c r="C24" s="341">
        <v>1.1140000000000001E-2</v>
      </c>
      <c r="D24" s="341">
        <v>1.10473</v>
      </c>
      <c r="E24" s="458">
        <v>25.88</v>
      </c>
      <c r="F24" s="461">
        <f t="shared" ref="F24:F32" si="6">D24*E24/100</f>
        <v>0.28590412399999998</v>
      </c>
      <c r="G24" s="462">
        <f t="shared" ref="G24:G32" si="7">C24+D24</f>
        <v>1.1158699999999999</v>
      </c>
      <c r="I24" s="340" t="s">
        <v>127</v>
      </c>
      <c r="J24" s="341">
        <v>2E-3</v>
      </c>
      <c r="K24" s="341">
        <v>9.7140000000000004</v>
      </c>
      <c r="L24" s="458">
        <v>37.29</v>
      </c>
      <c r="M24" s="461">
        <f t="shared" ref="M24:M32" si="8">K24*L24/100</f>
        <v>3.6223506000000003</v>
      </c>
      <c r="N24" s="462">
        <f t="shared" ref="N24:N32" si="9">J24+K24</f>
        <v>9.7160000000000011</v>
      </c>
      <c r="P24" s="340" t="s">
        <v>127</v>
      </c>
      <c r="Q24" s="341">
        <v>1.4279999999999999</v>
      </c>
      <c r="R24" s="341">
        <v>1431.08</v>
      </c>
      <c r="S24" s="458">
        <v>35.369999999999997</v>
      </c>
      <c r="T24" s="461">
        <f t="shared" ref="T24:T32" si="10">R24*S24/100</f>
        <v>506.1729959999999</v>
      </c>
      <c r="U24" s="462">
        <f t="shared" ref="U24:U32" si="11">Q24+R24</f>
        <v>1432.508</v>
      </c>
    </row>
    <row r="25" spans="2:21" x14ac:dyDescent="0.2">
      <c r="B25" s="342" t="s">
        <v>128</v>
      </c>
      <c r="C25" s="339">
        <v>8.8400000000000006E-3</v>
      </c>
      <c r="D25" s="339">
        <v>3.7689999999999994E-2</v>
      </c>
      <c r="E25" s="459">
        <v>62.49</v>
      </c>
      <c r="F25" s="463">
        <f t="shared" si="6"/>
        <v>2.3552481E-2</v>
      </c>
      <c r="G25" s="464">
        <f t="shared" si="7"/>
        <v>4.6529999999999995E-2</v>
      </c>
      <c r="I25" s="342" t="s">
        <v>128</v>
      </c>
      <c r="J25" s="339">
        <v>0.22600000000000001</v>
      </c>
      <c r="K25" s="339">
        <v>0.63400000000000001</v>
      </c>
      <c r="L25" s="459">
        <v>45.75</v>
      </c>
      <c r="M25" s="463">
        <f t="shared" si="8"/>
        <v>0.29005500000000001</v>
      </c>
      <c r="N25" s="464">
        <f t="shared" si="9"/>
        <v>0.86</v>
      </c>
      <c r="P25" s="342" t="s">
        <v>128</v>
      </c>
      <c r="Q25" s="339">
        <v>24.486000000000001</v>
      </c>
      <c r="R25" s="339">
        <v>80.438999999999993</v>
      </c>
      <c r="S25" s="459">
        <v>49.13</v>
      </c>
      <c r="T25" s="463">
        <f t="shared" si="10"/>
        <v>39.519680700000002</v>
      </c>
      <c r="U25" s="464">
        <f t="shared" si="11"/>
        <v>104.925</v>
      </c>
    </row>
    <row r="26" spans="2:21" x14ac:dyDescent="0.2">
      <c r="B26" s="342" t="s">
        <v>129</v>
      </c>
      <c r="C26" s="339">
        <v>1.9399999999999999E-3</v>
      </c>
      <c r="D26" s="339">
        <v>0.27088999999999996</v>
      </c>
      <c r="E26" s="459">
        <v>58.71</v>
      </c>
      <c r="F26" s="463">
        <f t="shared" si="6"/>
        <v>0.15903951899999996</v>
      </c>
      <c r="G26" s="464">
        <f t="shared" si="7"/>
        <v>0.27282999999999996</v>
      </c>
      <c r="I26" s="342" t="s">
        <v>129</v>
      </c>
      <c r="J26" s="339">
        <v>0.33200000000000002</v>
      </c>
      <c r="K26" s="339">
        <v>21.44</v>
      </c>
      <c r="L26" s="459">
        <v>39.33</v>
      </c>
      <c r="M26" s="463">
        <f t="shared" si="8"/>
        <v>8.4323519999999998</v>
      </c>
      <c r="N26" s="464">
        <f t="shared" si="9"/>
        <v>21.772000000000002</v>
      </c>
      <c r="P26" s="342" t="s">
        <v>129</v>
      </c>
      <c r="Q26" s="339">
        <v>4.8140000000000001</v>
      </c>
      <c r="R26" s="339">
        <v>449.85599999999999</v>
      </c>
      <c r="S26" s="459">
        <v>42.94</v>
      </c>
      <c r="T26" s="463">
        <f t="shared" si="10"/>
        <v>193.16816639999996</v>
      </c>
      <c r="U26" s="464">
        <f t="shared" si="11"/>
        <v>454.67</v>
      </c>
    </row>
    <row r="27" spans="2:21" x14ac:dyDescent="0.2">
      <c r="B27" s="342" t="s">
        <v>130</v>
      </c>
      <c r="C27" s="339">
        <v>4.5700000000000003E-3</v>
      </c>
      <c r="D27" s="339">
        <v>0.17552999999999999</v>
      </c>
      <c r="E27" s="459">
        <v>39.21</v>
      </c>
      <c r="F27" s="463">
        <f t="shared" si="6"/>
        <v>6.8825312999999999E-2</v>
      </c>
      <c r="G27" s="464">
        <f t="shared" si="7"/>
        <v>0.18009999999999998</v>
      </c>
      <c r="I27" s="342" t="s">
        <v>130</v>
      </c>
      <c r="J27" s="339">
        <v>1.2629999999999999</v>
      </c>
      <c r="K27" s="339">
        <v>18.652000000000001</v>
      </c>
      <c r="L27" s="459">
        <v>36.83</v>
      </c>
      <c r="M27" s="463">
        <f t="shared" si="8"/>
        <v>6.8695316000000002</v>
      </c>
      <c r="N27" s="464">
        <f t="shared" si="9"/>
        <v>19.914999999999999</v>
      </c>
      <c r="P27" s="342" t="s">
        <v>130</v>
      </c>
      <c r="Q27" s="339">
        <v>7.319</v>
      </c>
      <c r="R27" s="339">
        <v>118.122</v>
      </c>
      <c r="S27" s="459">
        <v>35.119999999999997</v>
      </c>
      <c r="T27" s="463">
        <f t="shared" si="10"/>
        <v>41.484446399999996</v>
      </c>
      <c r="U27" s="464">
        <f t="shared" si="11"/>
        <v>125.441</v>
      </c>
    </row>
    <row r="28" spans="2:21" x14ac:dyDescent="0.2">
      <c r="B28" s="342" t="s">
        <v>131</v>
      </c>
      <c r="C28" s="339">
        <v>2.6069999999999999E-2</v>
      </c>
      <c r="D28" s="339">
        <v>0.49027999999999999</v>
      </c>
      <c r="E28" s="459">
        <v>35.590000000000003</v>
      </c>
      <c r="F28" s="463">
        <f t="shared" si="6"/>
        <v>0.174490652</v>
      </c>
      <c r="G28" s="464">
        <f t="shared" si="7"/>
        <v>0.51634999999999998</v>
      </c>
      <c r="I28" s="342" t="s">
        <v>131</v>
      </c>
      <c r="J28" s="339">
        <v>4.0759999999999996</v>
      </c>
      <c r="K28" s="339">
        <v>171.87799999999999</v>
      </c>
      <c r="L28" s="459">
        <v>36.99</v>
      </c>
      <c r="M28" s="463">
        <f t="shared" si="8"/>
        <v>63.577672199999995</v>
      </c>
      <c r="N28" s="464">
        <f t="shared" si="9"/>
        <v>175.95399999999998</v>
      </c>
      <c r="P28" s="342" t="s">
        <v>131</v>
      </c>
      <c r="Q28" s="339">
        <v>14.099</v>
      </c>
      <c r="R28" s="339">
        <v>458.517</v>
      </c>
      <c r="S28" s="459">
        <v>36.53</v>
      </c>
      <c r="T28" s="463">
        <f t="shared" si="10"/>
        <v>167.4962601</v>
      </c>
      <c r="U28" s="464">
        <f t="shared" si="11"/>
        <v>472.61599999999999</v>
      </c>
    </row>
    <row r="29" spans="2:21" x14ac:dyDescent="0.2">
      <c r="B29" s="342" t="s">
        <v>132</v>
      </c>
      <c r="C29" s="339">
        <v>2.6710000000000001E-2</v>
      </c>
      <c r="D29" s="339">
        <v>0.62878000000000001</v>
      </c>
      <c r="E29" s="459">
        <v>45.9</v>
      </c>
      <c r="F29" s="463">
        <f t="shared" si="6"/>
        <v>0.28861001999999997</v>
      </c>
      <c r="G29" s="464">
        <f t="shared" si="7"/>
        <v>0.65549000000000002</v>
      </c>
      <c r="I29" s="342" t="s">
        <v>132</v>
      </c>
      <c r="J29" s="339">
        <v>3.2959999999999998</v>
      </c>
      <c r="K29" s="339">
        <v>157.92400000000001</v>
      </c>
      <c r="L29" s="459">
        <v>41.41</v>
      </c>
      <c r="M29" s="463">
        <f t="shared" si="8"/>
        <v>65.396328399999987</v>
      </c>
      <c r="N29" s="464">
        <f t="shared" si="9"/>
        <v>161.22</v>
      </c>
      <c r="P29" s="342" t="s">
        <v>132</v>
      </c>
      <c r="Q29" s="339">
        <v>4.7610000000000001</v>
      </c>
      <c r="R29" s="339">
        <v>218.31100000000001</v>
      </c>
      <c r="S29" s="459">
        <v>39.25</v>
      </c>
      <c r="T29" s="463">
        <f t="shared" si="10"/>
        <v>85.687067499999998</v>
      </c>
      <c r="U29" s="464">
        <f t="shared" si="11"/>
        <v>223.072</v>
      </c>
    </row>
    <row r="30" spans="2:21" x14ac:dyDescent="0.2">
      <c r="B30" s="342" t="s">
        <v>133</v>
      </c>
      <c r="C30" s="339">
        <v>0</v>
      </c>
      <c r="D30" s="339">
        <v>1.50379</v>
      </c>
      <c r="E30" s="459">
        <v>28.76</v>
      </c>
      <c r="F30" s="463">
        <f t="shared" si="6"/>
        <v>0.43249000399999998</v>
      </c>
      <c r="G30" s="464">
        <f t="shared" si="7"/>
        <v>1.50379</v>
      </c>
      <c r="I30" s="342" t="s">
        <v>133</v>
      </c>
      <c r="J30" s="339">
        <v>0</v>
      </c>
      <c r="K30" s="339">
        <v>512.899</v>
      </c>
      <c r="L30" s="459">
        <v>30.79</v>
      </c>
      <c r="M30" s="463">
        <f t="shared" si="8"/>
        <v>157.9216021</v>
      </c>
      <c r="N30" s="464">
        <f t="shared" si="9"/>
        <v>512.899</v>
      </c>
      <c r="P30" s="342" t="s">
        <v>133</v>
      </c>
      <c r="Q30" s="339">
        <v>0</v>
      </c>
      <c r="R30" s="339">
        <v>326.53500000000003</v>
      </c>
      <c r="S30" s="459">
        <v>28.94</v>
      </c>
      <c r="T30" s="463">
        <f t="shared" si="10"/>
        <v>94.499229000000014</v>
      </c>
      <c r="U30" s="464">
        <f t="shared" si="11"/>
        <v>326.53500000000003</v>
      </c>
    </row>
    <row r="31" spans="2:21" x14ac:dyDescent="0.2">
      <c r="B31" s="342" t="s">
        <v>134</v>
      </c>
      <c r="C31" s="339">
        <v>9.5999999999999992E-4</v>
      </c>
      <c r="D31" s="339">
        <v>0.80364000000000002</v>
      </c>
      <c r="E31" s="459">
        <v>66.09</v>
      </c>
      <c r="F31" s="463">
        <f t="shared" si="6"/>
        <v>0.53112567600000005</v>
      </c>
      <c r="G31" s="464">
        <f t="shared" si="7"/>
        <v>0.80459999999999998</v>
      </c>
      <c r="I31" s="342" t="s">
        <v>134</v>
      </c>
      <c r="J31" s="339">
        <v>0.221</v>
      </c>
      <c r="K31" s="339">
        <v>288.673</v>
      </c>
      <c r="L31" s="459">
        <v>63.51</v>
      </c>
      <c r="M31" s="463">
        <f t="shared" si="8"/>
        <v>183.3362223</v>
      </c>
      <c r="N31" s="464">
        <f t="shared" si="9"/>
        <v>288.89400000000001</v>
      </c>
      <c r="P31" s="342" t="s">
        <v>134</v>
      </c>
      <c r="Q31" s="339">
        <v>6.8000000000000005E-2</v>
      </c>
      <c r="R31" s="339">
        <v>104.333</v>
      </c>
      <c r="S31" s="459">
        <v>64.67</v>
      </c>
      <c r="T31" s="463">
        <f t="shared" si="10"/>
        <v>67.472151100000005</v>
      </c>
      <c r="U31" s="464">
        <f t="shared" si="11"/>
        <v>104.401</v>
      </c>
    </row>
    <row r="32" spans="2:21" ht="13.5" thickBot="1" x14ac:dyDescent="0.25">
      <c r="B32" s="344" t="s">
        <v>135</v>
      </c>
      <c r="C32" s="345">
        <v>0</v>
      </c>
      <c r="D32" s="345">
        <v>0</v>
      </c>
      <c r="E32" s="460">
        <v>0</v>
      </c>
      <c r="F32" s="465">
        <f t="shared" si="6"/>
        <v>0</v>
      </c>
      <c r="G32" s="466">
        <f t="shared" si="7"/>
        <v>0</v>
      </c>
      <c r="I32" s="344" t="s">
        <v>135</v>
      </c>
      <c r="J32" s="345">
        <v>0</v>
      </c>
      <c r="K32" s="345">
        <v>0</v>
      </c>
      <c r="L32" s="460">
        <v>0</v>
      </c>
      <c r="M32" s="465">
        <f t="shared" si="8"/>
        <v>0</v>
      </c>
      <c r="N32" s="466">
        <f t="shared" si="9"/>
        <v>0</v>
      </c>
      <c r="P32" s="344" t="s">
        <v>135</v>
      </c>
      <c r="Q32" s="345">
        <v>0</v>
      </c>
      <c r="R32" s="345">
        <v>0</v>
      </c>
      <c r="S32" s="460">
        <v>0</v>
      </c>
      <c r="T32" s="465">
        <f t="shared" si="10"/>
        <v>0</v>
      </c>
      <c r="U32" s="466">
        <f t="shared" si="11"/>
        <v>0</v>
      </c>
    </row>
    <row r="35" spans="2:21" ht="29.25" customHeight="1" x14ac:dyDescent="0.2">
      <c r="B35" s="798" t="s">
        <v>382</v>
      </c>
      <c r="C35" s="799"/>
      <c r="D35" s="799"/>
      <c r="E35" s="799"/>
      <c r="F35" s="799"/>
      <c r="G35" s="799"/>
      <c r="I35" s="798" t="s">
        <v>383</v>
      </c>
      <c r="J35" s="799"/>
      <c r="K35" s="799"/>
      <c r="L35" s="799"/>
      <c r="M35" s="799"/>
      <c r="N35" s="799"/>
      <c r="P35" s="798" t="s">
        <v>384</v>
      </c>
      <c r="Q35" s="799"/>
      <c r="R35" s="799"/>
      <c r="S35" s="799"/>
      <c r="T35" s="799"/>
      <c r="U35" s="799"/>
    </row>
    <row r="36" spans="2:21" ht="39" thickBot="1" x14ac:dyDescent="0.25">
      <c r="B36" s="437"/>
      <c r="C36" s="437"/>
      <c r="D36" s="437"/>
      <c r="E36" s="437"/>
      <c r="F36" s="437"/>
      <c r="G36" s="338" t="s">
        <v>477</v>
      </c>
      <c r="I36" s="437"/>
      <c r="J36" s="437"/>
      <c r="K36" s="437"/>
      <c r="L36" s="437"/>
      <c r="M36" s="437"/>
      <c r="N36" s="338" t="s">
        <v>488</v>
      </c>
      <c r="P36" s="437"/>
      <c r="Q36" s="437"/>
      <c r="R36" s="437"/>
      <c r="S36" s="437"/>
      <c r="T36" s="437"/>
      <c r="U36" s="338" t="s">
        <v>478</v>
      </c>
    </row>
    <row r="37" spans="2:21" x14ac:dyDescent="0.2">
      <c r="B37" s="340" t="s">
        <v>94</v>
      </c>
      <c r="C37" s="341"/>
      <c r="D37" s="341"/>
      <c r="E37" s="341"/>
      <c r="F37" s="341"/>
      <c r="G37" s="462">
        <f>G8</f>
        <v>5.0955599999999999</v>
      </c>
      <c r="I37" s="340" t="s">
        <v>94</v>
      </c>
      <c r="J37" s="341"/>
      <c r="K37" s="341"/>
      <c r="L37" s="341"/>
      <c r="M37" s="341"/>
      <c r="N37" s="462">
        <f>N8</f>
        <v>1191.231</v>
      </c>
      <c r="P37" s="340" t="s">
        <v>94</v>
      </c>
      <c r="Q37" s="341"/>
      <c r="R37" s="341"/>
      <c r="S37" s="341"/>
      <c r="T37" s="341"/>
      <c r="U37" s="462">
        <f>U8</f>
        <v>3244.1680000000001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33.7864</v>
      </c>
      <c r="I38" s="346" t="s">
        <v>381</v>
      </c>
      <c r="J38" s="339"/>
      <c r="K38" s="339"/>
      <c r="L38" s="339"/>
      <c r="M38" s="339"/>
      <c r="N38" s="464">
        <f>N7-N8</f>
        <v>4365.4849999999997</v>
      </c>
      <c r="P38" s="346" t="s">
        <v>381</v>
      </c>
      <c r="Q38" s="339"/>
      <c r="R38" s="339"/>
      <c r="S38" s="339"/>
      <c r="T38" s="339"/>
      <c r="U38" s="464">
        <f>U7-U8</f>
        <v>47130.169000000002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61.34901</v>
      </c>
      <c r="I39" s="344" t="s">
        <v>83</v>
      </c>
      <c r="J39" s="345"/>
      <c r="K39" s="345"/>
      <c r="L39" s="345"/>
      <c r="M39" s="345"/>
      <c r="N39" s="466">
        <f>N6</f>
        <v>14821.967000000001</v>
      </c>
      <c r="P39" s="344" t="s">
        <v>83</v>
      </c>
      <c r="Q39" s="345"/>
      <c r="R39" s="345"/>
      <c r="S39" s="345"/>
      <c r="T39" s="345"/>
      <c r="U39" s="466">
        <f>U6</f>
        <v>86177.34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647</v>
      </c>
      <c r="C3" t="s">
        <v>623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North East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15 data'!$C$24</f>
        <v>0.13290000000000002</v>
      </c>
      <c r="D8" s="642">
        <f>'Section 15 data'!$D$24</f>
        <v>0.10173</v>
      </c>
      <c r="E8" s="198">
        <f>'Section 15 data'!$E$24</f>
        <v>63.36</v>
      </c>
      <c r="F8" s="643">
        <f>SUM(C8,D8)</f>
        <v>0.23463000000000001</v>
      </c>
    </row>
    <row r="9" spans="2:6" ht="15" customHeight="1" x14ac:dyDescent="0.2">
      <c r="B9" s="95" t="s">
        <v>341</v>
      </c>
      <c r="C9" s="641">
        <f>'Section 15 data'!$C$25</f>
        <v>0.13928000000000001</v>
      </c>
      <c r="D9" s="642">
        <f>'Section 15 data'!$D$25</f>
        <v>6.7400000000000002E-2</v>
      </c>
      <c r="E9" s="198">
        <f>'Section 15 data'!$E$25</f>
        <v>70.38</v>
      </c>
      <c r="F9" s="643">
        <f t="shared" ref="F9:F17" si="0">SUM(C9,D9)</f>
        <v>0.20668000000000003</v>
      </c>
    </row>
    <row r="10" spans="2:6" ht="15" customHeight="1" x14ac:dyDescent="0.2">
      <c r="B10" s="96" t="s">
        <v>342</v>
      </c>
      <c r="C10" s="641">
        <f>'Section 15 data'!$C$26</f>
        <v>0.35239999999999999</v>
      </c>
      <c r="D10" s="642">
        <f>'Section 15 data'!$D$26</f>
        <v>0.15690999999999999</v>
      </c>
      <c r="E10" s="198">
        <f>'Section 15 data'!$E$26</f>
        <v>49.91</v>
      </c>
      <c r="F10" s="643">
        <f t="shared" si="0"/>
        <v>0.50930999999999993</v>
      </c>
    </row>
    <row r="11" spans="2:6" ht="15" customHeight="1" x14ac:dyDescent="0.2">
      <c r="B11" s="94" t="s">
        <v>343</v>
      </c>
      <c r="C11" s="641">
        <f>'Section 15 data'!$C$27</f>
        <v>0.15343999999999999</v>
      </c>
      <c r="D11" s="642">
        <f>'Section 15 data'!$D$27</f>
        <v>0.29929</v>
      </c>
      <c r="E11" s="198">
        <f>'Section 15 data'!$E$27</f>
        <v>47.96</v>
      </c>
      <c r="F11" s="643">
        <f t="shared" si="0"/>
        <v>0.45272999999999997</v>
      </c>
    </row>
    <row r="12" spans="2:6" ht="15" customHeight="1" x14ac:dyDescent="0.2">
      <c r="B12" s="94" t="s">
        <v>344</v>
      </c>
      <c r="C12" s="641">
        <f>'Section 15 data'!$C$28</f>
        <v>0.29193000000000002</v>
      </c>
      <c r="D12" s="642">
        <f>'Section 15 data'!$D$28</f>
        <v>0.8490700000000001</v>
      </c>
      <c r="E12" s="198">
        <f>'Section 15 data'!$E$28</f>
        <v>30.7</v>
      </c>
      <c r="F12" s="643">
        <f t="shared" si="0"/>
        <v>1.141</v>
      </c>
    </row>
    <row r="13" spans="2:6" ht="15" customHeight="1" x14ac:dyDescent="0.2">
      <c r="B13" s="94" t="s">
        <v>345</v>
      </c>
      <c r="C13" s="641">
        <f>'Section 15 data'!$C$29</f>
        <v>9.6200000000000008E-2</v>
      </c>
      <c r="D13" s="642">
        <f>'Section 15 data'!$D$29</f>
        <v>1.1739200000000001</v>
      </c>
      <c r="E13" s="198">
        <f>'Section 15 data'!$E$29</f>
        <v>38.24</v>
      </c>
      <c r="F13" s="643">
        <f t="shared" si="0"/>
        <v>1.2701200000000001</v>
      </c>
    </row>
    <row r="14" spans="2:6" ht="15" customHeight="1" x14ac:dyDescent="0.2">
      <c r="B14" s="94" t="s">
        <v>346</v>
      </c>
      <c r="C14" s="641">
        <f>'Section 15 data'!$C$30</f>
        <v>6.45E-3</v>
      </c>
      <c r="D14" s="642">
        <f>'Section 15 data'!$D$30</f>
        <v>0.29394999999999999</v>
      </c>
      <c r="E14" s="198">
        <f>'Section 15 data'!$E$30</f>
        <v>55.57</v>
      </c>
      <c r="F14" s="643">
        <f t="shared" si="0"/>
        <v>0.3004</v>
      </c>
    </row>
    <row r="15" spans="2:6" ht="15" customHeight="1" x14ac:dyDescent="0.2">
      <c r="B15" s="94" t="s">
        <v>347</v>
      </c>
      <c r="C15" s="641">
        <f>'Section 15 data'!$C$31</f>
        <v>0</v>
      </c>
      <c r="D15" s="642">
        <f>'Section 15 data'!$D$31</f>
        <v>1.7239999999999998E-2</v>
      </c>
      <c r="E15" s="198">
        <f>'Section 15 data'!$E$31</f>
        <v>99.25</v>
      </c>
      <c r="F15" s="643">
        <f t="shared" si="0"/>
        <v>1.7239999999999998E-2</v>
      </c>
    </row>
    <row r="16" spans="2:6" ht="15" customHeight="1" x14ac:dyDescent="0.2">
      <c r="B16" s="94" t="s">
        <v>270</v>
      </c>
      <c r="C16" s="641">
        <f>'Section 15 data'!$C$32</f>
        <v>7.9000000000000001E-4</v>
      </c>
      <c r="D16" s="642">
        <f>'Section 15 data'!$D$32</f>
        <v>0</v>
      </c>
      <c r="E16" s="198">
        <f>'Section 15 data'!$E$32</f>
        <v>0</v>
      </c>
      <c r="F16" s="643">
        <f t="shared" si="0"/>
        <v>7.9000000000000001E-4</v>
      </c>
    </row>
    <row r="17" spans="2:6" ht="15" customHeight="1" x14ac:dyDescent="0.2">
      <c r="B17" s="97" t="s">
        <v>80</v>
      </c>
      <c r="C17" s="644">
        <f>'Section 15 data'!$C$8</f>
        <v>1.1733699999999998</v>
      </c>
      <c r="D17" s="644">
        <f>'Section 15 data'!$D$8</f>
        <v>2.9594999999999998</v>
      </c>
      <c r="E17" s="314">
        <f>'Section 15 data'!$E$8</f>
        <v>19.440000000000001</v>
      </c>
      <c r="F17" s="644">
        <f t="shared" si="0"/>
        <v>4.1328699999999996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648</v>
      </c>
      <c r="C3" t="s">
        <v>624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North East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data'!$J$13</f>
        <v>0.17799999999999999</v>
      </c>
      <c r="D8" s="634">
        <f>'Section 15 data'!$K$13</f>
        <v>0.248</v>
      </c>
      <c r="E8" s="198">
        <f>'Section 15 data'!$L$13</f>
        <v>61.43</v>
      </c>
      <c r="F8" s="629">
        <f>SUM(C8,D8)</f>
        <v>0.42599999999999999</v>
      </c>
    </row>
    <row r="9" spans="2:6" ht="15" customHeight="1" x14ac:dyDescent="0.2">
      <c r="B9" s="82" t="s">
        <v>335</v>
      </c>
      <c r="C9" s="67">
        <f>'Section 15 data'!$J$14</f>
        <v>11.211</v>
      </c>
      <c r="D9" s="634">
        <f>'Section 15 data'!$K$14</f>
        <v>7.2279999999999998</v>
      </c>
      <c r="E9" s="198">
        <f>'Section 15 data'!$L$14</f>
        <v>64.73</v>
      </c>
      <c r="F9" s="629">
        <f t="shared" ref="F9:F15" si="0">SUM(C9,D9)</f>
        <v>18.439</v>
      </c>
    </row>
    <row r="10" spans="2:6" ht="15" customHeight="1" x14ac:dyDescent="0.2">
      <c r="B10" s="81" t="s">
        <v>336</v>
      </c>
      <c r="C10" s="67">
        <f>'Section 15 data'!$J$15</f>
        <v>57.195999999999998</v>
      </c>
      <c r="D10" s="634">
        <f>'Section 15 data'!$K$15</f>
        <v>344.68200000000002</v>
      </c>
      <c r="E10" s="198">
        <f>'Section 15 data'!$L$15</f>
        <v>28.096557138865812</v>
      </c>
      <c r="F10" s="629">
        <f t="shared" si="0"/>
        <v>401.87800000000004</v>
      </c>
    </row>
    <row r="11" spans="2:6" ht="15" customHeight="1" x14ac:dyDescent="0.2">
      <c r="B11" s="81" t="s">
        <v>337</v>
      </c>
      <c r="C11" s="67">
        <f>'Section 15 data'!$J$16</f>
        <v>62.271999999999998</v>
      </c>
      <c r="D11" s="634">
        <f>'Section 15 data'!$K$16</f>
        <v>479.54199999999997</v>
      </c>
      <c r="E11" s="198">
        <f>'Section 15 data'!$L$16</f>
        <v>39.599977975789798</v>
      </c>
      <c r="F11" s="629">
        <f t="shared" si="0"/>
        <v>541.81399999999996</v>
      </c>
    </row>
    <row r="12" spans="2:6" ht="15" customHeight="1" x14ac:dyDescent="0.2">
      <c r="B12" s="81" t="s">
        <v>338</v>
      </c>
      <c r="C12" s="67">
        <f>'Section 15 data'!$J$17</f>
        <v>40.343000000000004</v>
      </c>
      <c r="D12" s="634">
        <f>'Section 15 data'!$K$17</f>
        <v>321.29599999999999</v>
      </c>
      <c r="E12" s="198">
        <f>'Section 15 data'!$L$17</f>
        <v>72.099999999999994</v>
      </c>
      <c r="F12" s="629">
        <f t="shared" si="0"/>
        <v>361.63900000000001</v>
      </c>
    </row>
    <row r="13" spans="2:6" ht="15" customHeight="1" x14ac:dyDescent="0.2">
      <c r="B13" s="81" t="s">
        <v>339</v>
      </c>
      <c r="C13" s="67">
        <f>'Section 15 data'!$J$18</f>
        <v>2.5920000000000001</v>
      </c>
      <c r="D13" s="634">
        <f>'Section 15 data'!$K$18</f>
        <v>14.423</v>
      </c>
      <c r="E13" s="198">
        <f>'Section 15 data'!$L$18</f>
        <v>99.06</v>
      </c>
      <c r="F13" s="629">
        <f t="shared" si="0"/>
        <v>17.015000000000001</v>
      </c>
    </row>
    <row r="14" spans="2:6" ht="15" customHeight="1" x14ac:dyDescent="0.2">
      <c r="B14" s="81" t="s">
        <v>268</v>
      </c>
      <c r="C14" s="67">
        <f>'Section 15 data'!$J$19</f>
        <v>3.3000000000000002E-2</v>
      </c>
      <c r="D14" s="634">
        <f>'Section 15 data'!$K$19</f>
        <v>4.2389999999999999</v>
      </c>
      <c r="E14" s="198">
        <f>'Section 15 data'!$L$19</f>
        <v>99.06</v>
      </c>
      <c r="F14" s="629">
        <f t="shared" si="0"/>
        <v>4.2720000000000002</v>
      </c>
    </row>
    <row r="15" spans="2:6" ht="15" customHeight="1" x14ac:dyDescent="0.2">
      <c r="B15" s="83" t="s">
        <v>80</v>
      </c>
      <c r="C15" s="635">
        <f>'Section 15 data'!$J$8</f>
        <v>173.82599999999999</v>
      </c>
      <c r="D15" s="635">
        <f>'Section 15 data'!$K$8</f>
        <v>1171.6569999999999</v>
      </c>
      <c r="E15" s="314">
        <f>'Section 15 data'!$L$8</f>
        <v>26.85</v>
      </c>
      <c r="F15" s="636">
        <f t="shared" si="0"/>
        <v>1345.4829999999999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649</v>
      </c>
      <c r="C3" t="s">
        <v>625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North East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15 data'!$J$24</f>
        <v>0.106</v>
      </c>
      <c r="D8" s="85">
        <f>'Section 15 data'!$K$24</f>
        <v>0</v>
      </c>
      <c r="E8" s="198">
        <f>'Section 15 data'!$L$24</f>
        <v>0</v>
      </c>
      <c r="F8" s="629">
        <f>SUM(C8,D8)</f>
        <v>0.106</v>
      </c>
    </row>
    <row r="9" spans="2:6" ht="15" customHeight="1" x14ac:dyDescent="0.2">
      <c r="B9" s="79" t="s">
        <v>341</v>
      </c>
      <c r="C9" s="67">
        <f>'Section 15 data'!$J$25</f>
        <v>4.524</v>
      </c>
      <c r="D9" s="85">
        <f>'Section 15 data'!$K$25</f>
        <v>1.998</v>
      </c>
      <c r="E9" s="198">
        <f>'Section 15 data'!$L$25</f>
        <v>69.97</v>
      </c>
      <c r="F9" s="629">
        <f t="shared" ref="F9:F17" si="0">SUM(C9,D9)</f>
        <v>6.5220000000000002</v>
      </c>
    </row>
    <row r="10" spans="2:6" ht="15" customHeight="1" x14ac:dyDescent="0.2">
      <c r="B10" s="80" t="s">
        <v>342</v>
      </c>
      <c r="C10" s="67">
        <f>'Section 15 data'!$J$26</f>
        <v>40.97</v>
      </c>
      <c r="D10" s="85">
        <f>'Section 15 data'!$K$26</f>
        <v>22.559000000000001</v>
      </c>
      <c r="E10" s="198">
        <f>'Section 15 data'!$L$26</f>
        <v>56.07</v>
      </c>
      <c r="F10" s="629">
        <f t="shared" si="0"/>
        <v>63.528999999999996</v>
      </c>
    </row>
    <row r="11" spans="2:6" ht="15" customHeight="1" x14ac:dyDescent="0.2">
      <c r="B11" s="78" t="s">
        <v>343</v>
      </c>
      <c r="C11" s="67">
        <f>'Section 15 data'!$J$27</f>
        <v>28.556999999999999</v>
      </c>
      <c r="D11" s="85">
        <f>'Section 15 data'!$K$27</f>
        <v>45.316000000000003</v>
      </c>
      <c r="E11" s="198">
        <f>'Section 15 data'!$L$27</f>
        <v>47.38</v>
      </c>
      <c r="F11" s="629">
        <f t="shared" si="0"/>
        <v>73.873000000000005</v>
      </c>
    </row>
    <row r="12" spans="2:6" ht="15" customHeight="1" x14ac:dyDescent="0.2">
      <c r="B12" s="78" t="s">
        <v>344</v>
      </c>
      <c r="C12" s="67">
        <f>'Section 15 data'!$J$28</f>
        <v>76.043000000000006</v>
      </c>
      <c r="D12" s="85">
        <f>'Section 15 data'!$K$28</f>
        <v>300.70800000000003</v>
      </c>
      <c r="E12" s="198">
        <f>'Section 15 data'!$L$28</f>
        <v>30.31</v>
      </c>
      <c r="F12" s="629">
        <f t="shared" si="0"/>
        <v>376.75100000000003</v>
      </c>
    </row>
    <row r="13" spans="2:6" ht="15" customHeight="1" x14ac:dyDescent="0.2">
      <c r="B13" s="78" t="s">
        <v>345</v>
      </c>
      <c r="C13" s="67">
        <f>'Section 15 data'!$J$29</f>
        <v>21.699000000000002</v>
      </c>
      <c r="D13" s="85">
        <f>'Section 15 data'!$K$29</f>
        <v>633.83699999999999</v>
      </c>
      <c r="E13" s="198">
        <f>'Section 15 data'!$L$29</f>
        <v>44.5</v>
      </c>
      <c r="F13" s="629">
        <f t="shared" si="0"/>
        <v>655.53599999999994</v>
      </c>
    </row>
    <row r="14" spans="2:6" ht="15" customHeight="1" x14ac:dyDescent="0.2">
      <c r="B14" s="78" t="s">
        <v>346</v>
      </c>
      <c r="C14" s="67">
        <f>'Section 15 data'!$J$30</f>
        <v>1.698</v>
      </c>
      <c r="D14" s="85">
        <f>'Section 15 data'!$K$30</f>
        <v>143.572</v>
      </c>
      <c r="E14" s="198">
        <f>'Section 15 data'!$L$30</f>
        <v>51.32</v>
      </c>
      <c r="F14" s="629">
        <f t="shared" si="0"/>
        <v>145.27000000000001</v>
      </c>
    </row>
    <row r="15" spans="2:6" ht="15" customHeight="1" x14ac:dyDescent="0.2">
      <c r="B15" s="78" t="s">
        <v>347</v>
      </c>
      <c r="C15" s="67">
        <f>'Section 15 data'!$J$31</f>
        <v>0</v>
      </c>
      <c r="D15" s="85">
        <f>'Section 15 data'!$K$31</f>
        <v>23.667000000000002</v>
      </c>
      <c r="E15" s="198">
        <f>'Section 15 data'!$L$31</f>
        <v>99.25</v>
      </c>
      <c r="F15" s="629">
        <f t="shared" si="0"/>
        <v>23.667000000000002</v>
      </c>
    </row>
    <row r="16" spans="2:6" ht="15" customHeight="1" x14ac:dyDescent="0.2">
      <c r="B16" s="78" t="s">
        <v>270</v>
      </c>
      <c r="C16" s="67">
        <f>'Section 15 data'!$J$32</f>
        <v>0.22900000000000001</v>
      </c>
      <c r="D16" s="85">
        <f>'Section 15 data'!$K$32</f>
        <v>0</v>
      </c>
      <c r="E16" s="198">
        <f>'Section 15 data'!$L$32</f>
        <v>0</v>
      </c>
      <c r="F16" s="629">
        <f t="shared" si="0"/>
        <v>0.22900000000000001</v>
      </c>
    </row>
    <row r="17" spans="2:6" ht="15" customHeight="1" x14ac:dyDescent="0.2">
      <c r="B17" s="86" t="s">
        <v>80</v>
      </c>
      <c r="C17" s="87">
        <f>'Section 15 data'!$J$8</f>
        <v>173.82599999999999</v>
      </c>
      <c r="D17" s="87">
        <f>'Section 15 data'!$K$8</f>
        <v>1171.6569999999999</v>
      </c>
      <c r="E17" s="314">
        <f>'Section 15 data'!$L$8</f>
        <v>26.85</v>
      </c>
      <c r="F17" s="87">
        <f t="shared" si="0"/>
        <v>1345.4829999999999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685BC3E-7884-43BE-A8D4-97F77F418E07}">
            <xm:f>Sheet1!$D$4</xm:f>
            <xm:f>Sheet1!$E$4</xm:f>
            <x14:dxf>
              <font>
                <color rgb="FF818181"/>
              </font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7A6DC08F-B6E8-4A74-A595-9FF29191F36D}">
            <xm:f>IF($E8&gt;Sheet1!$F$4,1,)</xm:f>
            <x14:dxf>
              <font>
                <color rgb="FF818181"/>
              </font>
            </x14:dxf>
          </x14:cfRule>
          <xm:sqref>D8:F17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650</v>
      </c>
      <c r="C3" t="s">
        <v>627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North East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data'!$Q$13</f>
        <v>43.694000000000003</v>
      </c>
      <c r="D8" s="634">
        <f>'Section 15 data'!$R$13</f>
        <v>46.753</v>
      </c>
      <c r="E8" s="198">
        <f>'Section 15 data'!$S$13</f>
        <v>68.8</v>
      </c>
      <c r="F8" s="629">
        <f>SUM(C8,D8)</f>
        <v>90.447000000000003</v>
      </c>
    </row>
    <row r="9" spans="2:6" ht="15" customHeight="1" x14ac:dyDescent="0.2">
      <c r="B9" s="82" t="s">
        <v>335</v>
      </c>
      <c r="C9" s="67">
        <f>'Section 15 data'!$Q$14</f>
        <v>571.55899999999997</v>
      </c>
      <c r="D9" s="634">
        <f>'Section 15 data'!$R$14</f>
        <v>344.73399999999998</v>
      </c>
      <c r="E9" s="198">
        <f>'Section 15 data'!$S$14</f>
        <v>59.59</v>
      </c>
      <c r="F9" s="629">
        <f t="shared" ref="F9:F15" si="0">SUM(C9,D9)</f>
        <v>916.29299999999989</v>
      </c>
    </row>
    <row r="10" spans="2:6" ht="15" customHeight="1" x14ac:dyDescent="0.2">
      <c r="B10" s="81" t="s">
        <v>336</v>
      </c>
      <c r="C10" s="67">
        <f>'Section 15 data'!$Q$15</f>
        <v>814.59299999999996</v>
      </c>
      <c r="D10" s="634">
        <f>'Section 15 data'!$R$15</f>
        <v>1258.288</v>
      </c>
      <c r="E10" s="198">
        <f>'Section 15 data'!$S$15</f>
        <v>25.867530905505692</v>
      </c>
      <c r="F10" s="629">
        <f t="shared" si="0"/>
        <v>2072.8809999999999</v>
      </c>
    </row>
    <row r="11" spans="2:6" ht="15" customHeight="1" x14ac:dyDescent="0.2">
      <c r="B11" s="81" t="s">
        <v>337</v>
      </c>
      <c r="C11" s="67">
        <f>'Section 15 data'!$Q$16</f>
        <v>201.65100000000001</v>
      </c>
      <c r="D11" s="634">
        <f>'Section 15 data'!$R$16</f>
        <v>454.52</v>
      </c>
      <c r="E11" s="198">
        <f>'Section 15 data'!$S$16</f>
        <v>34.574739420991065</v>
      </c>
      <c r="F11" s="629">
        <f t="shared" si="0"/>
        <v>656.17100000000005</v>
      </c>
    </row>
    <row r="12" spans="2:6" ht="15" customHeight="1" x14ac:dyDescent="0.2">
      <c r="B12" s="81" t="s">
        <v>338</v>
      </c>
      <c r="C12" s="67">
        <f>'Section 15 data'!$Q$17</f>
        <v>119.75700000000001</v>
      </c>
      <c r="D12" s="634">
        <f>'Section 15 data'!$R$17</f>
        <v>204.922</v>
      </c>
      <c r="E12" s="198">
        <f>'Section 15 data'!$S$17</f>
        <v>80.010000000000005</v>
      </c>
      <c r="F12" s="629">
        <f t="shared" si="0"/>
        <v>324.67899999999997</v>
      </c>
    </row>
    <row r="13" spans="2:6" ht="15" customHeight="1" x14ac:dyDescent="0.2">
      <c r="B13" s="81" t="s">
        <v>339</v>
      </c>
      <c r="C13" s="67">
        <f>'Section 15 data'!$Q$18</f>
        <v>11.183</v>
      </c>
      <c r="D13" s="634">
        <f>'Section 15 data'!$R$18</f>
        <v>15.465999999999999</v>
      </c>
      <c r="E13" s="198">
        <f>'Section 15 data'!$S$18</f>
        <v>99.06</v>
      </c>
      <c r="F13" s="629">
        <f t="shared" si="0"/>
        <v>26.649000000000001</v>
      </c>
    </row>
    <row r="14" spans="2:6" ht="15" customHeight="1" x14ac:dyDescent="0.2">
      <c r="B14" s="81" t="s">
        <v>268</v>
      </c>
      <c r="C14" s="67">
        <f>'Section 15 data'!$Q$19</f>
        <v>3.1E-2</v>
      </c>
      <c r="D14" s="634">
        <f>'Section 15 data'!$R$19</f>
        <v>2.109</v>
      </c>
      <c r="E14" s="198">
        <f>'Section 15 data'!$S$19</f>
        <v>99.06</v>
      </c>
      <c r="F14" s="629">
        <f t="shared" si="0"/>
        <v>2.14</v>
      </c>
    </row>
    <row r="15" spans="2:6" ht="15" customHeight="1" x14ac:dyDescent="0.2">
      <c r="B15" s="83" t="s">
        <v>80</v>
      </c>
      <c r="C15" s="635">
        <f>'Section 15 data'!$Q$8</f>
        <v>1762.4690000000001</v>
      </c>
      <c r="D15" s="635">
        <f>'Section 15 data'!$R$8</f>
        <v>2326.7919999999999</v>
      </c>
      <c r="E15" s="314">
        <f>'Section 15 data'!$S$8</f>
        <v>19.350000000000001</v>
      </c>
      <c r="F15" s="636">
        <f t="shared" si="0"/>
        <v>4089.261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651</v>
      </c>
      <c r="C3" t="s">
        <v>626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North East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15 data'!$Q$24</f>
        <v>44.341999999999999</v>
      </c>
      <c r="D8" s="631">
        <f>'Section 15 data'!$R$24</f>
        <v>0</v>
      </c>
      <c r="E8" s="198">
        <f>'Section 15 data'!$S$24</f>
        <v>0</v>
      </c>
      <c r="F8" s="632">
        <f>SUM(C8,D8)</f>
        <v>44.341999999999999</v>
      </c>
    </row>
    <row r="9" spans="2:6" ht="15" customHeight="1" x14ac:dyDescent="0.2">
      <c r="B9" s="79" t="s">
        <v>341</v>
      </c>
      <c r="C9" s="630">
        <f>'Section 15 data'!$Q$25</f>
        <v>371.65100000000001</v>
      </c>
      <c r="D9" s="631">
        <f>'Section 15 data'!$R$25</f>
        <v>207.56399999999999</v>
      </c>
      <c r="E9" s="198">
        <f>'Section 15 data'!$S$25</f>
        <v>68.91</v>
      </c>
      <c r="F9" s="632">
        <f t="shared" ref="F9:F17" si="0">SUM(C9,D9)</f>
        <v>579.21500000000003</v>
      </c>
    </row>
    <row r="10" spans="2:6" ht="15" customHeight="1" x14ac:dyDescent="0.2">
      <c r="B10" s="80" t="s">
        <v>342</v>
      </c>
      <c r="C10" s="630">
        <f>'Section 15 data'!$Q$26</f>
        <v>898.21500000000003</v>
      </c>
      <c r="D10" s="631">
        <f>'Section 15 data'!$R$26</f>
        <v>394.762</v>
      </c>
      <c r="E10" s="198">
        <f>'Section 15 data'!$S$26</f>
        <v>50.28</v>
      </c>
      <c r="F10" s="632">
        <f t="shared" si="0"/>
        <v>1292.9770000000001</v>
      </c>
    </row>
    <row r="11" spans="2:6" ht="15" customHeight="1" x14ac:dyDescent="0.2">
      <c r="B11" s="78" t="s">
        <v>343</v>
      </c>
      <c r="C11" s="630">
        <f>'Section 15 data'!$Q$27</f>
        <v>210.72399999999999</v>
      </c>
      <c r="D11" s="631">
        <f>'Section 15 data'!$R$27</f>
        <v>321.983</v>
      </c>
      <c r="E11" s="198">
        <f>'Section 15 data'!$S$27</f>
        <v>46.6</v>
      </c>
      <c r="F11" s="632">
        <f t="shared" si="0"/>
        <v>532.70699999999999</v>
      </c>
    </row>
    <row r="12" spans="2:6" ht="15" customHeight="1" x14ac:dyDescent="0.2">
      <c r="B12" s="78" t="s">
        <v>344</v>
      </c>
      <c r="C12" s="630">
        <f>'Section 15 data'!$Q$28</f>
        <v>212.22399999999999</v>
      </c>
      <c r="D12" s="631">
        <f>'Section 15 data'!$R$28</f>
        <v>795.58500000000004</v>
      </c>
      <c r="E12" s="198">
        <f>'Section 15 data'!$S$28</f>
        <v>31.36</v>
      </c>
      <c r="F12" s="632">
        <f t="shared" si="0"/>
        <v>1007.809</v>
      </c>
    </row>
    <row r="13" spans="2:6" ht="15" customHeight="1" x14ac:dyDescent="0.2">
      <c r="B13" s="78" t="s">
        <v>345</v>
      </c>
      <c r="C13" s="630">
        <f>'Section 15 data'!$Q$29</f>
        <v>24.277999999999999</v>
      </c>
      <c r="D13" s="631">
        <f>'Section 15 data'!$R$29</f>
        <v>540.24599999999998</v>
      </c>
      <c r="E13" s="198">
        <f>'Section 15 data'!$S$29</f>
        <v>38.36</v>
      </c>
      <c r="F13" s="632">
        <f t="shared" si="0"/>
        <v>564.524</v>
      </c>
    </row>
    <row r="14" spans="2:6" ht="15" customHeight="1" x14ac:dyDescent="0.2">
      <c r="B14" s="78" t="s">
        <v>346</v>
      </c>
      <c r="C14" s="630">
        <f>'Section 15 data'!$Q$30</f>
        <v>1.014</v>
      </c>
      <c r="D14" s="631">
        <f>'Section 15 data'!$R$30</f>
        <v>59.723999999999997</v>
      </c>
      <c r="E14" s="198">
        <f>'Section 15 data'!$S$30</f>
        <v>52.06</v>
      </c>
      <c r="F14" s="632">
        <f t="shared" si="0"/>
        <v>60.738</v>
      </c>
    </row>
    <row r="15" spans="2:6" ht="15" customHeight="1" x14ac:dyDescent="0.2">
      <c r="B15" s="78" t="s">
        <v>347</v>
      </c>
      <c r="C15" s="630">
        <f>'Section 15 data'!$Q$31</f>
        <v>0</v>
      </c>
      <c r="D15" s="631">
        <f>'Section 15 data'!$R$31</f>
        <v>6.9279999999999999</v>
      </c>
      <c r="E15" s="198">
        <f>'Section 15 data'!$S$31</f>
        <v>99.25</v>
      </c>
      <c r="F15" s="632">
        <f t="shared" si="0"/>
        <v>6.9279999999999999</v>
      </c>
    </row>
    <row r="16" spans="2:6" ht="15" customHeight="1" x14ac:dyDescent="0.2">
      <c r="B16" s="78" t="s">
        <v>270</v>
      </c>
      <c r="C16" s="630">
        <f>'Section 15 data'!$Q$32</f>
        <v>0.02</v>
      </c>
      <c r="D16" s="631">
        <f>'Section 15 data'!$R$32</f>
        <v>0</v>
      </c>
      <c r="E16" s="198">
        <f>'Section 15 data'!$S$32</f>
        <v>0</v>
      </c>
      <c r="F16" s="632">
        <f t="shared" si="0"/>
        <v>0.02</v>
      </c>
    </row>
    <row r="17" spans="2:6" ht="15" customHeight="1" x14ac:dyDescent="0.2">
      <c r="B17" s="72" t="s">
        <v>80</v>
      </c>
      <c r="C17" s="87">
        <f>'Section 15 data'!$Q$8</f>
        <v>1762.4690000000001</v>
      </c>
      <c r="D17" s="87">
        <f>'Section 15 data'!$R$8</f>
        <v>2326.7919999999999</v>
      </c>
      <c r="E17" s="314">
        <f>'Section 15 data'!$S$8</f>
        <v>19.350000000000001</v>
      </c>
      <c r="F17" s="87">
        <f t="shared" si="0"/>
        <v>4089.261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652</v>
      </c>
      <c r="C3" t="s">
        <v>633</v>
      </c>
    </row>
    <row r="5" spans="2:12" ht="15" customHeight="1" x14ac:dyDescent="0.2">
      <c r="B5" s="838" t="s">
        <v>376</v>
      </c>
      <c r="C5" s="903" t="s">
        <v>634</v>
      </c>
      <c r="D5" s="903"/>
      <c r="E5" s="903"/>
      <c r="F5" s="895"/>
      <c r="H5" s="838" t="s">
        <v>376</v>
      </c>
      <c r="I5" s="786" t="s">
        <v>771</v>
      </c>
      <c r="J5" s="858"/>
      <c r="K5" s="858"/>
      <c r="L5" s="785"/>
    </row>
    <row r="6" spans="2:12" ht="60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347" t="s">
        <v>81</v>
      </c>
      <c r="J7" s="36" t="s">
        <v>81</v>
      </c>
      <c r="K7" s="348" t="s">
        <v>280</v>
      </c>
      <c r="L7" s="349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North East</v>
      </c>
      <c r="C9" s="57">
        <f>'Section 15 data'!$C$8</f>
        <v>1.1733699999999998</v>
      </c>
      <c r="D9" s="57">
        <f>'Section 15 data'!$D$8</f>
        <v>2.9594999999999998</v>
      </c>
      <c r="E9" s="58">
        <f>'Section 15 data'!$E$8</f>
        <v>19.440000000000001</v>
      </c>
      <c r="F9" s="76">
        <f>SUM(C9,D9)</f>
        <v>4.1328699999999996</v>
      </c>
      <c r="G9" s="25"/>
      <c r="H9" s="28" t="str">
        <f>Index!$B$4</f>
        <v>North East</v>
      </c>
      <c r="I9" s="59">
        <f>'Section 15 data'!$G$6</f>
        <v>61.34901</v>
      </c>
      <c r="J9" s="60">
        <f>'Section 15 data'!$G$5</f>
        <v>100.34380999999999</v>
      </c>
      <c r="K9" s="43">
        <f>IF(I9=0,0,100*F9/I9)</f>
        <v>6.7366531261058649</v>
      </c>
      <c r="L9" s="61">
        <f>IF(J9=0,0,100*F9/J9)</f>
        <v>4.1187094649884237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655</v>
      </c>
      <c r="C3" t="s">
        <v>636</v>
      </c>
    </row>
    <row r="5" spans="2:12" ht="15" customHeight="1" x14ac:dyDescent="0.2">
      <c r="B5" s="838" t="s">
        <v>376</v>
      </c>
      <c r="C5" s="903" t="s">
        <v>637</v>
      </c>
      <c r="D5" s="903"/>
      <c r="E5" s="903"/>
      <c r="F5" s="895"/>
      <c r="G5" s="25"/>
      <c r="H5" s="838" t="s">
        <v>376</v>
      </c>
      <c r="I5" s="786" t="s">
        <v>772</v>
      </c>
      <c r="J5" s="858"/>
      <c r="K5" s="858"/>
      <c r="L5" s="785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347" t="s">
        <v>325</v>
      </c>
      <c r="J7" s="36" t="s">
        <v>325</v>
      </c>
      <c r="K7" s="348" t="s">
        <v>280</v>
      </c>
      <c r="L7" s="349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North East</v>
      </c>
      <c r="C9" s="67">
        <f>'Section 15 data'!$J$8</f>
        <v>173.82599999999999</v>
      </c>
      <c r="D9" s="67">
        <f>'Section 15 data'!$K$8</f>
        <v>1171.6569999999999</v>
      </c>
      <c r="E9" s="767">
        <f>'Section 15 data'!$L$8</f>
        <v>26.85</v>
      </c>
      <c r="F9" s="77">
        <f>SUM(C9,D9)</f>
        <v>1345.4829999999999</v>
      </c>
      <c r="G9" s="25"/>
      <c r="H9" s="28" t="str">
        <f>Index!$B$4</f>
        <v>North East</v>
      </c>
      <c r="I9" s="67">
        <f>'Section 15 data'!$N$6</f>
        <v>14821.967000000001</v>
      </c>
      <c r="J9" s="67">
        <f>'Section 15 data'!$N$5</f>
        <v>20394.612999999998</v>
      </c>
      <c r="K9" s="637">
        <f>IF(I9=0,0,100*F9/I9)</f>
        <v>9.0776278209228227</v>
      </c>
      <c r="L9" s="77">
        <f>IF(J9=0,0,100*F9/J9)</f>
        <v>6.5972470279284048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656</v>
      </c>
      <c r="C3" t="s">
        <v>638</v>
      </c>
    </row>
    <row r="5" spans="2:12" ht="15" customHeight="1" x14ac:dyDescent="0.2">
      <c r="B5" s="838" t="s">
        <v>380</v>
      </c>
      <c r="C5" s="903" t="s">
        <v>639</v>
      </c>
      <c r="D5" s="903"/>
      <c r="E5" s="903"/>
      <c r="F5" s="895"/>
      <c r="G5" s="25"/>
      <c r="H5" s="838" t="s">
        <v>380</v>
      </c>
      <c r="I5" s="786" t="s">
        <v>773</v>
      </c>
      <c r="J5" s="858"/>
      <c r="K5" s="858"/>
      <c r="L5" s="785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347" t="s">
        <v>271</v>
      </c>
      <c r="J7" s="36" t="s">
        <v>271</v>
      </c>
      <c r="K7" s="348" t="s">
        <v>280</v>
      </c>
      <c r="L7" s="349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North East</v>
      </c>
      <c r="C9" s="67">
        <f>'Section 15 data'!$Q$8</f>
        <v>1762.4690000000001</v>
      </c>
      <c r="D9" s="67">
        <f>'Section 15 data'!$R$8</f>
        <v>2326.7919999999999</v>
      </c>
      <c r="E9" s="767">
        <f>'Section 15 data'!$S$8</f>
        <v>19.350000000000001</v>
      </c>
      <c r="F9" s="77">
        <f>SUM(C9,D9)</f>
        <v>4089.261</v>
      </c>
      <c r="G9" s="638"/>
      <c r="H9" s="28" t="str">
        <f>Index!$B$4</f>
        <v>North East</v>
      </c>
      <c r="I9" s="68">
        <f>'Section 15 data'!$U$6</f>
        <v>86177.34</v>
      </c>
      <c r="J9" s="43">
        <f>'Section 15 data'!$U$5</f>
        <v>136668.861</v>
      </c>
      <c r="K9" s="43">
        <f>IF(I9=0,0,100*F9/I9)</f>
        <v>4.7451696698923405</v>
      </c>
      <c r="L9" s="61">
        <f>IF(J9=0,0,100*F9/J9)</f>
        <v>2.9920941537663066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702</v>
      </c>
      <c r="D3" t="s">
        <v>701</v>
      </c>
      <c r="E3" t="s">
        <v>700</v>
      </c>
      <c r="F3" t="s">
        <v>699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798" t="s">
        <v>641</v>
      </c>
      <c r="C3" s="799"/>
      <c r="D3" s="799"/>
      <c r="E3" s="799"/>
      <c r="F3" s="799"/>
      <c r="G3" s="799"/>
      <c r="I3" s="798" t="s">
        <v>643</v>
      </c>
      <c r="J3" s="799"/>
      <c r="K3" s="799"/>
      <c r="L3" s="799"/>
      <c r="M3" s="799"/>
      <c r="N3" s="799"/>
      <c r="P3" s="798" t="s">
        <v>642</v>
      </c>
      <c r="Q3" s="799"/>
      <c r="R3" s="799"/>
      <c r="S3" s="799"/>
      <c r="T3" s="799"/>
      <c r="U3" s="799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486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486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486</v>
      </c>
    </row>
    <row r="5" spans="2:21" x14ac:dyDescent="0.2">
      <c r="B5" s="340" t="s">
        <v>106</v>
      </c>
      <c r="C5" s="341">
        <v>40.127139999999997</v>
      </c>
      <c r="D5" s="23">
        <v>60.216670000000001</v>
      </c>
      <c r="E5" s="458">
        <v>2.5299999999999998</v>
      </c>
      <c r="F5" s="461">
        <f>C5*E5/100</f>
        <v>1.0152166419999999</v>
      </c>
      <c r="G5" s="462">
        <f>C5+D5</f>
        <v>100.34380999999999</v>
      </c>
      <c r="I5" s="340" t="s">
        <v>106</v>
      </c>
      <c r="J5" s="341">
        <v>6731.116</v>
      </c>
      <c r="K5" s="341">
        <v>13663.496999999999</v>
      </c>
      <c r="L5" s="458">
        <v>5.29</v>
      </c>
      <c r="M5" s="461">
        <f>K5*L5/100</f>
        <v>722.7989912999999</v>
      </c>
      <c r="N5" s="462">
        <f>J5+K5</f>
        <v>20394.612999999998</v>
      </c>
      <c r="P5" s="340" t="s">
        <v>106</v>
      </c>
      <c r="Q5" s="341">
        <v>60699.254999999997</v>
      </c>
      <c r="R5" s="341">
        <v>75969.606</v>
      </c>
      <c r="S5" s="458">
        <v>5.68</v>
      </c>
      <c r="T5" s="461">
        <f>R5*S5/100</f>
        <v>4315.0736207999998</v>
      </c>
      <c r="U5" s="462">
        <f>Q5+R5</f>
        <v>136668.861</v>
      </c>
    </row>
    <row r="6" spans="2:21" x14ac:dyDescent="0.2">
      <c r="B6" s="342" t="s">
        <v>92</v>
      </c>
      <c r="C6" s="339">
        <v>37.577539999999999</v>
      </c>
      <c r="D6" s="23">
        <v>23.771470000000001</v>
      </c>
      <c r="E6" s="459">
        <v>5.88</v>
      </c>
      <c r="F6" s="463">
        <f>C6*E6/100</f>
        <v>2.2095593519999999</v>
      </c>
      <c r="G6" s="464">
        <f t="shared" ref="G6:G8" si="0">C6+D6</f>
        <v>61.34901</v>
      </c>
      <c r="I6" s="342" t="s">
        <v>92</v>
      </c>
      <c r="J6" s="339">
        <v>6610.5060000000003</v>
      </c>
      <c r="K6" s="339">
        <v>8211.4609999999993</v>
      </c>
      <c r="L6" s="459">
        <v>7.64</v>
      </c>
      <c r="M6" s="463">
        <f>K6*L6/100</f>
        <v>627.35562039999991</v>
      </c>
      <c r="N6" s="464">
        <f>J6+K6</f>
        <v>14821.967000000001</v>
      </c>
      <c r="P6" s="342" t="s">
        <v>92</v>
      </c>
      <c r="Q6" s="339">
        <v>58021.981</v>
      </c>
      <c r="R6" s="339">
        <v>28155.359</v>
      </c>
      <c r="S6" s="459">
        <v>9.49</v>
      </c>
      <c r="T6" s="463">
        <f>R6*S6/100</f>
        <v>2671.9435691000003</v>
      </c>
      <c r="U6" s="464">
        <f>Q6+R6</f>
        <v>86177.34</v>
      </c>
    </row>
    <row r="7" spans="2:21" x14ac:dyDescent="0.2">
      <c r="B7" s="343" t="s">
        <v>105</v>
      </c>
      <c r="C7" s="339">
        <v>2.5495999999999999</v>
      </c>
      <c r="D7" s="339">
        <v>36.332360000000001</v>
      </c>
      <c r="E7" s="459">
        <v>4.5199999999999996</v>
      </c>
      <c r="F7" s="463">
        <f>C7*E7/100</f>
        <v>0.11524191999999997</v>
      </c>
      <c r="G7" s="464">
        <f t="shared" si="0"/>
        <v>38.881959999999999</v>
      </c>
      <c r="I7" s="343" t="s">
        <v>105</v>
      </c>
      <c r="J7" s="339">
        <v>120.61</v>
      </c>
      <c r="K7" s="339">
        <v>5436.1059999999998</v>
      </c>
      <c r="L7" s="459">
        <v>7.43</v>
      </c>
      <c r="M7" s="463">
        <f>K7*L7/100</f>
        <v>403.9026758</v>
      </c>
      <c r="N7" s="464">
        <f>J7+K7</f>
        <v>5556.7159999999994</v>
      </c>
      <c r="P7" s="343" t="s">
        <v>105</v>
      </c>
      <c r="Q7" s="339">
        <v>2677.2739999999999</v>
      </c>
      <c r="R7" s="339">
        <v>47697.063000000002</v>
      </c>
      <c r="S7" s="459">
        <v>7.43</v>
      </c>
      <c r="T7" s="463">
        <f>R7*S7/100</f>
        <v>3543.8917809</v>
      </c>
      <c r="U7" s="464">
        <f>Q7+R7</f>
        <v>50374.337</v>
      </c>
    </row>
    <row r="8" spans="2:21" ht="13.5" thickBot="1" x14ac:dyDescent="0.25">
      <c r="B8" s="344" t="s">
        <v>99</v>
      </c>
      <c r="C8" s="345">
        <v>0</v>
      </c>
      <c r="D8" s="23">
        <v>0</v>
      </c>
      <c r="E8" s="460">
        <v>0</v>
      </c>
      <c r="F8" s="465">
        <f>C8*E8/100</f>
        <v>0</v>
      </c>
      <c r="G8" s="466">
        <f t="shared" si="0"/>
        <v>0</v>
      </c>
      <c r="I8" s="344" t="s">
        <v>99</v>
      </c>
      <c r="J8" s="578">
        <v>0</v>
      </c>
      <c r="K8" s="345">
        <v>0</v>
      </c>
      <c r="L8" s="460">
        <v>0</v>
      </c>
      <c r="M8" s="465">
        <f>K8*L8/100</f>
        <v>0</v>
      </c>
      <c r="N8" s="466">
        <f>J8+K8</f>
        <v>0</v>
      </c>
      <c r="P8" s="344" t="s">
        <v>99</v>
      </c>
      <c r="Q8" s="345">
        <v>0</v>
      </c>
      <c r="R8" s="345">
        <v>0</v>
      </c>
      <c r="S8" s="460">
        <v>0</v>
      </c>
      <c r="T8" s="465">
        <f>R8*S8/100</f>
        <v>0</v>
      </c>
      <c r="U8" s="466">
        <f>Q8+R8</f>
        <v>0</v>
      </c>
    </row>
    <row r="9" spans="2:21" x14ac:dyDescent="0.2">
      <c r="D9" s="579"/>
      <c r="J9" s="579"/>
    </row>
    <row r="11" spans="2:21" ht="38.25" customHeight="1" x14ac:dyDescent="0.2">
      <c r="B11" s="798" t="s">
        <v>474</v>
      </c>
      <c r="C11" s="799"/>
      <c r="D11" s="799"/>
      <c r="E11" s="799"/>
      <c r="F11" s="799"/>
      <c r="G11" s="799"/>
      <c r="I11" s="798" t="s">
        <v>487</v>
      </c>
      <c r="J11" s="799"/>
      <c r="K11" s="799"/>
      <c r="L11" s="799"/>
      <c r="M11" s="799"/>
      <c r="N11" s="799"/>
      <c r="P11" s="798" t="s">
        <v>475</v>
      </c>
      <c r="Q11" s="799"/>
      <c r="R11" s="799"/>
      <c r="S11" s="799"/>
      <c r="T11" s="799"/>
      <c r="U11" s="799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486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486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486</v>
      </c>
    </row>
    <row r="13" spans="2:21" x14ac:dyDescent="0.2">
      <c r="B13" s="340" t="s">
        <v>119</v>
      </c>
      <c r="C13" s="546">
        <v>0</v>
      </c>
      <c r="D13" s="341">
        <v>0</v>
      </c>
      <c r="E13" s="458">
        <v>0</v>
      </c>
      <c r="F13" s="461">
        <f t="shared" ref="F13:F19" si="1">D13*E13/100</f>
        <v>0</v>
      </c>
      <c r="G13" s="462">
        <f t="shared" ref="G13:G19" si="2">C13+D13</f>
        <v>0</v>
      </c>
      <c r="I13" s="340" t="s">
        <v>119</v>
      </c>
      <c r="J13" s="341">
        <v>0</v>
      </c>
      <c r="K13" s="341">
        <v>0</v>
      </c>
      <c r="L13" s="458">
        <v>0</v>
      </c>
      <c r="M13" s="461">
        <f t="shared" ref="M13:M19" si="3">K13*L13/100</f>
        <v>0</v>
      </c>
      <c r="N13" s="462">
        <f t="shared" ref="N13:N19" si="4">J13+K13</f>
        <v>0</v>
      </c>
      <c r="P13" s="340" t="s">
        <v>119</v>
      </c>
      <c r="Q13" s="341">
        <v>0</v>
      </c>
      <c r="R13" s="341">
        <v>0</v>
      </c>
      <c r="S13" s="458">
        <v>0</v>
      </c>
      <c r="T13" s="461">
        <f t="shared" ref="T13:T19" si="5">R13*S13/100</f>
        <v>0</v>
      </c>
      <c r="U13" s="462">
        <f t="shared" ref="U13:U19" si="6">Q13+R13</f>
        <v>0</v>
      </c>
    </row>
    <row r="14" spans="2:21" x14ac:dyDescent="0.2">
      <c r="B14" s="342" t="s">
        <v>120</v>
      </c>
      <c r="C14" s="546">
        <v>0</v>
      </c>
      <c r="D14" s="339">
        <v>0</v>
      </c>
      <c r="E14" s="459">
        <v>0</v>
      </c>
      <c r="F14" s="463">
        <f t="shared" si="1"/>
        <v>0</v>
      </c>
      <c r="G14" s="464">
        <f t="shared" si="2"/>
        <v>0</v>
      </c>
      <c r="I14" s="342" t="s">
        <v>120</v>
      </c>
      <c r="J14" s="339">
        <v>0</v>
      </c>
      <c r="K14" s="339">
        <v>0</v>
      </c>
      <c r="L14" s="459">
        <v>0</v>
      </c>
      <c r="M14" s="463">
        <f t="shared" si="3"/>
        <v>0</v>
      </c>
      <c r="N14" s="464">
        <f t="shared" si="4"/>
        <v>0</v>
      </c>
      <c r="P14" s="342" t="s">
        <v>120</v>
      </c>
      <c r="Q14" s="339">
        <v>0</v>
      </c>
      <c r="R14" s="339">
        <v>0</v>
      </c>
      <c r="S14" s="459">
        <v>0</v>
      </c>
      <c r="T14" s="463">
        <f t="shared" si="5"/>
        <v>0</v>
      </c>
      <c r="U14" s="464">
        <f t="shared" si="6"/>
        <v>0</v>
      </c>
    </row>
    <row r="15" spans="2:21" x14ac:dyDescent="0.2">
      <c r="B15" s="343" t="s">
        <v>121</v>
      </c>
      <c r="C15" s="546">
        <v>0</v>
      </c>
      <c r="D15" s="339">
        <v>0</v>
      </c>
      <c r="E15" s="459">
        <v>0</v>
      </c>
      <c r="F15" s="463">
        <f t="shared" si="1"/>
        <v>0</v>
      </c>
      <c r="G15" s="464">
        <f t="shared" si="2"/>
        <v>0</v>
      </c>
      <c r="I15" s="343" t="s">
        <v>121</v>
      </c>
      <c r="J15" s="339">
        <v>0</v>
      </c>
      <c r="K15" s="339">
        <v>0</v>
      </c>
      <c r="L15" s="459">
        <v>0</v>
      </c>
      <c r="M15" s="463">
        <f t="shared" si="3"/>
        <v>0</v>
      </c>
      <c r="N15" s="464">
        <f t="shared" si="4"/>
        <v>0</v>
      </c>
      <c r="P15" s="343" t="s">
        <v>121</v>
      </c>
      <c r="Q15" s="339">
        <v>0</v>
      </c>
      <c r="R15" s="339">
        <v>0</v>
      </c>
      <c r="S15" s="459">
        <v>0</v>
      </c>
      <c r="T15" s="463">
        <f t="shared" si="5"/>
        <v>0</v>
      </c>
      <c r="U15" s="464">
        <f t="shared" si="6"/>
        <v>0</v>
      </c>
    </row>
    <row r="16" spans="2:21" x14ac:dyDescent="0.2">
      <c r="B16" s="343" t="s">
        <v>122</v>
      </c>
      <c r="C16" s="546">
        <v>0</v>
      </c>
      <c r="D16" s="339">
        <v>0</v>
      </c>
      <c r="E16" s="459">
        <v>0</v>
      </c>
      <c r="F16" s="463">
        <f t="shared" si="1"/>
        <v>0</v>
      </c>
      <c r="G16" s="464">
        <f t="shared" si="2"/>
        <v>0</v>
      </c>
      <c r="I16" s="343" t="s">
        <v>122</v>
      </c>
      <c r="J16" s="339">
        <v>0</v>
      </c>
      <c r="K16" s="339">
        <v>0</v>
      </c>
      <c r="L16" s="459">
        <v>0</v>
      </c>
      <c r="M16" s="463">
        <f t="shared" si="3"/>
        <v>0</v>
      </c>
      <c r="N16" s="464">
        <f t="shared" si="4"/>
        <v>0</v>
      </c>
      <c r="P16" s="343" t="s">
        <v>122</v>
      </c>
      <c r="Q16" s="339">
        <v>0</v>
      </c>
      <c r="R16" s="339">
        <v>0</v>
      </c>
      <c r="S16" s="459">
        <v>0</v>
      </c>
      <c r="T16" s="463">
        <f t="shared" si="5"/>
        <v>0</v>
      </c>
      <c r="U16" s="464">
        <f t="shared" si="6"/>
        <v>0</v>
      </c>
    </row>
    <row r="17" spans="2:21" x14ac:dyDescent="0.2">
      <c r="B17" s="343" t="s">
        <v>123</v>
      </c>
      <c r="C17" s="546">
        <v>0</v>
      </c>
      <c r="D17" s="339">
        <v>0</v>
      </c>
      <c r="E17" s="459">
        <v>0</v>
      </c>
      <c r="F17" s="463">
        <f t="shared" si="1"/>
        <v>0</v>
      </c>
      <c r="G17" s="464">
        <f t="shared" si="2"/>
        <v>0</v>
      </c>
      <c r="I17" s="343" t="s">
        <v>123</v>
      </c>
      <c r="J17" s="339">
        <v>0</v>
      </c>
      <c r="K17" s="339">
        <v>0</v>
      </c>
      <c r="L17" s="459">
        <v>0</v>
      </c>
      <c r="M17" s="463">
        <f t="shared" si="3"/>
        <v>0</v>
      </c>
      <c r="N17" s="464">
        <f t="shared" si="4"/>
        <v>0</v>
      </c>
      <c r="P17" s="343" t="s">
        <v>123</v>
      </c>
      <c r="Q17" s="339">
        <v>0</v>
      </c>
      <c r="R17" s="339">
        <v>0</v>
      </c>
      <c r="S17" s="459">
        <v>0</v>
      </c>
      <c r="T17" s="463">
        <f t="shared" si="5"/>
        <v>0</v>
      </c>
      <c r="U17" s="464">
        <f t="shared" si="6"/>
        <v>0</v>
      </c>
    </row>
    <row r="18" spans="2:21" x14ac:dyDescent="0.2">
      <c r="B18" s="343" t="s">
        <v>124</v>
      </c>
      <c r="C18" s="546">
        <v>0</v>
      </c>
      <c r="D18" s="339">
        <v>0</v>
      </c>
      <c r="E18" s="459">
        <v>0</v>
      </c>
      <c r="F18" s="463">
        <f t="shared" si="1"/>
        <v>0</v>
      </c>
      <c r="G18" s="464">
        <f t="shared" si="2"/>
        <v>0</v>
      </c>
      <c r="I18" s="343" t="s">
        <v>124</v>
      </c>
      <c r="J18" s="339">
        <v>0</v>
      </c>
      <c r="K18" s="339">
        <v>0</v>
      </c>
      <c r="L18" s="459">
        <v>0</v>
      </c>
      <c r="M18" s="463">
        <f t="shared" si="3"/>
        <v>0</v>
      </c>
      <c r="N18" s="464">
        <f t="shared" si="4"/>
        <v>0</v>
      </c>
      <c r="P18" s="343" t="s">
        <v>124</v>
      </c>
      <c r="Q18" s="339">
        <v>0</v>
      </c>
      <c r="R18" s="339">
        <v>0</v>
      </c>
      <c r="S18" s="459">
        <v>0</v>
      </c>
      <c r="T18" s="463">
        <f t="shared" si="5"/>
        <v>0</v>
      </c>
      <c r="U18" s="464">
        <f t="shared" si="6"/>
        <v>0</v>
      </c>
    </row>
    <row r="19" spans="2:21" ht="13.5" thickBot="1" x14ac:dyDescent="0.25">
      <c r="B19" s="344" t="s">
        <v>125</v>
      </c>
      <c r="C19" s="546">
        <v>0</v>
      </c>
      <c r="D19" s="345">
        <v>0</v>
      </c>
      <c r="E19" s="460">
        <v>0</v>
      </c>
      <c r="F19" s="465">
        <f t="shared" si="1"/>
        <v>0</v>
      </c>
      <c r="G19" s="466">
        <f t="shared" si="2"/>
        <v>0</v>
      </c>
      <c r="I19" s="344" t="s">
        <v>125</v>
      </c>
      <c r="J19" s="345">
        <v>0</v>
      </c>
      <c r="K19" s="345">
        <v>0</v>
      </c>
      <c r="L19" s="460">
        <v>0</v>
      </c>
      <c r="M19" s="465">
        <f t="shared" si="3"/>
        <v>0</v>
      </c>
      <c r="N19" s="466">
        <f t="shared" si="4"/>
        <v>0</v>
      </c>
      <c r="P19" s="344" t="s">
        <v>125</v>
      </c>
      <c r="Q19" s="345">
        <v>0</v>
      </c>
      <c r="R19" s="345">
        <v>0</v>
      </c>
      <c r="S19" s="460">
        <v>0</v>
      </c>
      <c r="T19" s="465">
        <f t="shared" si="5"/>
        <v>0</v>
      </c>
      <c r="U19" s="466">
        <f t="shared" si="6"/>
        <v>0</v>
      </c>
    </row>
    <row r="20" spans="2:21" x14ac:dyDescent="0.2">
      <c r="C20" s="579"/>
    </row>
    <row r="22" spans="2:21" ht="38.25" customHeight="1" x14ac:dyDescent="0.2">
      <c r="B22" s="798" t="s">
        <v>473</v>
      </c>
      <c r="C22" s="799"/>
      <c r="D22" s="799"/>
      <c r="E22" s="799"/>
      <c r="F22" s="799"/>
      <c r="G22" s="799"/>
      <c r="I22" s="798" t="s">
        <v>657</v>
      </c>
      <c r="J22" s="799"/>
      <c r="K22" s="799"/>
      <c r="L22" s="799"/>
      <c r="M22" s="799"/>
      <c r="N22" s="799"/>
      <c r="P22" s="798" t="s">
        <v>476</v>
      </c>
      <c r="Q22" s="799"/>
      <c r="R22" s="799"/>
      <c r="S22" s="799"/>
      <c r="T22" s="799"/>
      <c r="U22" s="799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486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486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486</v>
      </c>
    </row>
    <row r="24" spans="2:21" x14ac:dyDescent="0.2">
      <c r="B24" s="340" t="s">
        <v>127</v>
      </c>
      <c r="C24" s="341">
        <v>0</v>
      </c>
      <c r="D24" s="341">
        <v>0</v>
      </c>
      <c r="E24" s="458">
        <v>0</v>
      </c>
      <c r="F24" s="461">
        <f t="shared" ref="F24:F32" si="7">D24*E24/100</f>
        <v>0</v>
      </c>
      <c r="G24" s="462">
        <f t="shared" ref="G24:G32" si="8">C24+D24</f>
        <v>0</v>
      </c>
      <c r="I24" s="340" t="s">
        <v>127</v>
      </c>
      <c r="J24" s="341">
        <v>0</v>
      </c>
      <c r="K24" s="341">
        <v>0</v>
      </c>
      <c r="L24" s="458">
        <v>0</v>
      </c>
      <c r="M24" s="461">
        <f t="shared" ref="M24:M32" si="9">K24*L24/100</f>
        <v>0</v>
      </c>
      <c r="N24" s="462">
        <f t="shared" ref="N24:N32" si="10">J24+K24</f>
        <v>0</v>
      </c>
      <c r="P24" s="340" t="s">
        <v>127</v>
      </c>
      <c r="Q24" s="341">
        <v>0</v>
      </c>
      <c r="R24" s="341">
        <v>0</v>
      </c>
      <c r="S24" s="458">
        <v>0</v>
      </c>
      <c r="T24" s="461">
        <f t="shared" ref="T24:T32" si="11">R24*S24/100</f>
        <v>0</v>
      </c>
      <c r="U24" s="462">
        <f t="shared" ref="U24:U32" si="12">Q24+R24</f>
        <v>0</v>
      </c>
    </row>
    <row r="25" spans="2:21" x14ac:dyDescent="0.2">
      <c r="B25" s="342" t="s">
        <v>128</v>
      </c>
      <c r="C25" s="339">
        <v>0</v>
      </c>
      <c r="D25" s="339">
        <v>0</v>
      </c>
      <c r="E25" s="459">
        <v>0</v>
      </c>
      <c r="F25" s="463">
        <f t="shared" si="7"/>
        <v>0</v>
      </c>
      <c r="G25" s="464">
        <f t="shared" si="8"/>
        <v>0</v>
      </c>
      <c r="I25" s="342" t="s">
        <v>128</v>
      </c>
      <c r="J25" s="339">
        <v>0</v>
      </c>
      <c r="K25" s="339">
        <v>0</v>
      </c>
      <c r="L25" s="459">
        <v>0</v>
      </c>
      <c r="M25" s="463">
        <f t="shared" si="9"/>
        <v>0</v>
      </c>
      <c r="N25" s="464">
        <f t="shared" si="10"/>
        <v>0</v>
      </c>
      <c r="P25" s="342" t="s">
        <v>128</v>
      </c>
      <c r="Q25" s="339">
        <v>0</v>
      </c>
      <c r="R25" s="339">
        <v>0</v>
      </c>
      <c r="S25" s="459">
        <v>0</v>
      </c>
      <c r="T25" s="463">
        <f t="shared" si="11"/>
        <v>0</v>
      </c>
      <c r="U25" s="464">
        <f t="shared" si="12"/>
        <v>0</v>
      </c>
    </row>
    <row r="26" spans="2:21" x14ac:dyDescent="0.2">
      <c r="B26" s="342" t="s">
        <v>129</v>
      </c>
      <c r="C26" s="339">
        <v>0</v>
      </c>
      <c r="D26" s="339">
        <v>0</v>
      </c>
      <c r="E26" s="459">
        <v>0</v>
      </c>
      <c r="F26" s="463">
        <f t="shared" si="7"/>
        <v>0</v>
      </c>
      <c r="G26" s="464">
        <f t="shared" si="8"/>
        <v>0</v>
      </c>
      <c r="I26" s="342" t="s">
        <v>129</v>
      </c>
      <c r="J26" s="339">
        <v>0</v>
      </c>
      <c r="K26" s="339">
        <v>0</v>
      </c>
      <c r="L26" s="459">
        <v>0</v>
      </c>
      <c r="M26" s="463">
        <f t="shared" si="9"/>
        <v>0</v>
      </c>
      <c r="N26" s="464">
        <f t="shared" si="10"/>
        <v>0</v>
      </c>
      <c r="P26" s="342" t="s">
        <v>129</v>
      </c>
      <c r="Q26" s="339">
        <v>0</v>
      </c>
      <c r="R26" s="339">
        <v>0</v>
      </c>
      <c r="S26" s="459">
        <v>0</v>
      </c>
      <c r="T26" s="463">
        <f t="shared" si="11"/>
        <v>0</v>
      </c>
      <c r="U26" s="464">
        <f t="shared" si="12"/>
        <v>0</v>
      </c>
    </row>
    <row r="27" spans="2:21" x14ac:dyDescent="0.2">
      <c r="B27" s="342" t="s">
        <v>130</v>
      </c>
      <c r="C27" s="339">
        <v>0</v>
      </c>
      <c r="D27" s="339">
        <v>0</v>
      </c>
      <c r="E27" s="459">
        <v>0</v>
      </c>
      <c r="F27" s="463">
        <f t="shared" si="7"/>
        <v>0</v>
      </c>
      <c r="G27" s="464">
        <f t="shared" si="8"/>
        <v>0</v>
      </c>
      <c r="I27" s="342" t="s">
        <v>130</v>
      </c>
      <c r="J27" s="339">
        <v>0</v>
      </c>
      <c r="K27" s="339">
        <v>0</v>
      </c>
      <c r="L27" s="459">
        <v>0</v>
      </c>
      <c r="M27" s="463">
        <f t="shared" si="9"/>
        <v>0</v>
      </c>
      <c r="N27" s="464">
        <f t="shared" si="10"/>
        <v>0</v>
      </c>
      <c r="P27" s="342" t="s">
        <v>130</v>
      </c>
      <c r="Q27" s="339">
        <v>0</v>
      </c>
      <c r="R27" s="339">
        <v>0</v>
      </c>
      <c r="S27" s="459">
        <v>0</v>
      </c>
      <c r="T27" s="463">
        <f t="shared" si="11"/>
        <v>0</v>
      </c>
      <c r="U27" s="464">
        <f t="shared" si="12"/>
        <v>0</v>
      </c>
    </row>
    <row r="28" spans="2:21" x14ac:dyDescent="0.2">
      <c r="B28" s="342" t="s">
        <v>131</v>
      </c>
      <c r="C28" s="339">
        <v>0</v>
      </c>
      <c r="D28" s="339">
        <v>0</v>
      </c>
      <c r="E28" s="459">
        <v>0</v>
      </c>
      <c r="F28" s="463">
        <f t="shared" si="7"/>
        <v>0</v>
      </c>
      <c r="G28" s="464">
        <f t="shared" si="8"/>
        <v>0</v>
      </c>
      <c r="I28" s="342" t="s">
        <v>131</v>
      </c>
      <c r="J28" s="339">
        <v>0</v>
      </c>
      <c r="K28" s="339">
        <v>0</v>
      </c>
      <c r="L28" s="459">
        <v>0</v>
      </c>
      <c r="M28" s="463">
        <f t="shared" si="9"/>
        <v>0</v>
      </c>
      <c r="N28" s="464">
        <f t="shared" si="10"/>
        <v>0</v>
      </c>
      <c r="P28" s="342" t="s">
        <v>131</v>
      </c>
      <c r="Q28" s="339">
        <v>0</v>
      </c>
      <c r="R28" s="339">
        <v>0</v>
      </c>
      <c r="S28" s="459">
        <v>0</v>
      </c>
      <c r="T28" s="463">
        <f t="shared" si="11"/>
        <v>0</v>
      </c>
      <c r="U28" s="464">
        <f t="shared" si="12"/>
        <v>0</v>
      </c>
    </row>
    <row r="29" spans="2:21" x14ac:dyDescent="0.2">
      <c r="B29" s="342" t="s">
        <v>132</v>
      </c>
      <c r="C29" s="339">
        <v>0</v>
      </c>
      <c r="D29" s="339">
        <v>0</v>
      </c>
      <c r="E29" s="459">
        <v>0</v>
      </c>
      <c r="F29" s="463">
        <f t="shared" si="7"/>
        <v>0</v>
      </c>
      <c r="G29" s="464">
        <f t="shared" si="8"/>
        <v>0</v>
      </c>
      <c r="I29" s="342" t="s">
        <v>132</v>
      </c>
      <c r="J29" s="339">
        <v>0</v>
      </c>
      <c r="K29" s="339">
        <v>0</v>
      </c>
      <c r="L29" s="459">
        <v>0</v>
      </c>
      <c r="M29" s="463">
        <f t="shared" si="9"/>
        <v>0</v>
      </c>
      <c r="N29" s="464">
        <f t="shared" si="10"/>
        <v>0</v>
      </c>
      <c r="P29" s="342" t="s">
        <v>132</v>
      </c>
      <c r="Q29" s="339">
        <v>0</v>
      </c>
      <c r="R29" s="339">
        <v>0</v>
      </c>
      <c r="S29" s="459">
        <v>0</v>
      </c>
      <c r="T29" s="463">
        <f t="shared" si="11"/>
        <v>0</v>
      </c>
      <c r="U29" s="464">
        <f t="shared" si="12"/>
        <v>0</v>
      </c>
    </row>
    <row r="30" spans="2:21" x14ac:dyDescent="0.2">
      <c r="B30" s="342" t="s">
        <v>133</v>
      </c>
      <c r="C30" s="339">
        <v>0</v>
      </c>
      <c r="D30" s="339">
        <v>0</v>
      </c>
      <c r="E30" s="459">
        <v>0</v>
      </c>
      <c r="F30" s="463">
        <f t="shared" si="7"/>
        <v>0</v>
      </c>
      <c r="G30" s="464">
        <f t="shared" si="8"/>
        <v>0</v>
      </c>
      <c r="I30" s="342" t="s">
        <v>133</v>
      </c>
      <c r="J30" s="339">
        <v>0</v>
      </c>
      <c r="K30" s="339">
        <v>0</v>
      </c>
      <c r="L30" s="459">
        <v>0</v>
      </c>
      <c r="M30" s="463">
        <f t="shared" si="9"/>
        <v>0</v>
      </c>
      <c r="N30" s="464">
        <f t="shared" si="10"/>
        <v>0</v>
      </c>
      <c r="P30" s="342" t="s">
        <v>133</v>
      </c>
      <c r="Q30" s="339">
        <v>0</v>
      </c>
      <c r="R30" s="339">
        <v>0</v>
      </c>
      <c r="S30" s="459">
        <v>0</v>
      </c>
      <c r="T30" s="463">
        <f t="shared" si="11"/>
        <v>0</v>
      </c>
      <c r="U30" s="464">
        <f t="shared" si="12"/>
        <v>0</v>
      </c>
    </row>
    <row r="31" spans="2:21" x14ac:dyDescent="0.2">
      <c r="B31" s="342" t="s">
        <v>134</v>
      </c>
      <c r="C31" s="339">
        <v>0</v>
      </c>
      <c r="D31" s="339">
        <v>0</v>
      </c>
      <c r="E31" s="459">
        <v>0</v>
      </c>
      <c r="F31" s="463">
        <f t="shared" si="7"/>
        <v>0</v>
      </c>
      <c r="G31" s="464">
        <f t="shared" si="8"/>
        <v>0</v>
      </c>
      <c r="I31" s="342" t="s">
        <v>134</v>
      </c>
      <c r="J31" s="339">
        <v>0</v>
      </c>
      <c r="K31" s="339">
        <v>0</v>
      </c>
      <c r="L31" s="459">
        <v>0</v>
      </c>
      <c r="M31" s="463">
        <f t="shared" si="9"/>
        <v>0</v>
      </c>
      <c r="N31" s="464">
        <f t="shared" si="10"/>
        <v>0</v>
      </c>
      <c r="P31" s="342" t="s">
        <v>134</v>
      </c>
      <c r="Q31" s="339">
        <v>0</v>
      </c>
      <c r="R31" s="339">
        <v>0</v>
      </c>
      <c r="S31" s="459">
        <v>0</v>
      </c>
      <c r="T31" s="463">
        <f t="shared" si="11"/>
        <v>0</v>
      </c>
      <c r="U31" s="464">
        <f t="shared" si="12"/>
        <v>0</v>
      </c>
    </row>
    <row r="32" spans="2:21" ht="13.5" thickBot="1" x14ac:dyDescent="0.25">
      <c r="B32" s="344" t="s">
        <v>135</v>
      </c>
      <c r="C32" s="345">
        <v>0</v>
      </c>
      <c r="D32" s="345">
        <v>0</v>
      </c>
      <c r="E32" s="460">
        <v>0</v>
      </c>
      <c r="F32" s="465">
        <f t="shared" si="7"/>
        <v>0</v>
      </c>
      <c r="G32" s="466">
        <f t="shared" si="8"/>
        <v>0</v>
      </c>
      <c r="I32" s="344" t="s">
        <v>135</v>
      </c>
      <c r="J32" s="345">
        <v>0</v>
      </c>
      <c r="K32" s="345">
        <v>0</v>
      </c>
      <c r="L32" s="460">
        <v>0</v>
      </c>
      <c r="M32" s="465">
        <f t="shared" si="9"/>
        <v>0</v>
      </c>
      <c r="N32" s="466">
        <f t="shared" si="10"/>
        <v>0</v>
      </c>
      <c r="P32" s="344" t="s">
        <v>135</v>
      </c>
      <c r="Q32" s="345">
        <v>0</v>
      </c>
      <c r="R32" s="345">
        <v>0</v>
      </c>
      <c r="S32" s="460">
        <v>0</v>
      </c>
      <c r="T32" s="465">
        <f t="shared" si="11"/>
        <v>0</v>
      </c>
      <c r="U32" s="466">
        <f t="shared" si="12"/>
        <v>0</v>
      </c>
    </row>
    <row r="35" spans="2:21" ht="29.25" customHeight="1" x14ac:dyDescent="0.2">
      <c r="B35" s="798" t="s">
        <v>382</v>
      </c>
      <c r="C35" s="799"/>
      <c r="D35" s="799"/>
      <c r="E35" s="799"/>
      <c r="F35" s="799"/>
      <c r="G35" s="799"/>
      <c r="I35" s="798" t="s">
        <v>383</v>
      </c>
      <c r="J35" s="799"/>
      <c r="K35" s="799"/>
      <c r="L35" s="799"/>
      <c r="M35" s="799"/>
      <c r="N35" s="799"/>
      <c r="P35" s="798" t="s">
        <v>384</v>
      </c>
      <c r="Q35" s="799"/>
      <c r="R35" s="799"/>
      <c r="S35" s="799"/>
      <c r="T35" s="799"/>
      <c r="U35" s="799"/>
    </row>
    <row r="36" spans="2:21" ht="39" thickBot="1" x14ac:dyDescent="0.25">
      <c r="B36" s="437"/>
      <c r="C36" s="437"/>
      <c r="D36" s="437"/>
      <c r="E36" s="437"/>
      <c r="F36" s="437"/>
      <c r="G36" s="338" t="s">
        <v>477</v>
      </c>
      <c r="I36" s="437"/>
      <c r="J36" s="437"/>
      <c r="K36" s="437"/>
      <c r="L36" s="437"/>
      <c r="M36" s="437"/>
      <c r="N36" s="338" t="s">
        <v>488</v>
      </c>
      <c r="P36" s="437"/>
      <c r="Q36" s="437"/>
      <c r="R36" s="437"/>
      <c r="S36" s="437"/>
      <c r="T36" s="437"/>
      <c r="U36" s="338" t="s">
        <v>478</v>
      </c>
    </row>
    <row r="37" spans="2:21" x14ac:dyDescent="0.2">
      <c r="B37" s="340" t="s">
        <v>99</v>
      </c>
      <c r="C37" s="341"/>
      <c r="D37" s="341"/>
      <c r="E37" s="341"/>
      <c r="F37" s="341"/>
      <c r="G37" s="462">
        <f>G8</f>
        <v>0</v>
      </c>
      <c r="I37" s="340" t="s">
        <v>99</v>
      </c>
      <c r="J37" s="341"/>
      <c r="K37" s="341"/>
      <c r="L37" s="341"/>
      <c r="M37" s="341"/>
      <c r="N37" s="462">
        <f>N8</f>
        <v>0</v>
      </c>
      <c r="P37" s="340" t="s">
        <v>99</v>
      </c>
      <c r="Q37" s="341"/>
      <c r="R37" s="341"/>
      <c r="S37" s="341"/>
      <c r="T37" s="341"/>
      <c r="U37" s="462">
        <f>U8</f>
        <v>0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38.881959999999999</v>
      </c>
      <c r="I38" s="346" t="s">
        <v>381</v>
      </c>
      <c r="J38" s="339"/>
      <c r="K38" s="339"/>
      <c r="L38" s="339"/>
      <c r="M38" s="339"/>
      <c r="N38" s="464">
        <f>N7-N8</f>
        <v>5556.7159999999994</v>
      </c>
      <c r="P38" s="346" t="s">
        <v>381</v>
      </c>
      <c r="Q38" s="339"/>
      <c r="R38" s="339"/>
      <c r="S38" s="339"/>
      <c r="T38" s="339"/>
      <c r="U38" s="464">
        <f>U7-U8</f>
        <v>50374.337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61.34901</v>
      </c>
      <c r="I39" s="344" t="s">
        <v>83</v>
      </c>
      <c r="J39" s="345"/>
      <c r="K39" s="345"/>
      <c r="L39" s="345"/>
      <c r="M39" s="345"/>
      <c r="N39" s="466">
        <f>N6</f>
        <v>14821.967000000001</v>
      </c>
      <c r="P39" s="344" t="s">
        <v>83</v>
      </c>
      <c r="Q39" s="345"/>
      <c r="R39" s="345"/>
      <c r="S39" s="345"/>
      <c r="T39" s="345"/>
      <c r="U39" s="466">
        <f>U6</f>
        <v>86177.34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798" t="s">
        <v>641</v>
      </c>
      <c r="C3" s="799"/>
      <c r="D3" s="799"/>
      <c r="E3" s="799"/>
      <c r="F3" s="799"/>
      <c r="G3" s="799"/>
      <c r="I3" s="798" t="s">
        <v>643</v>
      </c>
      <c r="J3" s="799"/>
      <c r="K3" s="799"/>
      <c r="L3" s="799"/>
      <c r="M3" s="799"/>
      <c r="N3" s="799"/>
      <c r="P3" s="798" t="s">
        <v>642</v>
      </c>
      <c r="Q3" s="799"/>
      <c r="R3" s="799"/>
      <c r="S3" s="799"/>
      <c r="T3" s="799"/>
      <c r="U3" s="799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486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486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486</v>
      </c>
    </row>
    <row r="5" spans="2:21" x14ac:dyDescent="0.2">
      <c r="B5" s="340" t="s">
        <v>106</v>
      </c>
      <c r="C5" s="341">
        <v>40.127139999999997</v>
      </c>
      <c r="D5" s="341">
        <v>60.216670000000001</v>
      </c>
      <c r="E5" s="458">
        <v>2.5299999999999998</v>
      </c>
      <c r="F5" s="461">
        <f>D5*E5/100</f>
        <v>1.5234817509999998</v>
      </c>
      <c r="G5" s="462">
        <f>C5+D5</f>
        <v>100.34380999999999</v>
      </c>
      <c r="I5" s="340" t="s">
        <v>106</v>
      </c>
      <c r="J5" s="341">
        <v>6731.116</v>
      </c>
      <c r="K5" s="341">
        <v>13663.496999999999</v>
      </c>
      <c r="L5" s="458">
        <v>5.29</v>
      </c>
      <c r="M5" s="461">
        <f>K5*L5/100</f>
        <v>722.7989912999999</v>
      </c>
      <c r="N5" s="462">
        <f>J5+K5</f>
        <v>20394.612999999998</v>
      </c>
      <c r="P5" s="340" t="s">
        <v>106</v>
      </c>
      <c r="Q5" s="341">
        <v>60699.254999999997</v>
      </c>
      <c r="R5" s="341">
        <v>75969.606</v>
      </c>
      <c r="S5" s="458">
        <v>5.68</v>
      </c>
      <c r="T5" s="461">
        <f>R5*S5/100</f>
        <v>4315.0736207999998</v>
      </c>
      <c r="U5" s="462">
        <f>Q5+R5</f>
        <v>136668.861</v>
      </c>
    </row>
    <row r="6" spans="2:21" x14ac:dyDescent="0.2">
      <c r="B6" s="342" t="s">
        <v>92</v>
      </c>
      <c r="C6" s="339">
        <v>37.577539999999999</v>
      </c>
      <c r="D6" s="339">
        <v>23.771470000000001</v>
      </c>
      <c r="E6" s="459">
        <v>5.88</v>
      </c>
      <c r="F6" s="463">
        <f>D6*E6/100</f>
        <v>1.3977624360000001</v>
      </c>
      <c r="G6" s="464">
        <f>C6+D6</f>
        <v>61.34901</v>
      </c>
      <c r="I6" s="342" t="s">
        <v>92</v>
      </c>
      <c r="J6" s="339">
        <v>6610.5060000000003</v>
      </c>
      <c r="K6" s="339">
        <v>8211.4609999999993</v>
      </c>
      <c r="L6" s="459">
        <v>7.64</v>
      </c>
      <c r="M6" s="463">
        <f>K6*L6/100</f>
        <v>627.35562039999991</v>
      </c>
      <c r="N6" s="464">
        <f>J6+K6</f>
        <v>14821.967000000001</v>
      </c>
      <c r="P6" s="342" t="s">
        <v>92</v>
      </c>
      <c r="Q6" s="339">
        <v>58021.981</v>
      </c>
      <c r="R6" s="339">
        <v>28155.359</v>
      </c>
      <c r="S6" s="459">
        <v>9.49</v>
      </c>
      <c r="T6" s="463">
        <f>R6*S6/100</f>
        <v>2671.9435691000003</v>
      </c>
      <c r="U6" s="464">
        <f>Q6+R6</f>
        <v>86177.34</v>
      </c>
    </row>
    <row r="7" spans="2:21" x14ac:dyDescent="0.2">
      <c r="B7" s="343" t="s">
        <v>105</v>
      </c>
      <c r="C7" s="339">
        <v>2.5495999999999999</v>
      </c>
      <c r="D7" s="339">
        <v>36.332360000000001</v>
      </c>
      <c r="E7" s="459">
        <v>4.5199999999999996</v>
      </c>
      <c r="F7" s="463">
        <f>D7*E7/100</f>
        <v>1.6422226719999999</v>
      </c>
      <c r="G7" s="464">
        <f>C7+D7</f>
        <v>38.881959999999999</v>
      </c>
      <c r="I7" s="343" t="s">
        <v>105</v>
      </c>
      <c r="J7" s="339">
        <v>120.61</v>
      </c>
      <c r="K7" s="339">
        <v>5436.1059999999998</v>
      </c>
      <c r="L7" s="459">
        <v>7.43</v>
      </c>
      <c r="M7" s="463">
        <f>K7*L7/100</f>
        <v>403.9026758</v>
      </c>
      <c r="N7" s="464">
        <f>J7+K7</f>
        <v>5556.7159999999994</v>
      </c>
      <c r="P7" s="343" t="s">
        <v>105</v>
      </c>
      <c r="Q7" s="339">
        <v>2677.2739999999999</v>
      </c>
      <c r="R7" s="339">
        <v>47697.063000000002</v>
      </c>
      <c r="S7" s="459">
        <v>7.43</v>
      </c>
      <c r="T7" s="463">
        <f>R7*S7/100</f>
        <v>3543.8917809</v>
      </c>
      <c r="U7" s="464">
        <f>Q7+R7</f>
        <v>50374.337</v>
      </c>
    </row>
    <row r="8" spans="2:21" ht="13.5" thickBot="1" x14ac:dyDescent="0.25">
      <c r="B8" s="344" t="s">
        <v>632</v>
      </c>
      <c r="C8" s="345">
        <v>1.1733699999999998</v>
      </c>
      <c r="D8" s="345">
        <v>2.9594999999999998</v>
      </c>
      <c r="E8" s="460">
        <v>19.440000000000001</v>
      </c>
      <c r="F8" s="465">
        <f>D8*E8/100</f>
        <v>0.57532680000000003</v>
      </c>
      <c r="G8" s="466">
        <f>C8+D8</f>
        <v>4.1328699999999996</v>
      </c>
      <c r="I8" s="344" t="s">
        <v>632</v>
      </c>
      <c r="J8" s="345">
        <v>173.82599999999999</v>
      </c>
      <c r="K8" s="345">
        <v>1171.6569999999999</v>
      </c>
      <c r="L8" s="460">
        <v>26.85</v>
      </c>
      <c r="M8" s="465">
        <f>K8*L8/100</f>
        <v>314.58990449999999</v>
      </c>
      <c r="N8" s="466">
        <f>J8+K8</f>
        <v>1345.4829999999999</v>
      </c>
      <c r="P8" s="344" t="s">
        <v>632</v>
      </c>
      <c r="Q8" s="345">
        <v>1762.4690000000001</v>
      </c>
      <c r="R8" s="345">
        <v>2326.7919999999999</v>
      </c>
      <c r="S8" s="460">
        <v>19.350000000000001</v>
      </c>
      <c r="T8" s="465">
        <f>R8*S8/100</f>
        <v>450.23425200000003</v>
      </c>
      <c r="U8" s="466">
        <f>Q8+R8</f>
        <v>4089.261</v>
      </c>
    </row>
    <row r="11" spans="2:21" ht="38.25" customHeight="1" x14ac:dyDescent="0.2">
      <c r="B11" s="798" t="s">
        <v>628</v>
      </c>
      <c r="C11" s="799"/>
      <c r="D11" s="799"/>
      <c r="E11" s="799"/>
      <c r="F11" s="799"/>
      <c r="G11" s="799"/>
      <c r="I11" s="798" t="s">
        <v>644</v>
      </c>
      <c r="J11" s="799"/>
      <c r="K11" s="799"/>
      <c r="L11" s="799"/>
      <c r="M11" s="799"/>
      <c r="N11" s="799"/>
      <c r="P11" s="798" t="s">
        <v>629</v>
      </c>
      <c r="Q11" s="799"/>
      <c r="R11" s="799"/>
      <c r="S11" s="799"/>
      <c r="T11" s="799"/>
      <c r="U11" s="799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486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486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486</v>
      </c>
    </row>
    <row r="13" spans="2:21" x14ac:dyDescent="0.2">
      <c r="B13" s="340" t="s">
        <v>119</v>
      </c>
      <c r="C13" s="546">
        <v>0.13290000000000002</v>
      </c>
      <c r="D13" s="341">
        <v>0.11805</v>
      </c>
      <c r="E13" s="458">
        <v>55.37</v>
      </c>
      <c r="F13" s="461">
        <f t="shared" ref="F13:F19" si="0">D13*E13/100</f>
        <v>6.5364284999999994E-2</v>
      </c>
      <c r="G13" s="462">
        <f t="shared" ref="G13:G19" si="1">C13+D13</f>
        <v>0.25095000000000001</v>
      </c>
      <c r="I13" s="340" t="s">
        <v>119</v>
      </c>
      <c r="J13" s="341">
        <v>0.17799999999999999</v>
      </c>
      <c r="K13" s="341">
        <v>0.248</v>
      </c>
      <c r="L13" s="458">
        <v>61.43</v>
      </c>
      <c r="M13" s="461">
        <f t="shared" ref="M13:M19" si="2">K13*L13/100</f>
        <v>0.15234639999999999</v>
      </c>
      <c r="N13" s="462">
        <f t="shared" ref="N13:N19" si="3">J13+K13</f>
        <v>0.42599999999999999</v>
      </c>
      <c r="P13" s="340" t="s">
        <v>119</v>
      </c>
      <c r="Q13" s="341">
        <v>43.694000000000003</v>
      </c>
      <c r="R13" s="341">
        <v>46.753</v>
      </c>
      <c r="S13" s="458">
        <v>68.8</v>
      </c>
      <c r="T13" s="461">
        <f t="shared" ref="T13:T19" si="4">R13*S13/100</f>
        <v>32.166063999999999</v>
      </c>
      <c r="U13" s="462">
        <f t="shared" ref="U13:U19" si="5">Q13+R13</f>
        <v>90.447000000000003</v>
      </c>
    </row>
    <row r="14" spans="2:21" x14ac:dyDescent="0.2">
      <c r="B14" s="342" t="s">
        <v>120</v>
      </c>
      <c r="C14" s="546">
        <v>0.13928000000000001</v>
      </c>
      <c r="D14" s="339">
        <v>0.11536</v>
      </c>
      <c r="E14" s="459">
        <v>60.76</v>
      </c>
      <c r="F14" s="463">
        <f t="shared" si="0"/>
        <v>7.0092736000000003E-2</v>
      </c>
      <c r="G14" s="464">
        <f t="shared" si="1"/>
        <v>0.25464000000000003</v>
      </c>
      <c r="I14" s="342" t="s">
        <v>120</v>
      </c>
      <c r="J14" s="339">
        <v>11.211</v>
      </c>
      <c r="K14" s="339">
        <v>7.2279999999999998</v>
      </c>
      <c r="L14" s="459">
        <v>64.73</v>
      </c>
      <c r="M14" s="463">
        <f t="shared" si="2"/>
        <v>4.6786843999999999</v>
      </c>
      <c r="N14" s="464">
        <f t="shared" si="3"/>
        <v>18.439</v>
      </c>
      <c r="P14" s="342" t="s">
        <v>120</v>
      </c>
      <c r="Q14" s="339">
        <v>571.55899999999997</v>
      </c>
      <c r="R14" s="339">
        <v>344.73399999999998</v>
      </c>
      <c r="S14" s="459">
        <v>59.59</v>
      </c>
      <c r="T14" s="463">
        <f t="shared" si="4"/>
        <v>205.42699059999998</v>
      </c>
      <c r="U14" s="464">
        <f t="shared" si="5"/>
        <v>916.29299999999989</v>
      </c>
    </row>
    <row r="15" spans="2:21" x14ac:dyDescent="0.2">
      <c r="B15" s="343" t="s">
        <v>121</v>
      </c>
      <c r="C15" s="546">
        <v>0.50583999999999996</v>
      </c>
      <c r="D15" s="339">
        <v>1.2823499999999999</v>
      </c>
      <c r="E15" s="459">
        <v>26.98631087434487</v>
      </c>
      <c r="F15" s="463">
        <f t="shared" si="0"/>
        <v>0.34605895749716142</v>
      </c>
      <c r="G15" s="464">
        <f t="shared" si="1"/>
        <v>1.7881899999999997</v>
      </c>
      <c r="I15" s="343" t="s">
        <v>121</v>
      </c>
      <c r="J15" s="339">
        <v>57.195999999999998</v>
      </c>
      <c r="K15" s="339">
        <v>344.68200000000002</v>
      </c>
      <c r="L15" s="459">
        <v>28.096557138865812</v>
      </c>
      <c r="M15" s="463">
        <f t="shared" si="2"/>
        <v>96.843775077385473</v>
      </c>
      <c r="N15" s="464">
        <f t="shared" si="3"/>
        <v>401.87800000000004</v>
      </c>
      <c r="P15" s="343" t="s">
        <v>121</v>
      </c>
      <c r="Q15" s="339">
        <v>814.59299999999996</v>
      </c>
      <c r="R15" s="339">
        <v>1258.288</v>
      </c>
      <c r="S15" s="459">
        <v>25.867530905505692</v>
      </c>
      <c r="T15" s="463">
        <f t="shared" si="4"/>
        <v>325.48803728026945</v>
      </c>
      <c r="U15" s="464">
        <f t="shared" si="5"/>
        <v>2072.8809999999999</v>
      </c>
    </row>
    <row r="16" spans="2:21" x14ac:dyDescent="0.2">
      <c r="B16" s="343" t="s">
        <v>122</v>
      </c>
      <c r="C16" s="546">
        <v>0.38812999999999998</v>
      </c>
      <c r="D16" s="339">
        <v>0.95469999999999999</v>
      </c>
      <c r="E16" s="459">
        <v>38.329465884595713</v>
      </c>
      <c r="F16" s="463">
        <f t="shared" si="0"/>
        <v>0.36593141080023528</v>
      </c>
      <c r="G16" s="464">
        <f t="shared" si="1"/>
        <v>1.34283</v>
      </c>
      <c r="I16" s="343" t="s">
        <v>122</v>
      </c>
      <c r="J16" s="339">
        <v>62.271999999999998</v>
      </c>
      <c r="K16" s="339">
        <v>479.54199999999997</v>
      </c>
      <c r="L16" s="459">
        <v>39.599977975789798</v>
      </c>
      <c r="M16" s="463">
        <f t="shared" si="2"/>
        <v>189.89852638466189</v>
      </c>
      <c r="N16" s="464">
        <f t="shared" si="3"/>
        <v>541.81399999999996</v>
      </c>
      <c r="P16" s="343" t="s">
        <v>122</v>
      </c>
      <c r="Q16" s="339">
        <v>201.65100000000001</v>
      </c>
      <c r="R16" s="339">
        <v>454.52</v>
      </c>
      <c r="S16" s="459">
        <v>34.574739420991065</v>
      </c>
      <c r="T16" s="463">
        <f t="shared" si="4"/>
        <v>157.14910561628858</v>
      </c>
      <c r="U16" s="464">
        <f t="shared" si="5"/>
        <v>656.17100000000005</v>
      </c>
    </row>
    <row r="17" spans="2:21" x14ac:dyDescent="0.2">
      <c r="B17" s="343" t="s">
        <v>123</v>
      </c>
      <c r="C17" s="546">
        <v>6.45E-3</v>
      </c>
      <c r="D17" s="339">
        <v>0.45538000000000001</v>
      </c>
      <c r="E17" s="459">
        <v>63.84</v>
      </c>
      <c r="F17" s="463">
        <f t="shared" si="0"/>
        <v>0.29071459200000005</v>
      </c>
      <c r="G17" s="464">
        <f t="shared" si="1"/>
        <v>0.46183000000000002</v>
      </c>
      <c r="I17" s="343" t="s">
        <v>123</v>
      </c>
      <c r="J17" s="339">
        <v>40.343000000000004</v>
      </c>
      <c r="K17" s="339">
        <v>321.29599999999999</v>
      </c>
      <c r="L17" s="459">
        <v>72.099999999999994</v>
      </c>
      <c r="M17" s="463">
        <f t="shared" si="2"/>
        <v>231.65441599999997</v>
      </c>
      <c r="N17" s="464">
        <f t="shared" si="3"/>
        <v>361.63900000000001</v>
      </c>
      <c r="P17" s="343" t="s">
        <v>123</v>
      </c>
      <c r="Q17" s="339">
        <v>119.75700000000001</v>
      </c>
      <c r="R17" s="339">
        <v>204.922</v>
      </c>
      <c r="S17" s="459">
        <v>80.010000000000005</v>
      </c>
      <c r="T17" s="463">
        <f t="shared" si="4"/>
        <v>163.95809219999998</v>
      </c>
      <c r="U17" s="464">
        <f t="shared" si="5"/>
        <v>324.67899999999997</v>
      </c>
    </row>
    <row r="18" spans="2:21" x14ac:dyDescent="0.2">
      <c r="B18" s="343" t="s">
        <v>124</v>
      </c>
      <c r="C18" s="546">
        <v>0</v>
      </c>
      <c r="D18" s="339">
        <v>2.2929999999999999E-2</v>
      </c>
      <c r="E18" s="459">
        <v>99.06</v>
      </c>
      <c r="F18" s="463">
        <f t="shared" si="0"/>
        <v>2.2714458E-2</v>
      </c>
      <c r="G18" s="464">
        <f t="shared" si="1"/>
        <v>2.2929999999999999E-2</v>
      </c>
      <c r="I18" s="343" t="s">
        <v>124</v>
      </c>
      <c r="J18" s="339">
        <v>2.5920000000000001</v>
      </c>
      <c r="K18" s="339">
        <v>14.423</v>
      </c>
      <c r="L18" s="459">
        <v>99.06</v>
      </c>
      <c r="M18" s="463">
        <f t="shared" si="2"/>
        <v>14.287423800000001</v>
      </c>
      <c r="N18" s="464">
        <f t="shared" si="3"/>
        <v>17.015000000000001</v>
      </c>
      <c r="P18" s="343" t="s">
        <v>124</v>
      </c>
      <c r="Q18" s="339">
        <v>11.183</v>
      </c>
      <c r="R18" s="339">
        <v>15.465999999999999</v>
      </c>
      <c r="S18" s="459">
        <v>99.06</v>
      </c>
      <c r="T18" s="463">
        <f t="shared" si="4"/>
        <v>15.320619600000001</v>
      </c>
      <c r="U18" s="464">
        <f t="shared" si="5"/>
        <v>26.649000000000001</v>
      </c>
    </row>
    <row r="19" spans="2:21" ht="13.5" thickBot="1" x14ac:dyDescent="0.25">
      <c r="B19" s="344" t="s">
        <v>125</v>
      </c>
      <c r="C19" s="546">
        <v>1.7279999999999997E-2</v>
      </c>
      <c r="D19" s="345">
        <v>1.072E-2</v>
      </c>
      <c r="E19" s="460">
        <v>99.059999999999988</v>
      </c>
      <c r="F19" s="465">
        <f t="shared" si="0"/>
        <v>1.0619231999999999E-2</v>
      </c>
      <c r="G19" s="466">
        <f t="shared" si="1"/>
        <v>2.7999999999999997E-2</v>
      </c>
      <c r="I19" s="344" t="s">
        <v>125</v>
      </c>
      <c r="J19" s="345">
        <v>3.3000000000000002E-2</v>
      </c>
      <c r="K19" s="345">
        <v>4.2389999999999999</v>
      </c>
      <c r="L19" s="460">
        <v>99.06</v>
      </c>
      <c r="M19" s="465">
        <f t="shared" si="2"/>
        <v>4.1991534000000001</v>
      </c>
      <c r="N19" s="466">
        <f t="shared" si="3"/>
        <v>4.2720000000000002</v>
      </c>
      <c r="P19" s="344" t="s">
        <v>125</v>
      </c>
      <c r="Q19" s="345">
        <v>3.1E-2</v>
      </c>
      <c r="R19" s="345">
        <v>2.109</v>
      </c>
      <c r="S19" s="460">
        <v>99.06</v>
      </c>
      <c r="T19" s="465">
        <f t="shared" si="4"/>
        <v>2.0891754000000002</v>
      </c>
      <c r="U19" s="466">
        <f t="shared" si="5"/>
        <v>2.14</v>
      </c>
    </row>
    <row r="20" spans="2:21" x14ac:dyDescent="0.2">
      <c r="C20" s="579"/>
    </row>
    <row r="22" spans="2:21" ht="38.25" customHeight="1" x14ac:dyDescent="0.2">
      <c r="B22" s="798" t="s">
        <v>630</v>
      </c>
      <c r="C22" s="799"/>
      <c r="D22" s="799"/>
      <c r="E22" s="799"/>
      <c r="F22" s="799"/>
      <c r="G22" s="799"/>
      <c r="I22" s="798" t="s">
        <v>645</v>
      </c>
      <c r="J22" s="799"/>
      <c r="K22" s="799"/>
      <c r="L22" s="799"/>
      <c r="M22" s="799"/>
      <c r="N22" s="799"/>
      <c r="P22" s="798" t="s">
        <v>631</v>
      </c>
      <c r="Q22" s="799"/>
      <c r="R22" s="799"/>
      <c r="S22" s="799"/>
      <c r="T22" s="799"/>
      <c r="U22" s="799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486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486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486</v>
      </c>
    </row>
    <row r="24" spans="2:21" x14ac:dyDescent="0.2">
      <c r="B24" s="340" t="s">
        <v>127</v>
      </c>
      <c r="C24" s="341">
        <v>0.13290000000000002</v>
      </c>
      <c r="D24" s="341">
        <v>0.10173</v>
      </c>
      <c r="E24" s="458">
        <v>63.36</v>
      </c>
      <c r="F24" s="461">
        <f t="shared" ref="F24:F32" si="6">D24*E24/100</f>
        <v>6.4456128000000001E-2</v>
      </c>
      <c r="G24" s="462">
        <f t="shared" ref="G24:G32" si="7">C24+D24</f>
        <v>0.23463000000000001</v>
      </c>
      <c r="I24" s="340" t="s">
        <v>127</v>
      </c>
      <c r="J24" s="341">
        <v>0.106</v>
      </c>
      <c r="K24" s="341">
        <v>0</v>
      </c>
      <c r="L24" s="458">
        <v>0</v>
      </c>
      <c r="M24" s="461">
        <f t="shared" ref="M24:M32" si="8">K24*L24/100</f>
        <v>0</v>
      </c>
      <c r="N24" s="462">
        <f t="shared" ref="N24:N32" si="9">J24+K24</f>
        <v>0.106</v>
      </c>
      <c r="P24" s="340" t="s">
        <v>127</v>
      </c>
      <c r="Q24" s="341">
        <v>44.341999999999999</v>
      </c>
      <c r="R24" s="341">
        <v>0</v>
      </c>
      <c r="S24" s="458">
        <v>0</v>
      </c>
      <c r="T24" s="461">
        <f t="shared" ref="T24:T32" si="10">R24*S24/100</f>
        <v>0</v>
      </c>
      <c r="U24" s="462">
        <f t="shared" ref="U24:U32" si="11">Q24+R24</f>
        <v>44.341999999999999</v>
      </c>
    </row>
    <row r="25" spans="2:21" x14ac:dyDescent="0.2">
      <c r="B25" s="342" t="s">
        <v>128</v>
      </c>
      <c r="C25" s="339">
        <v>0.13928000000000001</v>
      </c>
      <c r="D25" s="339">
        <v>6.7400000000000002E-2</v>
      </c>
      <c r="E25" s="459">
        <v>70.38</v>
      </c>
      <c r="F25" s="463">
        <f t="shared" si="6"/>
        <v>4.7436119999999998E-2</v>
      </c>
      <c r="G25" s="464">
        <f t="shared" si="7"/>
        <v>0.20668000000000003</v>
      </c>
      <c r="I25" s="342" t="s">
        <v>128</v>
      </c>
      <c r="J25" s="339">
        <v>4.524</v>
      </c>
      <c r="K25" s="339">
        <v>1.998</v>
      </c>
      <c r="L25" s="459">
        <v>69.97</v>
      </c>
      <c r="M25" s="463">
        <f t="shared" si="8"/>
        <v>1.3980006</v>
      </c>
      <c r="N25" s="464">
        <f t="shared" si="9"/>
        <v>6.5220000000000002</v>
      </c>
      <c r="P25" s="342" t="s">
        <v>128</v>
      </c>
      <c r="Q25" s="339">
        <v>371.65100000000001</v>
      </c>
      <c r="R25" s="339">
        <v>207.56399999999999</v>
      </c>
      <c r="S25" s="459">
        <v>68.91</v>
      </c>
      <c r="T25" s="463">
        <f t="shared" si="10"/>
        <v>143.03235239999998</v>
      </c>
      <c r="U25" s="464">
        <f t="shared" si="11"/>
        <v>579.21500000000003</v>
      </c>
    </row>
    <row r="26" spans="2:21" x14ac:dyDescent="0.2">
      <c r="B26" s="342" t="s">
        <v>129</v>
      </c>
      <c r="C26" s="339">
        <v>0.35239999999999999</v>
      </c>
      <c r="D26" s="339">
        <v>0.15690999999999999</v>
      </c>
      <c r="E26" s="459">
        <v>49.91</v>
      </c>
      <c r="F26" s="463">
        <f t="shared" si="6"/>
        <v>7.8313780999999999E-2</v>
      </c>
      <c r="G26" s="464">
        <f t="shared" si="7"/>
        <v>0.50930999999999993</v>
      </c>
      <c r="I26" s="342" t="s">
        <v>129</v>
      </c>
      <c r="J26" s="339">
        <v>40.97</v>
      </c>
      <c r="K26" s="339">
        <v>22.559000000000001</v>
      </c>
      <c r="L26" s="459">
        <v>56.07</v>
      </c>
      <c r="M26" s="463">
        <f t="shared" si="8"/>
        <v>12.648831300000001</v>
      </c>
      <c r="N26" s="464">
        <f t="shared" si="9"/>
        <v>63.528999999999996</v>
      </c>
      <c r="P26" s="342" t="s">
        <v>129</v>
      </c>
      <c r="Q26" s="339">
        <v>898.21500000000003</v>
      </c>
      <c r="R26" s="339">
        <v>394.762</v>
      </c>
      <c r="S26" s="459">
        <v>50.28</v>
      </c>
      <c r="T26" s="463">
        <f t="shared" si="10"/>
        <v>198.48633359999999</v>
      </c>
      <c r="U26" s="464">
        <f t="shared" si="11"/>
        <v>1292.9770000000001</v>
      </c>
    </row>
    <row r="27" spans="2:21" x14ac:dyDescent="0.2">
      <c r="B27" s="342" t="s">
        <v>130</v>
      </c>
      <c r="C27" s="339">
        <v>0.15343999999999999</v>
      </c>
      <c r="D27" s="339">
        <v>0.29929</v>
      </c>
      <c r="E27" s="459">
        <v>47.96</v>
      </c>
      <c r="F27" s="463">
        <f t="shared" si="6"/>
        <v>0.14353948399999999</v>
      </c>
      <c r="G27" s="464">
        <f t="shared" si="7"/>
        <v>0.45272999999999997</v>
      </c>
      <c r="I27" s="342" t="s">
        <v>130</v>
      </c>
      <c r="J27" s="339">
        <v>28.556999999999999</v>
      </c>
      <c r="K27" s="339">
        <v>45.316000000000003</v>
      </c>
      <c r="L27" s="459">
        <v>47.38</v>
      </c>
      <c r="M27" s="463">
        <f t="shared" si="8"/>
        <v>21.470720800000002</v>
      </c>
      <c r="N27" s="464">
        <f t="shared" si="9"/>
        <v>73.873000000000005</v>
      </c>
      <c r="P27" s="342" t="s">
        <v>130</v>
      </c>
      <c r="Q27" s="339">
        <v>210.72399999999999</v>
      </c>
      <c r="R27" s="339">
        <v>321.983</v>
      </c>
      <c r="S27" s="459">
        <v>46.6</v>
      </c>
      <c r="T27" s="463">
        <f t="shared" si="10"/>
        <v>150.04407800000001</v>
      </c>
      <c r="U27" s="464">
        <f t="shared" si="11"/>
        <v>532.70699999999999</v>
      </c>
    </row>
    <row r="28" spans="2:21" x14ac:dyDescent="0.2">
      <c r="B28" s="342" t="s">
        <v>131</v>
      </c>
      <c r="C28" s="339">
        <v>0.29193000000000002</v>
      </c>
      <c r="D28" s="339">
        <v>0.8490700000000001</v>
      </c>
      <c r="E28" s="459">
        <v>30.7</v>
      </c>
      <c r="F28" s="463">
        <f t="shared" si="6"/>
        <v>0.26066449000000003</v>
      </c>
      <c r="G28" s="464">
        <f t="shared" si="7"/>
        <v>1.141</v>
      </c>
      <c r="I28" s="342" t="s">
        <v>131</v>
      </c>
      <c r="J28" s="339">
        <v>76.043000000000006</v>
      </c>
      <c r="K28" s="339">
        <v>300.70800000000003</v>
      </c>
      <c r="L28" s="459">
        <v>30.31</v>
      </c>
      <c r="M28" s="463">
        <f t="shared" si="8"/>
        <v>91.144594799999993</v>
      </c>
      <c r="N28" s="464">
        <f t="shared" si="9"/>
        <v>376.75100000000003</v>
      </c>
      <c r="P28" s="342" t="s">
        <v>131</v>
      </c>
      <c r="Q28" s="339">
        <v>212.22399999999999</v>
      </c>
      <c r="R28" s="339">
        <v>795.58500000000004</v>
      </c>
      <c r="S28" s="459">
        <v>31.36</v>
      </c>
      <c r="T28" s="463">
        <f t="shared" si="10"/>
        <v>249.49545600000002</v>
      </c>
      <c r="U28" s="464">
        <f t="shared" si="11"/>
        <v>1007.809</v>
      </c>
    </row>
    <row r="29" spans="2:21" x14ac:dyDescent="0.2">
      <c r="B29" s="342" t="s">
        <v>132</v>
      </c>
      <c r="C29" s="339">
        <v>9.6200000000000008E-2</v>
      </c>
      <c r="D29" s="339">
        <v>1.1739200000000001</v>
      </c>
      <c r="E29" s="459">
        <v>38.24</v>
      </c>
      <c r="F29" s="463">
        <f t="shared" si="6"/>
        <v>0.44890700800000005</v>
      </c>
      <c r="G29" s="464">
        <f t="shared" si="7"/>
        <v>1.2701200000000001</v>
      </c>
      <c r="I29" s="342" t="s">
        <v>132</v>
      </c>
      <c r="J29" s="339">
        <v>21.699000000000002</v>
      </c>
      <c r="K29" s="339">
        <v>633.83699999999999</v>
      </c>
      <c r="L29" s="459">
        <v>44.5</v>
      </c>
      <c r="M29" s="463">
        <f t="shared" si="8"/>
        <v>282.05746500000004</v>
      </c>
      <c r="N29" s="464">
        <f t="shared" si="9"/>
        <v>655.53599999999994</v>
      </c>
      <c r="P29" s="342" t="s">
        <v>132</v>
      </c>
      <c r="Q29" s="339">
        <v>24.277999999999999</v>
      </c>
      <c r="R29" s="339">
        <v>540.24599999999998</v>
      </c>
      <c r="S29" s="459">
        <v>38.36</v>
      </c>
      <c r="T29" s="463">
        <f t="shared" si="10"/>
        <v>207.23836560000001</v>
      </c>
      <c r="U29" s="464">
        <f t="shared" si="11"/>
        <v>564.524</v>
      </c>
    </row>
    <row r="30" spans="2:21" x14ac:dyDescent="0.2">
      <c r="B30" s="342" t="s">
        <v>133</v>
      </c>
      <c r="C30" s="339">
        <v>6.45E-3</v>
      </c>
      <c r="D30" s="339">
        <v>0.29394999999999999</v>
      </c>
      <c r="E30" s="459">
        <v>55.57</v>
      </c>
      <c r="F30" s="463">
        <f t="shared" si="6"/>
        <v>0.16334801500000001</v>
      </c>
      <c r="G30" s="464">
        <f t="shared" si="7"/>
        <v>0.3004</v>
      </c>
      <c r="I30" s="342" t="s">
        <v>133</v>
      </c>
      <c r="J30" s="339">
        <v>1.698</v>
      </c>
      <c r="K30" s="339">
        <v>143.572</v>
      </c>
      <c r="L30" s="459">
        <v>51.32</v>
      </c>
      <c r="M30" s="463">
        <f t="shared" si="8"/>
        <v>73.681150400000007</v>
      </c>
      <c r="N30" s="464">
        <f t="shared" si="9"/>
        <v>145.27000000000001</v>
      </c>
      <c r="P30" s="342" t="s">
        <v>133</v>
      </c>
      <c r="Q30" s="339">
        <v>1.014</v>
      </c>
      <c r="R30" s="339">
        <v>59.723999999999997</v>
      </c>
      <c r="S30" s="459">
        <v>52.06</v>
      </c>
      <c r="T30" s="463">
        <f t="shared" si="10"/>
        <v>31.092314399999999</v>
      </c>
      <c r="U30" s="464">
        <f t="shared" si="11"/>
        <v>60.738</v>
      </c>
    </row>
    <row r="31" spans="2:21" x14ac:dyDescent="0.2">
      <c r="B31" s="342" t="s">
        <v>134</v>
      </c>
      <c r="C31" s="339">
        <v>0</v>
      </c>
      <c r="D31" s="339">
        <v>1.7239999999999998E-2</v>
      </c>
      <c r="E31" s="459">
        <v>99.25</v>
      </c>
      <c r="F31" s="463">
        <f t="shared" si="6"/>
        <v>1.71107E-2</v>
      </c>
      <c r="G31" s="464">
        <f t="shared" si="7"/>
        <v>1.7239999999999998E-2</v>
      </c>
      <c r="I31" s="342" t="s">
        <v>134</v>
      </c>
      <c r="J31" s="339">
        <v>0</v>
      </c>
      <c r="K31" s="339">
        <v>23.667000000000002</v>
      </c>
      <c r="L31" s="459">
        <v>99.25</v>
      </c>
      <c r="M31" s="463">
        <f t="shared" si="8"/>
        <v>23.489497500000002</v>
      </c>
      <c r="N31" s="464">
        <f t="shared" si="9"/>
        <v>23.667000000000002</v>
      </c>
      <c r="P31" s="342" t="s">
        <v>134</v>
      </c>
      <c r="Q31" s="339">
        <v>0</v>
      </c>
      <c r="R31" s="339">
        <v>6.9279999999999999</v>
      </c>
      <c r="S31" s="459">
        <v>99.25</v>
      </c>
      <c r="T31" s="463">
        <f t="shared" si="10"/>
        <v>6.8760400000000006</v>
      </c>
      <c r="U31" s="464">
        <f t="shared" si="11"/>
        <v>6.9279999999999999</v>
      </c>
    </row>
    <row r="32" spans="2:21" ht="13.5" thickBot="1" x14ac:dyDescent="0.25">
      <c r="B32" s="344" t="s">
        <v>135</v>
      </c>
      <c r="C32" s="345">
        <v>7.9000000000000001E-4</v>
      </c>
      <c r="D32" s="345">
        <v>0</v>
      </c>
      <c r="E32" s="460">
        <v>0</v>
      </c>
      <c r="F32" s="465">
        <f t="shared" si="6"/>
        <v>0</v>
      </c>
      <c r="G32" s="466">
        <f t="shared" si="7"/>
        <v>7.9000000000000001E-4</v>
      </c>
      <c r="I32" s="344" t="s">
        <v>135</v>
      </c>
      <c r="J32" s="345">
        <v>0.22900000000000001</v>
      </c>
      <c r="K32" s="345">
        <v>0</v>
      </c>
      <c r="L32" s="460">
        <v>0</v>
      </c>
      <c r="M32" s="465">
        <f t="shared" si="8"/>
        <v>0</v>
      </c>
      <c r="N32" s="466">
        <f t="shared" si="9"/>
        <v>0.22900000000000001</v>
      </c>
      <c r="P32" s="344" t="s">
        <v>135</v>
      </c>
      <c r="Q32" s="345">
        <v>0.02</v>
      </c>
      <c r="R32" s="345">
        <v>0</v>
      </c>
      <c r="S32" s="460">
        <v>0</v>
      </c>
      <c r="T32" s="465">
        <f t="shared" si="10"/>
        <v>0</v>
      </c>
      <c r="U32" s="466">
        <f t="shared" si="11"/>
        <v>0.02</v>
      </c>
    </row>
    <row r="35" spans="2:21" ht="29.25" customHeight="1" x14ac:dyDescent="0.2">
      <c r="B35" s="798" t="s">
        <v>382</v>
      </c>
      <c r="C35" s="799"/>
      <c r="D35" s="799"/>
      <c r="E35" s="799"/>
      <c r="F35" s="799"/>
      <c r="G35" s="799"/>
      <c r="I35" s="798" t="s">
        <v>383</v>
      </c>
      <c r="J35" s="799"/>
      <c r="K35" s="799"/>
      <c r="L35" s="799"/>
      <c r="M35" s="799"/>
      <c r="N35" s="799"/>
      <c r="P35" s="798" t="s">
        <v>384</v>
      </c>
      <c r="Q35" s="799"/>
      <c r="R35" s="799"/>
      <c r="S35" s="799"/>
      <c r="T35" s="799"/>
      <c r="U35" s="799"/>
    </row>
    <row r="36" spans="2:21" ht="39" thickBot="1" x14ac:dyDescent="0.25">
      <c r="B36" s="437"/>
      <c r="C36" s="437"/>
      <c r="D36" s="437"/>
      <c r="E36" s="437"/>
      <c r="F36" s="437"/>
      <c r="G36" s="338" t="s">
        <v>477</v>
      </c>
      <c r="I36" s="437"/>
      <c r="J36" s="437"/>
      <c r="K36" s="437"/>
      <c r="L36" s="437"/>
      <c r="M36" s="437"/>
      <c r="N36" s="338" t="s">
        <v>488</v>
      </c>
      <c r="P36" s="437"/>
      <c r="Q36" s="437"/>
      <c r="R36" s="437"/>
      <c r="S36" s="437"/>
      <c r="T36" s="437"/>
      <c r="U36" s="338" t="s">
        <v>478</v>
      </c>
    </row>
    <row r="37" spans="2:21" x14ac:dyDescent="0.2">
      <c r="B37" s="340" t="s">
        <v>632</v>
      </c>
      <c r="C37" s="341"/>
      <c r="D37" s="341"/>
      <c r="E37" s="341"/>
      <c r="F37" s="341"/>
      <c r="G37" s="462">
        <f>G8</f>
        <v>4.1328699999999996</v>
      </c>
      <c r="I37" s="340" t="s">
        <v>632</v>
      </c>
      <c r="J37" s="341"/>
      <c r="K37" s="341"/>
      <c r="L37" s="341"/>
      <c r="M37" s="341"/>
      <c r="N37" s="462">
        <f>N8</f>
        <v>1345.4829999999999</v>
      </c>
      <c r="P37" s="340" t="s">
        <v>632</v>
      </c>
      <c r="Q37" s="341"/>
      <c r="R37" s="341"/>
      <c r="S37" s="341"/>
      <c r="T37" s="341"/>
      <c r="U37" s="462">
        <f>U8</f>
        <v>4089.261</v>
      </c>
    </row>
    <row r="38" spans="2:21" ht="25.5" x14ac:dyDescent="0.2">
      <c r="B38" s="346" t="s">
        <v>640</v>
      </c>
      <c r="C38" s="339"/>
      <c r="D38" s="339"/>
      <c r="E38" s="339"/>
      <c r="F38" s="339"/>
      <c r="G38" s="464">
        <f>G6-G8</f>
        <v>57.216140000000003</v>
      </c>
      <c r="I38" s="346" t="s">
        <v>640</v>
      </c>
      <c r="J38" s="339"/>
      <c r="K38" s="339"/>
      <c r="L38" s="339"/>
      <c r="M38" s="339"/>
      <c r="N38" s="464">
        <f>N6-N8</f>
        <v>13476.484</v>
      </c>
      <c r="P38" s="346" t="s">
        <v>640</v>
      </c>
      <c r="Q38" s="339"/>
      <c r="R38" s="339"/>
      <c r="S38" s="339"/>
      <c r="T38" s="339"/>
      <c r="U38" s="464">
        <f>U6-U8</f>
        <v>82088.078999999998</v>
      </c>
    </row>
    <row r="39" spans="2:21" ht="13.5" thickBot="1" x14ac:dyDescent="0.25">
      <c r="B39" s="344" t="s">
        <v>93</v>
      </c>
      <c r="C39" s="345"/>
      <c r="D39" s="345"/>
      <c r="E39" s="345"/>
      <c r="F39" s="345"/>
      <c r="G39" s="466">
        <f>G7</f>
        <v>38.881959999999999</v>
      </c>
      <c r="I39" s="344" t="s">
        <v>93</v>
      </c>
      <c r="J39" s="345"/>
      <c r="K39" s="345"/>
      <c r="L39" s="345"/>
      <c r="M39" s="345"/>
      <c r="N39" s="466">
        <f>N7</f>
        <v>5556.7159999999994</v>
      </c>
      <c r="P39" s="344" t="s">
        <v>93</v>
      </c>
      <c r="Q39" s="345"/>
      <c r="R39" s="345"/>
      <c r="S39" s="345"/>
      <c r="T39" s="345"/>
      <c r="U39" s="466">
        <f>U7</f>
        <v>50374.337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49"/>
      <c r="C3" s="550"/>
      <c r="D3" s="551" t="s">
        <v>691</v>
      </c>
      <c r="E3" s="552" t="s">
        <v>692</v>
      </c>
      <c r="F3" s="552" t="s">
        <v>693</v>
      </c>
      <c r="G3" s="553" t="s">
        <v>694</v>
      </c>
    </row>
    <row r="4" spans="2:7" x14ac:dyDescent="0.2">
      <c r="B4" s="554"/>
      <c r="C4" s="555" t="s">
        <v>697</v>
      </c>
      <c r="D4" s="556">
        <f>SUM(D5:D18)</f>
        <v>3830</v>
      </c>
      <c r="E4" s="556">
        <f t="shared" ref="E4:F4" si="0">SUM(E5:E18)</f>
        <v>3735</v>
      </c>
      <c r="F4" s="556">
        <f t="shared" si="0"/>
        <v>2183</v>
      </c>
      <c r="G4" s="557">
        <f>SUM(G5:G18)</f>
        <v>3482</v>
      </c>
    </row>
    <row r="5" spans="2:7" x14ac:dyDescent="0.2">
      <c r="B5" s="558" t="s">
        <v>312</v>
      </c>
      <c r="C5" s="559" t="s">
        <v>285</v>
      </c>
      <c r="D5" s="560">
        <v>284</v>
      </c>
      <c r="E5" s="560">
        <v>277</v>
      </c>
      <c r="F5" s="560">
        <v>191</v>
      </c>
      <c r="G5" s="561">
        <v>243</v>
      </c>
    </row>
    <row r="6" spans="2:7" x14ac:dyDescent="0.2">
      <c r="B6" s="558" t="s">
        <v>324</v>
      </c>
      <c r="C6" s="559" t="s">
        <v>306</v>
      </c>
      <c r="D6" s="560">
        <v>321</v>
      </c>
      <c r="E6" s="560">
        <v>318</v>
      </c>
      <c r="F6" s="560">
        <v>169</v>
      </c>
      <c r="G6" s="561">
        <v>304</v>
      </c>
    </row>
    <row r="7" spans="2:7" x14ac:dyDescent="0.2">
      <c r="B7" s="558" t="s">
        <v>318</v>
      </c>
      <c r="C7" s="559" t="s">
        <v>286</v>
      </c>
      <c r="D7" s="560">
        <v>362</v>
      </c>
      <c r="E7" s="560">
        <v>352</v>
      </c>
      <c r="F7" s="560">
        <v>189</v>
      </c>
      <c r="G7" s="561">
        <v>326</v>
      </c>
    </row>
    <row r="8" spans="2:7" x14ac:dyDescent="0.2">
      <c r="B8" s="558" t="s">
        <v>316</v>
      </c>
      <c r="C8" s="559" t="s">
        <v>287</v>
      </c>
      <c r="D8" s="560">
        <v>150</v>
      </c>
      <c r="E8" s="560">
        <v>146</v>
      </c>
      <c r="F8" s="560">
        <v>68</v>
      </c>
      <c r="G8" s="561">
        <v>141</v>
      </c>
    </row>
    <row r="9" spans="2:7" x14ac:dyDescent="0.2">
      <c r="B9" s="558" t="s">
        <v>314</v>
      </c>
      <c r="C9" s="559" t="s">
        <v>304</v>
      </c>
      <c r="D9" s="560">
        <v>68</v>
      </c>
      <c r="E9" s="560">
        <v>67</v>
      </c>
      <c r="F9" s="560">
        <v>28</v>
      </c>
      <c r="G9" s="561">
        <v>61</v>
      </c>
    </row>
    <row r="10" spans="2:7" x14ac:dyDescent="0.2">
      <c r="B10" s="558" t="s">
        <v>319</v>
      </c>
      <c r="C10" s="559" t="s">
        <v>288</v>
      </c>
      <c r="D10" s="560">
        <v>105</v>
      </c>
      <c r="E10" s="560">
        <v>104</v>
      </c>
      <c r="F10" s="560">
        <v>59</v>
      </c>
      <c r="G10" s="561">
        <v>102</v>
      </c>
    </row>
    <row r="11" spans="2:7" x14ac:dyDescent="0.2">
      <c r="B11" s="558" t="s">
        <v>320</v>
      </c>
      <c r="C11" s="559" t="s">
        <v>305</v>
      </c>
      <c r="D11" s="560">
        <v>281</v>
      </c>
      <c r="E11" s="560">
        <v>273</v>
      </c>
      <c r="F11" s="560">
        <v>154</v>
      </c>
      <c r="G11" s="561">
        <v>265</v>
      </c>
    </row>
    <row r="12" spans="2:7" x14ac:dyDescent="0.2">
      <c r="B12" s="558" t="s">
        <v>317</v>
      </c>
      <c r="C12" s="559" t="s">
        <v>289</v>
      </c>
      <c r="D12" s="560">
        <v>171</v>
      </c>
      <c r="E12" s="560">
        <v>170</v>
      </c>
      <c r="F12" s="560">
        <v>80</v>
      </c>
      <c r="G12" s="561">
        <v>164</v>
      </c>
    </row>
    <row r="13" spans="2:7" x14ac:dyDescent="0.2">
      <c r="B13" s="558" t="s">
        <v>311</v>
      </c>
      <c r="C13" s="559" t="s">
        <v>290</v>
      </c>
      <c r="D13" s="560">
        <v>186</v>
      </c>
      <c r="E13" s="560">
        <v>160</v>
      </c>
      <c r="F13" s="560">
        <v>125</v>
      </c>
      <c r="G13" s="561">
        <v>128</v>
      </c>
    </row>
    <row r="14" spans="2:7" x14ac:dyDescent="0.2">
      <c r="B14" s="558" t="s">
        <v>321</v>
      </c>
      <c r="C14" s="559" t="s">
        <v>291</v>
      </c>
      <c r="D14" s="560">
        <v>374</v>
      </c>
      <c r="E14" s="560">
        <v>369</v>
      </c>
      <c r="F14" s="560">
        <v>225</v>
      </c>
      <c r="G14" s="561">
        <v>352</v>
      </c>
    </row>
    <row r="15" spans="2:7" x14ac:dyDescent="0.2">
      <c r="B15" s="558" t="s">
        <v>322</v>
      </c>
      <c r="C15" s="559" t="s">
        <v>292</v>
      </c>
      <c r="D15" s="560">
        <v>361</v>
      </c>
      <c r="E15" s="560">
        <v>354</v>
      </c>
      <c r="F15" s="560">
        <v>227</v>
      </c>
      <c r="G15" s="561">
        <v>345</v>
      </c>
    </row>
    <row r="16" spans="2:7" x14ac:dyDescent="0.2">
      <c r="B16" s="558" t="s">
        <v>323</v>
      </c>
      <c r="C16" s="559" t="s">
        <v>293</v>
      </c>
      <c r="D16" s="560">
        <v>311</v>
      </c>
      <c r="E16" s="560">
        <v>310</v>
      </c>
      <c r="F16" s="560">
        <v>174</v>
      </c>
      <c r="G16" s="561">
        <v>295</v>
      </c>
    </row>
    <row r="17" spans="2:7" x14ac:dyDescent="0.2">
      <c r="B17" s="558" t="s">
        <v>315</v>
      </c>
      <c r="C17" s="559" t="s">
        <v>294</v>
      </c>
      <c r="D17" s="560">
        <v>338</v>
      </c>
      <c r="E17" s="560">
        <v>322</v>
      </c>
      <c r="F17" s="560">
        <v>205</v>
      </c>
      <c r="G17" s="561">
        <v>299</v>
      </c>
    </row>
    <row r="18" spans="2:7" ht="13.5" thickBot="1" x14ac:dyDescent="0.25">
      <c r="B18" s="562" t="s">
        <v>313</v>
      </c>
      <c r="C18" s="563" t="s">
        <v>295</v>
      </c>
      <c r="D18" s="564">
        <v>518</v>
      </c>
      <c r="E18" s="564">
        <v>513</v>
      </c>
      <c r="F18" s="564">
        <v>289</v>
      </c>
      <c r="G18" s="565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topLeftCell="A40" workbookViewId="0"/>
  </sheetViews>
  <sheetFormatPr defaultRowHeight="12.75" x14ac:dyDescent="0.2"/>
  <cols>
    <col min="1" max="1" width="9" style="581"/>
    <col min="2" max="4" width="30.625" style="581" customWidth="1"/>
    <col min="5" max="5" width="21.125" style="581" customWidth="1"/>
    <col min="6" max="6" width="28.125" style="581" bestFit="1" customWidth="1"/>
    <col min="7" max="7" width="25.875" style="581" bestFit="1" customWidth="1"/>
    <col min="8" max="16384" width="9" style="581"/>
  </cols>
  <sheetData>
    <row r="1" spans="2:9" x14ac:dyDescent="0.2">
      <c r="B1" s="580"/>
    </row>
    <row r="2" spans="2:9" x14ac:dyDescent="0.2">
      <c r="B2" s="580"/>
      <c r="D2" s="582"/>
    </row>
    <row r="3" spans="2:9" x14ac:dyDescent="0.2">
      <c r="B3" s="352" t="s">
        <v>500</v>
      </c>
      <c r="C3" s="527">
        <f>SUM(C4:C7)</f>
        <v>1340.5891329999999</v>
      </c>
    </row>
    <row r="4" spans="2:9" x14ac:dyDescent="0.2">
      <c r="B4" s="352" t="s">
        <v>501</v>
      </c>
      <c r="C4" s="353">
        <v>434.88376</v>
      </c>
    </row>
    <row r="5" spans="2:9" x14ac:dyDescent="0.2">
      <c r="B5" s="352" t="s">
        <v>20</v>
      </c>
      <c r="C5" s="353">
        <v>156.107079</v>
      </c>
    </row>
    <row r="6" spans="2:9" x14ac:dyDescent="0.2">
      <c r="B6" s="352" t="s">
        <v>502</v>
      </c>
      <c r="C6" s="353">
        <v>168.67746600000001</v>
      </c>
    </row>
    <row r="7" spans="2:9" x14ac:dyDescent="0.2">
      <c r="B7" s="352" t="s">
        <v>503</v>
      </c>
      <c r="C7" s="353">
        <v>580.92082800000003</v>
      </c>
    </row>
    <row r="8" spans="2:9" x14ac:dyDescent="0.2">
      <c r="B8" s="580"/>
      <c r="C8" s="583"/>
    </row>
    <row r="9" spans="2:9" x14ac:dyDescent="0.2">
      <c r="B9" s="580"/>
      <c r="C9" s="583"/>
    </row>
    <row r="10" spans="2:9" x14ac:dyDescent="0.2">
      <c r="B10" s="580" t="s">
        <v>504</v>
      </c>
      <c r="C10" s="583"/>
    </row>
    <row r="11" spans="2:9" x14ac:dyDescent="0.2">
      <c r="B11" s="580"/>
    </row>
    <row r="12" spans="2:9" x14ac:dyDescent="0.2">
      <c r="B12" s="355"/>
      <c r="C12" s="584" t="s">
        <v>505</v>
      </c>
      <c r="D12" s="585" t="s">
        <v>506</v>
      </c>
      <c r="E12" s="586" t="s">
        <v>2</v>
      </c>
    </row>
    <row r="13" spans="2:9" x14ac:dyDescent="0.2">
      <c r="B13" s="356" t="s">
        <v>501</v>
      </c>
      <c r="C13" s="587" t="s">
        <v>507</v>
      </c>
      <c r="D13" s="588">
        <v>219.79939999999999</v>
      </c>
      <c r="E13" s="589">
        <f>IF(C$4=0,0,D13/C$4*100)</f>
        <v>50.542103480709422</v>
      </c>
    </row>
    <row r="14" spans="2:9" x14ac:dyDescent="0.2">
      <c r="B14" s="357"/>
      <c r="C14" s="580" t="s">
        <v>508</v>
      </c>
      <c r="D14" s="590">
        <v>39.105153999999999</v>
      </c>
      <c r="E14" s="591">
        <f>IF(C$4=0,0,D14/C$4*100)</f>
        <v>8.9920934274482907</v>
      </c>
    </row>
    <row r="15" spans="2:9" x14ac:dyDescent="0.2">
      <c r="B15" s="357"/>
      <c r="C15" s="580" t="s">
        <v>509</v>
      </c>
      <c r="D15" s="590">
        <v>163.648854</v>
      </c>
      <c r="E15" s="591">
        <f>IF(C$4=0,0,D15/C$4*100)</f>
        <v>37.630481763678638</v>
      </c>
    </row>
    <row r="16" spans="2:9" s="582" customFormat="1" x14ac:dyDescent="0.2">
      <c r="B16" s="358"/>
      <c r="C16" s="592" t="s">
        <v>510</v>
      </c>
      <c r="D16" s="593">
        <v>12.330352</v>
      </c>
      <c r="E16" s="594">
        <f>IF(C$4=0,0,D16/C$4*100)</f>
        <v>2.8353213281636451</v>
      </c>
      <c r="I16" s="581"/>
    </row>
    <row r="17" spans="2:5" x14ac:dyDescent="0.2">
      <c r="B17" s="359"/>
      <c r="C17" s="580"/>
      <c r="D17" s="590"/>
      <c r="E17" s="595"/>
    </row>
    <row r="18" spans="2:5" x14ac:dyDescent="0.2">
      <c r="B18" s="356" t="s">
        <v>20</v>
      </c>
      <c r="C18" s="587" t="s">
        <v>507</v>
      </c>
      <c r="D18" s="588">
        <v>36.522807</v>
      </c>
      <c r="E18" s="589">
        <f>IF(C$5=0,0,D18/C$5*100)</f>
        <v>23.395996667133847</v>
      </c>
    </row>
    <row r="19" spans="2:5" x14ac:dyDescent="0.2">
      <c r="B19" s="357"/>
      <c r="C19" s="580" t="s">
        <v>508</v>
      </c>
      <c r="D19" s="590">
        <v>1.7245440000000001</v>
      </c>
      <c r="E19" s="591">
        <f>IF(C$5=0,0,D19/C$5*100)</f>
        <v>1.1047186399535411</v>
      </c>
    </row>
    <row r="20" spans="2:5" x14ac:dyDescent="0.2">
      <c r="B20" s="357"/>
      <c r="C20" s="580" t="s">
        <v>509</v>
      </c>
      <c r="D20" s="590">
        <v>106.158868</v>
      </c>
      <c r="E20" s="591">
        <f>IF(C$5=0,0,D20/C$5*100)</f>
        <v>68.00387828664708</v>
      </c>
    </row>
    <row r="21" spans="2:5" x14ac:dyDescent="0.2">
      <c r="B21" s="358"/>
      <c r="C21" s="592" t="s">
        <v>510</v>
      </c>
      <c r="D21" s="593">
        <v>11.70086</v>
      </c>
      <c r="E21" s="594">
        <f>IF(C$5=0,0,D21/C$5*100)</f>
        <v>7.495406406265535</v>
      </c>
    </row>
    <row r="22" spans="2:5" x14ac:dyDescent="0.2">
      <c r="B22" s="359"/>
      <c r="C22" s="580"/>
      <c r="D22" s="590"/>
      <c r="E22" s="595"/>
    </row>
    <row r="23" spans="2:5" x14ac:dyDescent="0.2">
      <c r="B23" s="356" t="s">
        <v>502</v>
      </c>
      <c r="C23" s="587" t="s">
        <v>507</v>
      </c>
      <c r="D23" s="588">
        <v>26.521566</v>
      </c>
      <c r="E23" s="589">
        <f>IF(C$6=0,0,D23/C$6*100)</f>
        <v>15.72324189408916</v>
      </c>
    </row>
    <row r="24" spans="2:5" x14ac:dyDescent="0.2">
      <c r="B24" s="357"/>
      <c r="C24" s="580" t="s">
        <v>508</v>
      </c>
      <c r="D24" s="590">
        <v>4.0666019999999996</v>
      </c>
      <c r="E24" s="591">
        <f>IF(C$6=0,0,D24/C$6*100)</f>
        <v>2.4108744910834736</v>
      </c>
    </row>
    <row r="25" spans="2:5" x14ac:dyDescent="0.2">
      <c r="B25" s="357"/>
      <c r="C25" s="580" t="s">
        <v>509</v>
      </c>
      <c r="D25" s="590">
        <v>126.82148100000001</v>
      </c>
      <c r="E25" s="591">
        <f>IF(C$6=0,0,D25/C$6*100)</f>
        <v>75.18578741276562</v>
      </c>
    </row>
    <row r="26" spans="2:5" x14ac:dyDescent="0.2">
      <c r="B26" s="358"/>
      <c r="C26" s="592" t="s">
        <v>510</v>
      </c>
      <c r="D26" s="593">
        <v>11.267817000000001</v>
      </c>
      <c r="E26" s="594">
        <f>IF(C$6=0,0,D26/C$6*100)</f>
        <v>6.6800962020617503</v>
      </c>
    </row>
    <row r="27" spans="2:5" x14ac:dyDescent="0.2">
      <c r="B27" s="359"/>
      <c r="C27" s="580"/>
      <c r="D27" s="590"/>
      <c r="E27" s="595"/>
    </row>
    <row r="28" spans="2:5" x14ac:dyDescent="0.2">
      <c r="B28" s="596" t="s">
        <v>503</v>
      </c>
      <c r="C28" s="587" t="s">
        <v>507</v>
      </c>
      <c r="D28" s="588">
        <v>404.74188700000002</v>
      </c>
      <c r="E28" s="589">
        <f>IF(C$7=0,0,D28/C$7*100)</f>
        <v>69.672469550360134</v>
      </c>
    </row>
    <row r="29" spans="2:5" x14ac:dyDescent="0.2">
      <c r="B29" s="357"/>
      <c r="C29" s="580" t="s">
        <v>508</v>
      </c>
      <c r="D29" s="590">
        <v>60.567981000000003</v>
      </c>
      <c r="E29" s="591">
        <f>IF(C$7=0,0,D29/C$7*100)</f>
        <v>10.42620234645813</v>
      </c>
    </row>
    <row r="30" spans="2:5" x14ac:dyDescent="0.2">
      <c r="B30" s="357"/>
      <c r="C30" s="580" t="s">
        <v>509</v>
      </c>
      <c r="D30" s="590">
        <v>107.20031299999999</v>
      </c>
      <c r="E30" s="591">
        <f>IF(C$7=0,0,D30/C$7*100)</f>
        <v>18.453515149227872</v>
      </c>
    </row>
    <row r="31" spans="2:5" x14ac:dyDescent="0.2">
      <c r="B31" s="358"/>
      <c r="C31" s="592" t="s">
        <v>510</v>
      </c>
      <c r="D31" s="593">
        <v>8.4106470000000009</v>
      </c>
      <c r="E31" s="594">
        <f>IF(C$7=0,0,D31/C$7*100)</f>
        <v>1.4478129539538562</v>
      </c>
    </row>
    <row r="32" spans="2:5" x14ac:dyDescent="0.2">
      <c r="B32" s="580"/>
      <c r="D32" s="597"/>
      <c r="E32" s="598"/>
    </row>
    <row r="34" spans="2:7" x14ac:dyDescent="0.2">
      <c r="B34" s="583" t="s">
        <v>511</v>
      </c>
    </row>
    <row r="36" spans="2:7" ht="38.25" x14ac:dyDescent="0.2">
      <c r="B36" s="599"/>
      <c r="C36" s="600" t="s">
        <v>512</v>
      </c>
      <c r="D36" s="601" t="s">
        <v>513</v>
      </c>
      <c r="E36" s="601" t="s">
        <v>514</v>
      </c>
      <c r="F36" s="601" t="s">
        <v>515</v>
      </c>
      <c r="G36" s="602" t="s">
        <v>516</v>
      </c>
    </row>
    <row r="37" spans="2:7" x14ac:dyDescent="0.2">
      <c r="B37" s="603" t="s">
        <v>501</v>
      </c>
      <c r="C37" s="604" t="s">
        <v>517</v>
      </c>
      <c r="D37" s="588">
        <v>0</v>
      </c>
      <c r="E37" s="605">
        <f>IF($C$4=0,0,D37/$C$4*100)</f>
        <v>0</v>
      </c>
      <c r="F37" s="605">
        <f>IF(SUM($D$14:$D$16)=0,0,D37/SUM($D$14:D$16)*100)</f>
        <v>0</v>
      </c>
      <c r="G37" s="589">
        <f>IF($D$14=0,0,D37/$D$14*100)</f>
        <v>0</v>
      </c>
    </row>
    <row r="38" spans="2:7" x14ac:dyDescent="0.2">
      <c r="B38" s="606"/>
      <c r="C38" s="607" t="s">
        <v>754</v>
      </c>
      <c r="D38" s="590">
        <v>0</v>
      </c>
      <c r="E38" s="608">
        <f t="shared" ref="E38:E68" si="0">IF($C$4=0,0,D38/$C$4*100)</f>
        <v>0</v>
      </c>
      <c r="F38" s="608">
        <f>IF(SUM($D$14:$D$16)=0,0,D38/SUM($D$14:D$16)*100)</f>
        <v>0</v>
      </c>
      <c r="G38" s="591">
        <f t="shared" ref="G38:G68" si="1">IF($D$14=0,0,D38/$D$14*100)</f>
        <v>0</v>
      </c>
    </row>
    <row r="39" spans="2:7" x14ac:dyDescent="0.2">
      <c r="B39" s="606"/>
      <c r="C39" s="609" t="s">
        <v>518</v>
      </c>
      <c r="D39" s="590">
        <v>0</v>
      </c>
      <c r="E39" s="608">
        <f t="shared" si="0"/>
        <v>0</v>
      </c>
      <c r="F39" s="608">
        <f>IF(SUM($D$14:$D$16)=0,0,D39/SUM($D$14:D$16)*100)</f>
        <v>0</v>
      </c>
      <c r="G39" s="591">
        <f t="shared" si="1"/>
        <v>0</v>
      </c>
    </row>
    <row r="40" spans="2:7" x14ac:dyDescent="0.2">
      <c r="B40" s="606"/>
      <c r="C40" s="609" t="s">
        <v>519</v>
      </c>
      <c r="D40" s="590">
        <v>0</v>
      </c>
      <c r="E40" s="608">
        <f t="shared" si="0"/>
        <v>0</v>
      </c>
      <c r="F40" s="608">
        <f>IF(SUM($D$14:$D$16)=0,0,D40/SUM($D$14:D$16)*100)</f>
        <v>0</v>
      </c>
      <c r="G40" s="591">
        <f t="shared" si="1"/>
        <v>0</v>
      </c>
    </row>
    <row r="41" spans="2:7" x14ac:dyDescent="0.2">
      <c r="B41" s="606"/>
      <c r="C41" s="609" t="s">
        <v>520</v>
      </c>
      <c r="D41" s="590">
        <v>18.599473</v>
      </c>
      <c r="E41" s="608">
        <f t="shared" si="0"/>
        <v>4.2768837815419918</v>
      </c>
      <c r="F41" s="608">
        <f>IF(SUM($D$14:$D$16)=0,0,D41/SUM($D$14:D$16)*100)</f>
        <v>8.6475246270812054</v>
      </c>
      <c r="G41" s="591">
        <f t="shared" si="1"/>
        <v>47.56271513468532</v>
      </c>
    </row>
    <row r="42" spans="2:7" x14ac:dyDescent="0.2">
      <c r="B42" s="606"/>
      <c r="C42" s="609" t="s">
        <v>521</v>
      </c>
      <c r="D42" s="590">
        <v>0</v>
      </c>
      <c r="E42" s="608">
        <f t="shared" si="0"/>
        <v>0</v>
      </c>
      <c r="F42" s="608">
        <f>IF(SUM($D$14:$D$16)=0,0,D42/SUM($D$14:D$16)*100)</f>
        <v>0</v>
      </c>
      <c r="G42" s="591">
        <f t="shared" si="1"/>
        <v>0</v>
      </c>
    </row>
    <row r="43" spans="2:7" x14ac:dyDescent="0.2">
      <c r="B43" s="606"/>
      <c r="C43" s="609" t="s">
        <v>522</v>
      </c>
      <c r="D43" s="590">
        <v>0</v>
      </c>
      <c r="E43" s="608">
        <f t="shared" si="0"/>
        <v>0</v>
      </c>
      <c r="F43" s="608">
        <f>IF(SUM($D$14:$D$16)=0,0,D43/SUM($D$14:D$16)*100)</f>
        <v>0</v>
      </c>
      <c r="G43" s="591">
        <f t="shared" si="1"/>
        <v>0</v>
      </c>
    </row>
    <row r="44" spans="2:7" x14ac:dyDescent="0.2">
      <c r="B44" s="606"/>
      <c r="C44" s="609" t="s">
        <v>523</v>
      </c>
      <c r="D44" s="590">
        <v>0</v>
      </c>
      <c r="E44" s="608">
        <f t="shared" si="0"/>
        <v>0</v>
      </c>
      <c r="F44" s="608">
        <f>IF(SUM($D$14:$D$16)=0,0,D44/SUM($D$14:D$16)*100)</f>
        <v>0</v>
      </c>
      <c r="G44" s="591">
        <f t="shared" si="1"/>
        <v>0</v>
      </c>
    </row>
    <row r="45" spans="2:7" x14ac:dyDescent="0.2">
      <c r="B45" s="606"/>
      <c r="C45" s="609" t="s">
        <v>524</v>
      </c>
      <c r="D45" s="590">
        <v>0</v>
      </c>
      <c r="E45" s="608">
        <f t="shared" si="0"/>
        <v>0</v>
      </c>
      <c r="F45" s="608">
        <f>IF(SUM($D$14:$D$16)=0,0,D45/SUM($D$14:D$16)*100)</f>
        <v>0</v>
      </c>
      <c r="G45" s="591">
        <f t="shared" si="1"/>
        <v>0</v>
      </c>
    </row>
    <row r="46" spans="2:7" x14ac:dyDescent="0.2">
      <c r="B46" s="606"/>
      <c r="C46" s="609" t="s">
        <v>525</v>
      </c>
      <c r="D46" s="590">
        <v>0</v>
      </c>
      <c r="E46" s="608">
        <f t="shared" si="0"/>
        <v>0</v>
      </c>
      <c r="F46" s="608">
        <f>IF(SUM($D$14:$D$16)=0,0,D46/SUM($D$14:D$16)*100)</f>
        <v>0</v>
      </c>
      <c r="G46" s="591">
        <f>IF($D$14=0,0,D46/$D$14*100)</f>
        <v>0</v>
      </c>
    </row>
    <row r="47" spans="2:7" x14ac:dyDescent="0.2">
      <c r="B47" s="606"/>
      <c r="C47" s="609" t="s">
        <v>526</v>
      </c>
      <c r="D47" s="590">
        <v>0</v>
      </c>
      <c r="E47" s="608">
        <f t="shared" si="0"/>
        <v>0</v>
      </c>
      <c r="F47" s="608">
        <f>IF(SUM($D$14:$D$16)=0,0,D47/SUM($D$14:D$16)*100)</f>
        <v>0</v>
      </c>
      <c r="G47" s="591">
        <f t="shared" si="1"/>
        <v>0</v>
      </c>
    </row>
    <row r="48" spans="2:7" x14ac:dyDescent="0.2">
      <c r="B48" s="606"/>
      <c r="C48" s="609" t="s">
        <v>527</v>
      </c>
      <c r="D48" s="590">
        <v>0</v>
      </c>
      <c r="E48" s="608">
        <f t="shared" si="0"/>
        <v>0</v>
      </c>
      <c r="F48" s="608">
        <f>IF(SUM($D$14:$D$16)=0,0,D48/SUM($D$14:D$16)*100)</f>
        <v>0</v>
      </c>
      <c r="G48" s="591">
        <f t="shared" si="1"/>
        <v>0</v>
      </c>
    </row>
    <row r="49" spans="2:7" x14ac:dyDescent="0.2">
      <c r="B49" s="606"/>
      <c r="C49" s="610" t="s">
        <v>528</v>
      </c>
      <c r="D49" s="590">
        <v>0</v>
      </c>
      <c r="E49" s="608">
        <f t="shared" si="0"/>
        <v>0</v>
      </c>
      <c r="F49" s="608">
        <f>IF(SUM($D$14:$D$16)=0,0,D49/SUM($D$14:D$16)*100)</f>
        <v>0</v>
      </c>
      <c r="G49" s="591">
        <f t="shared" si="1"/>
        <v>0</v>
      </c>
    </row>
    <row r="50" spans="2:7" x14ac:dyDescent="0.2">
      <c r="B50" s="606"/>
      <c r="C50" s="610" t="s">
        <v>529</v>
      </c>
      <c r="D50" s="590">
        <v>1</v>
      </c>
      <c r="E50" s="608">
        <f t="shared" si="0"/>
        <v>0.22994650340587564</v>
      </c>
      <c r="F50" s="608">
        <f>IF(SUM($D$14:$D$16)=0,0,D50/SUM($D$14:D$16)*100)</f>
        <v>0.4649338520011404</v>
      </c>
      <c r="G50" s="591">
        <f t="shared" si="1"/>
        <v>2.5572076765124105</v>
      </c>
    </row>
    <row r="51" spans="2:7" x14ac:dyDescent="0.2">
      <c r="B51" s="606"/>
      <c r="C51" s="610" t="s">
        <v>530</v>
      </c>
      <c r="D51" s="590">
        <v>0</v>
      </c>
      <c r="E51" s="608">
        <f t="shared" si="0"/>
        <v>0</v>
      </c>
      <c r="F51" s="608">
        <f>IF(SUM($D$14:$D$16)=0,0,D51/SUM($D$14:D$16)*100)</f>
        <v>0</v>
      </c>
      <c r="G51" s="591">
        <f t="shared" si="1"/>
        <v>0</v>
      </c>
    </row>
    <row r="52" spans="2:7" x14ac:dyDescent="0.2">
      <c r="B52" s="606"/>
      <c r="C52" s="610" t="s">
        <v>531</v>
      </c>
      <c r="D52" s="590">
        <v>0</v>
      </c>
      <c r="E52" s="608">
        <f t="shared" si="0"/>
        <v>0</v>
      </c>
      <c r="F52" s="608">
        <f>IF(SUM($D$14:$D$16)=0,0,D52/SUM($D$14:D$16)*100)</f>
        <v>0</v>
      </c>
      <c r="G52" s="591">
        <f t="shared" si="1"/>
        <v>0</v>
      </c>
    </row>
    <row r="53" spans="2:7" x14ac:dyDescent="0.2">
      <c r="B53" s="606"/>
      <c r="C53" s="610" t="s">
        <v>532</v>
      </c>
      <c r="D53" s="590">
        <v>14.822182</v>
      </c>
      <c r="E53" s="608">
        <f t="shared" si="0"/>
        <v>3.4083089237455089</v>
      </c>
      <c r="F53" s="608">
        <f>IF(SUM($D$14:$D$16)=0,0,D53/SUM($D$14:D$16)*100)</f>
        <v>6.891334172321967</v>
      </c>
      <c r="G53" s="591">
        <f t="shared" si="1"/>
        <v>37.903397593064078</v>
      </c>
    </row>
    <row r="54" spans="2:7" x14ac:dyDescent="0.2">
      <c r="B54" s="606"/>
      <c r="C54" s="610" t="s">
        <v>533</v>
      </c>
      <c r="D54" s="590">
        <v>0</v>
      </c>
      <c r="E54" s="608">
        <f t="shared" si="0"/>
        <v>0</v>
      </c>
      <c r="F54" s="608">
        <f>IF(SUM($D$14:$D$16)=0,0,D54/SUM($D$14:D$16)*100)</f>
        <v>0</v>
      </c>
      <c r="G54" s="591">
        <f t="shared" si="1"/>
        <v>0</v>
      </c>
    </row>
    <row r="55" spans="2:7" x14ac:dyDescent="0.2">
      <c r="B55" s="606"/>
      <c r="C55" s="610" t="s">
        <v>534</v>
      </c>
      <c r="D55" s="590">
        <v>3.405802</v>
      </c>
      <c r="E55" s="608">
        <f t="shared" si="0"/>
        <v>0.78315226119273806</v>
      </c>
      <c r="F55" s="608">
        <f>IF(SUM($D$14:$D$16)=0,0,D55/SUM($D$14:D$16)*100)</f>
        <v>1.5834726430131878</v>
      </c>
      <c r="G55" s="591">
        <f t="shared" si="1"/>
        <v>8.7093430190813219</v>
      </c>
    </row>
    <row r="56" spans="2:7" x14ac:dyDescent="0.2">
      <c r="B56" s="606"/>
      <c r="C56" s="610" t="s">
        <v>535</v>
      </c>
      <c r="D56" s="590">
        <v>0</v>
      </c>
      <c r="E56" s="608">
        <f t="shared" si="0"/>
        <v>0</v>
      </c>
      <c r="F56" s="608">
        <f>IF(SUM($D$14:$D$16)=0,0,D56/SUM($D$14:D$16)*100)</f>
        <v>0</v>
      </c>
      <c r="G56" s="591">
        <f t="shared" si="1"/>
        <v>0</v>
      </c>
    </row>
    <row r="57" spans="2:7" x14ac:dyDescent="0.2">
      <c r="B57" s="606"/>
      <c r="C57" s="610" t="s">
        <v>536</v>
      </c>
      <c r="D57" s="590">
        <v>0</v>
      </c>
      <c r="E57" s="608">
        <f t="shared" si="0"/>
        <v>0</v>
      </c>
      <c r="F57" s="608">
        <f>IF(SUM($D$14:$D$16)=0,0,D57/SUM($D$14:D$16)*100)</f>
        <v>0</v>
      </c>
      <c r="G57" s="591">
        <f t="shared" si="1"/>
        <v>0</v>
      </c>
    </row>
    <row r="58" spans="2:7" x14ac:dyDescent="0.2">
      <c r="B58" s="606"/>
      <c r="C58" s="610" t="s">
        <v>537</v>
      </c>
      <c r="D58" s="590">
        <v>0</v>
      </c>
      <c r="E58" s="608">
        <f t="shared" si="0"/>
        <v>0</v>
      </c>
      <c r="F58" s="608">
        <f>IF(SUM($D$14:$D$16)=0,0,D58/SUM($D$14:D$16)*100)</f>
        <v>0</v>
      </c>
      <c r="G58" s="591">
        <f t="shared" si="1"/>
        <v>0</v>
      </c>
    </row>
    <row r="59" spans="2:7" x14ac:dyDescent="0.2">
      <c r="B59" s="606"/>
      <c r="C59" s="610" t="s">
        <v>538</v>
      </c>
      <c r="D59" s="590">
        <v>0</v>
      </c>
      <c r="E59" s="608">
        <f t="shared" si="0"/>
        <v>0</v>
      </c>
      <c r="F59" s="608">
        <f>IF(SUM($D$14:$D$16)=0,0,D59/SUM($D$14:D$16)*100)</f>
        <v>0</v>
      </c>
      <c r="G59" s="591">
        <f t="shared" si="1"/>
        <v>0</v>
      </c>
    </row>
    <row r="60" spans="2:7" x14ac:dyDescent="0.2">
      <c r="B60" s="606"/>
      <c r="C60" s="610" t="s">
        <v>539</v>
      </c>
      <c r="D60" s="590">
        <v>0</v>
      </c>
      <c r="E60" s="608">
        <f t="shared" si="0"/>
        <v>0</v>
      </c>
      <c r="F60" s="608">
        <f>IF(SUM($D$14:$D$16)=0,0,D60/SUM($D$14:D$16)*100)</f>
        <v>0</v>
      </c>
      <c r="G60" s="591">
        <f t="shared" si="1"/>
        <v>0</v>
      </c>
    </row>
    <row r="61" spans="2:7" x14ac:dyDescent="0.2">
      <c r="B61" s="606"/>
      <c r="C61" s="610" t="s">
        <v>540</v>
      </c>
      <c r="D61" s="590">
        <v>0</v>
      </c>
      <c r="E61" s="608">
        <f t="shared" si="0"/>
        <v>0</v>
      </c>
      <c r="F61" s="608">
        <f>IF(SUM($D$14:$D$16)=0,0,D61/SUM($D$14:D$16)*100)</f>
        <v>0</v>
      </c>
      <c r="G61" s="591">
        <f t="shared" si="1"/>
        <v>0</v>
      </c>
    </row>
    <row r="62" spans="2:7" x14ac:dyDescent="0.2">
      <c r="B62" s="606"/>
      <c r="C62" s="610" t="s">
        <v>541</v>
      </c>
      <c r="D62" s="590">
        <v>0</v>
      </c>
      <c r="E62" s="608">
        <f t="shared" si="0"/>
        <v>0</v>
      </c>
      <c r="F62" s="608">
        <f>IF(SUM($D$14:$D$16)=0,0,D62/SUM($D$14:D$16)*100)</f>
        <v>0</v>
      </c>
      <c r="G62" s="591">
        <f t="shared" si="1"/>
        <v>0</v>
      </c>
    </row>
    <row r="63" spans="2:7" x14ac:dyDescent="0.2">
      <c r="B63" s="606"/>
      <c r="C63" s="610" t="s">
        <v>542</v>
      </c>
      <c r="D63" s="590">
        <v>0</v>
      </c>
      <c r="E63" s="608">
        <f t="shared" si="0"/>
        <v>0</v>
      </c>
      <c r="F63" s="608">
        <f>IF(SUM($D$14:$D$16)=0,0,D63/SUM($D$14:D$16)*100)</f>
        <v>0</v>
      </c>
      <c r="G63" s="591">
        <f t="shared" si="1"/>
        <v>0</v>
      </c>
    </row>
    <row r="64" spans="2:7" x14ac:dyDescent="0.2">
      <c r="B64" s="606"/>
      <c r="C64" s="610" t="s">
        <v>543</v>
      </c>
      <c r="D64" s="590">
        <v>0</v>
      </c>
      <c r="E64" s="608">
        <f t="shared" si="0"/>
        <v>0</v>
      </c>
      <c r="F64" s="608">
        <f>IF(SUM($D$14:$D$16)=0,0,D64/SUM($D$14:D$16)*100)</f>
        <v>0</v>
      </c>
      <c r="G64" s="591">
        <f t="shared" si="1"/>
        <v>0</v>
      </c>
    </row>
    <row r="65" spans="2:7" x14ac:dyDescent="0.2">
      <c r="B65" s="606"/>
      <c r="C65" s="610" t="s">
        <v>544</v>
      </c>
      <c r="D65" s="590">
        <v>2.542465</v>
      </c>
      <c r="E65" s="608">
        <f t="shared" si="0"/>
        <v>0.58463093678181965</v>
      </c>
      <c r="F65" s="608">
        <f>IF(SUM($D$14:$D$16)=0,0,D65/SUM($D$14:D$16)*100)</f>
        <v>1.1820780460280793</v>
      </c>
      <c r="G65" s="591">
        <f t="shared" si="1"/>
        <v>6.5016110152641264</v>
      </c>
    </row>
    <row r="66" spans="2:7" x14ac:dyDescent="0.2">
      <c r="B66" s="606"/>
      <c r="C66" s="610" t="s">
        <v>545</v>
      </c>
      <c r="D66" s="590">
        <v>0</v>
      </c>
      <c r="E66" s="608">
        <f t="shared" si="0"/>
        <v>0</v>
      </c>
      <c r="F66" s="608">
        <f>IF(SUM($D$14:$D$16)=0,0,D66/SUM($D$14:D$16)*100)</f>
        <v>0</v>
      </c>
      <c r="G66" s="591">
        <f t="shared" si="1"/>
        <v>0</v>
      </c>
    </row>
    <row r="67" spans="2:7" x14ac:dyDescent="0.2">
      <c r="B67" s="606"/>
      <c r="C67" s="610" t="s">
        <v>546</v>
      </c>
      <c r="D67" s="590">
        <v>0</v>
      </c>
      <c r="E67" s="608">
        <f t="shared" si="0"/>
        <v>0</v>
      </c>
      <c r="F67" s="608">
        <f>IF(SUM($D$14:$D$16)=0,0,D67/SUM($D$14:D$16)*100)</f>
        <v>0</v>
      </c>
      <c r="G67" s="591">
        <f t="shared" si="1"/>
        <v>0</v>
      </c>
    </row>
    <row r="68" spans="2:7" x14ac:dyDescent="0.2">
      <c r="B68" s="611"/>
      <c r="C68" s="612" t="s">
        <v>547</v>
      </c>
      <c r="D68" s="613">
        <v>0</v>
      </c>
      <c r="E68" s="614">
        <f t="shared" si="0"/>
        <v>0</v>
      </c>
      <c r="F68" s="614">
        <f>IF(SUM($D$14:$D$16)=0,0,D68/SUM($D$14:D$16)*100)</f>
        <v>0</v>
      </c>
      <c r="G68" s="594">
        <f t="shared" si="1"/>
        <v>0</v>
      </c>
    </row>
    <row r="69" spans="2:7" x14ac:dyDescent="0.2">
      <c r="D69" s="597"/>
      <c r="E69" s="598"/>
      <c r="F69" s="598"/>
      <c r="G69" s="598"/>
    </row>
    <row r="70" spans="2:7" x14ac:dyDescent="0.2">
      <c r="B70" s="603" t="s">
        <v>20</v>
      </c>
      <c r="C70" s="604" t="s">
        <v>517</v>
      </c>
      <c r="D70" s="588">
        <v>0</v>
      </c>
      <c r="E70" s="605">
        <f>IF($C$5=0,0,D70/$C$5*100)</f>
        <v>0</v>
      </c>
      <c r="F70" s="605">
        <f>IF(SUM($D$19:$D$21)=0,0,D70/SUM($D$19:D$21)*100)</f>
        <v>0</v>
      </c>
      <c r="G70" s="589">
        <f>IF($D$19=0,0,D70/$D$19*100)</f>
        <v>0</v>
      </c>
    </row>
    <row r="71" spans="2:7" x14ac:dyDescent="0.2">
      <c r="B71" s="606"/>
      <c r="C71" s="607" t="s">
        <v>754</v>
      </c>
      <c r="D71" s="590">
        <v>0</v>
      </c>
      <c r="E71" s="608">
        <f t="shared" ref="E71:E101" si="2">IF($C$5=0,0,D71/$C$5*100)</f>
        <v>0</v>
      </c>
      <c r="F71" s="608">
        <f>IF(SUM($D$19:$D$21)=0,0,D71/SUM($D$19:D$21)*100)</f>
        <v>0</v>
      </c>
      <c r="G71" s="591">
        <f t="shared" ref="G71:G101" si="3">IF($D$19=0,0,D71/$D$19*100)</f>
        <v>0</v>
      </c>
    </row>
    <row r="72" spans="2:7" x14ac:dyDescent="0.2">
      <c r="B72" s="606"/>
      <c r="C72" s="609" t="s">
        <v>518</v>
      </c>
      <c r="D72" s="590">
        <v>0</v>
      </c>
      <c r="E72" s="608">
        <f t="shared" si="2"/>
        <v>0</v>
      </c>
      <c r="F72" s="608">
        <f>IF(SUM($D$19:$D$21)=0,0,D72/SUM($D$19:D$21)*100)</f>
        <v>0</v>
      </c>
      <c r="G72" s="591">
        <f t="shared" si="3"/>
        <v>0</v>
      </c>
    </row>
    <row r="73" spans="2:7" x14ac:dyDescent="0.2">
      <c r="B73" s="606"/>
      <c r="C73" s="609" t="s">
        <v>519</v>
      </c>
      <c r="D73" s="590">
        <v>0</v>
      </c>
      <c r="E73" s="608">
        <f t="shared" si="2"/>
        <v>0</v>
      </c>
      <c r="F73" s="608">
        <f>IF(SUM($D$19:$D$21)=0,0,D73/SUM($D$19:D$21)*100)</f>
        <v>0</v>
      </c>
      <c r="G73" s="591">
        <f t="shared" si="3"/>
        <v>0</v>
      </c>
    </row>
    <row r="74" spans="2:7" x14ac:dyDescent="0.2">
      <c r="B74" s="606"/>
      <c r="C74" s="609" t="s">
        <v>520</v>
      </c>
      <c r="D74" s="590">
        <v>0</v>
      </c>
      <c r="E74" s="608">
        <f t="shared" si="2"/>
        <v>0</v>
      </c>
      <c r="F74" s="608">
        <f>IF(SUM($D$19:$D$21)=0,0,D74/SUM($D$19:D$21)*100)</f>
        <v>0</v>
      </c>
      <c r="G74" s="591">
        <f t="shared" si="3"/>
        <v>0</v>
      </c>
    </row>
    <row r="75" spans="2:7" x14ac:dyDescent="0.2">
      <c r="B75" s="606"/>
      <c r="C75" s="609" t="s">
        <v>521</v>
      </c>
      <c r="D75" s="590">
        <v>0</v>
      </c>
      <c r="E75" s="608">
        <f t="shared" si="2"/>
        <v>0</v>
      </c>
      <c r="F75" s="608">
        <f>IF(SUM($D$19:$D$21)=0,0,D75/SUM($D$19:D$21)*100)</f>
        <v>0</v>
      </c>
      <c r="G75" s="591">
        <f t="shared" si="3"/>
        <v>0</v>
      </c>
    </row>
    <row r="76" spans="2:7" x14ac:dyDescent="0.2">
      <c r="B76" s="606"/>
      <c r="C76" s="609" t="s">
        <v>522</v>
      </c>
      <c r="D76" s="590">
        <v>0</v>
      </c>
      <c r="E76" s="608">
        <f t="shared" si="2"/>
        <v>0</v>
      </c>
      <c r="F76" s="608">
        <f>IF(SUM($D$19:$D$21)=0,0,D76/SUM($D$19:D$21)*100)</f>
        <v>0</v>
      </c>
      <c r="G76" s="591">
        <f t="shared" si="3"/>
        <v>0</v>
      </c>
    </row>
    <row r="77" spans="2:7" x14ac:dyDescent="0.2">
      <c r="B77" s="606"/>
      <c r="C77" s="609" t="s">
        <v>523</v>
      </c>
      <c r="D77" s="590">
        <v>0</v>
      </c>
      <c r="E77" s="608">
        <f t="shared" si="2"/>
        <v>0</v>
      </c>
      <c r="F77" s="608">
        <f>IF(SUM($D$19:$D$21)=0,0,D77/SUM($D$19:D$21)*100)</f>
        <v>0</v>
      </c>
      <c r="G77" s="591">
        <f t="shared" si="3"/>
        <v>0</v>
      </c>
    </row>
    <row r="78" spans="2:7" x14ac:dyDescent="0.2">
      <c r="B78" s="606"/>
      <c r="C78" s="609" t="s">
        <v>524</v>
      </c>
      <c r="D78" s="590">
        <v>0</v>
      </c>
      <c r="E78" s="608">
        <f t="shared" si="2"/>
        <v>0</v>
      </c>
      <c r="F78" s="608">
        <f>IF(SUM($D$19:$D$21)=0,0,D78/SUM($D$19:D$21)*100)</f>
        <v>0</v>
      </c>
      <c r="G78" s="591">
        <f t="shared" si="3"/>
        <v>0</v>
      </c>
    </row>
    <row r="79" spans="2:7" x14ac:dyDescent="0.2">
      <c r="B79" s="606"/>
      <c r="C79" s="609" t="s">
        <v>525</v>
      </c>
      <c r="D79" s="590">
        <v>0</v>
      </c>
      <c r="E79" s="608">
        <f t="shared" si="2"/>
        <v>0</v>
      </c>
      <c r="F79" s="608">
        <f>IF(SUM($D$19:$D$21)=0,0,D79/SUM($D$19:D$21)*100)</f>
        <v>0</v>
      </c>
      <c r="G79" s="591">
        <f t="shared" si="3"/>
        <v>0</v>
      </c>
    </row>
    <row r="80" spans="2:7" x14ac:dyDescent="0.2">
      <c r="B80" s="606"/>
      <c r="C80" s="609" t="s">
        <v>526</v>
      </c>
      <c r="D80" s="590">
        <v>0</v>
      </c>
      <c r="E80" s="608">
        <f t="shared" si="2"/>
        <v>0</v>
      </c>
      <c r="F80" s="608">
        <f>IF(SUM($D$19:$D$21)=0,0,D80/SUM($D$19:D$21)*100)</f>
        <v>0</v>
      </c>
      <c r="G80" s="591">
        <f t="shared" si="3"/>
        <v>0</v>
      </c>
    </row>
    <row r="81" spans="2:9" x14ac:dyDescent="0.2">
      <c r="B81" s="606"/>
      <c r="C81" s="609" t="s">
        <v>527</v>
      </c>
      <c r="D81" s="590">
        <v>0</v>
      </c>
      <c r="E81" s="608">
        <f t="shared" si="2"/>
        <v>0</v>
      </c>
      <c r="F81" s="608">
        <f>IF(SUM($D$19:$D$21)=0,0,D81/SUM($D$19:D$21)*100)</f>
        <v>0</v>
      </c>
      <c r="G81" s="591">
        <f t="shared" si="3"/>
        <v>0</v>
      </c>
    </row>
    <row r="82" spans="2:9" x14ac:dyDescent="0.2">
      <c r="B82" s="606"/>
      <c r="C82" s="610" t="s">
        <v>528</v>
      </c>
      <c r="D82" s="590">
        <v>0</v>
      </c>
      <c r="E82" s="608">
        <f t="shared" si="2"/>
        <v>0</v>
      </c>
      <c r="F82" s="608">
        <f>IF(SUM($D$19:$D$21)=0,0,D82/SUM($D$19:D$21)*100)</f>
        <v>0</v>
      </c>
      <c r="G82" s="591">
        <f t="shared" si="3"/>
        <v>0</v>
      </c>
    </row>
    <row r="83" spans="2:9" x14ac:dyDescent="0.2">
      <c r="B83" s="606"/>
      <c r="C83" s="610" t="s">
        <v>529</v>
      </c>
      <c r="D83" s="590">
        <v>0</v>
      </c>
      <c r="E83" s="608">
        <f t="shared" si="2"/>
        <v>0</v>
      </c>
      <c r="F83" s="608">
        <f>IF(SUM($D$19:$D$21)=0,0,D83/SUM($D$19:D$21)*100)</f>
        <v>0</v>
      </c>
      <c r="G83" s="591">
        <f t="shared" si="3"/>
        <v>0</v>
      </c>
    </row>
    <row r="84" spans="2:9" x14ac:dyDescent="0.2">
      <c r="B84" s="606"/>
      <c r="C84" s="610" t="s">
        <v>530</v>
      </c>
      <c r="D84" s="590">
        <v>0</v>
      </c>
      <c r="E84" s="608">
        <f t="shared" si="2"/>
        <v>0</v>
      </c>
      <c r="F84" s="608">
        <f>IF(SUM($D$19:$D$21)=0,0,D84/SUM($D$19:D$21)*100)</f>
        <v>0</v>
      </c>
      <c r="G84" s="591">
        <f t="shared" si="3"/>
        <v>0</v>
      </c>
    </row>
    <row r="85" spans="2:9" x14ac:dyDescent="0.2">
      <c r="B85" s="606"/>
      <c r="C85" s="610" t="s">
        <v>531</v>
      </c>
      <c r="D85" s="590">
        <v>0</v>
      </c>
      <c r="E85" s="608">
        <f t="shared" si="2"/>
        <v>0</v>
      </c>
      <c r="F85" s="608">
        <f>IF(SUM($D$19:$D$21)=0,0,D85/SUM($D$19:D$21)*100)</f>
        <v>0</v>
      </c>
      <c r="G85" s="591">
        <f t="shared" si="3"/>
        <v>0</v>
      </c>
    </row>
    <row r="86" spans="2:9" x14ac:dyDescent="0.2">
      <c r="B86" s="606"/>
      <c r="C86" s="610" t="s">
        <v>532</v>
      </c>
      <c r="D86" s="590">
        <v>0</v>
      </c>
      <c r="E86" s="608">
        <f t="shared" si="2"/>
        <v>0</v>
      </c>
      <c r="F86" s="608">
        <f>IF(SUM($D$19:$D$21)=0,0,D86/SUM($D$19:D$21)*100)</f>
        <v>0</v>
      </c>
      <c r="G86" s="591">
        <f t="shared" si="3"/>
        <v>0</v>
      </c>
    </row>
    <row r="87" spans="2:9" x14ac:dyDescent="0.2">
      <c r="B87" s="606"/>
      <c r="C87" s="610" t="s">
        <v>533</v>
      </c>
      <c r="D87" s="590">
        <v>0</v>
      </c>
      <c r="E87" s="608">
        <f t="shared" si="2"/>
        <v>0</v>
      </c>
      <c r="F87" s="608">
        <f>IF(SUM($D$19:$D$21)=0,0,D87/SUM($D$19:D$21)*100)</f>
        <v>0</v>
      </c>
      <c r="G87" s="591">
        <f t="shared" si="3"/>
        <v>0</v>
      </c>
    </row>
    <row r="88" spans="2:9" x14ac:dyDescent="0.2">
      <c r="B88" s="606"/>
      <c r="C88" s="610" t="s">
        <v>534</v>
      </c>
      <c r="D88" s="590">
        <v>0</v>
      </c>
      <c r="E88" s="608">
        <f t="shared" si="2"/>
        <v>0</v>
      </c>
      <c r="F88" s="608">
        <f>IF(SUM($D$19:$D$21)=0,0,D88/SUM($D$19:D$21)*100)</f>
        <v>0</v>
      </c>
      <c r="G88" s="591">
        <f t="shared" si="3"/>
        <v>0</v>
      </c>
      <c r="I88" s="615"/>
    </row>
    <row r="89" spans="2:9" x14ac:dyDescent="0.2">
      <c r="B89" s="606"/>
      <c r="C89" s="610" t="s">
        <v>535</v>
      </c>
      <c r="D89" s="590">
        <v>0</v>
      </c>
      <c r="E89" s="608">
        <f t="shared" si="2"/>
        <v>0</v>
      </c>
      <c r="F89" s="608">
        <f>IF(SUM($D$19:$D$21)=0,0,D89/SUM($D$19:D$21)*100)</f>
        <v>0</v>
      </c>
      <c r="G89" s="591">
        <f t="shared" si="3"/>
        <v>0</v>
      </c>
      <c r="I89" s="615"/>
    </row>
    <row r="90" spans="2:9" x14ac:dyDescent="0.2">
      <c r="B90" s="606"/>
      <c r="C90" s="610" t="s">
        <v>536</v>
      </c>
      <c r="D90" s="590">
        <v>0</v>
      </c>
      <c r="E90" s="608">
        <f t="shared" si="2"/>
        <v>0</v>
      </c>
      <c r="F90" s="608">
        <f>IF(SUM($D$19:$D$21)=0,0,D90/SUM($D$19:D$21)*100)</f>
        <v>0</v>
      </c>
      <c r="G90" s="591">
        <f t="shared" si="3"/>
        <v>0</v>
      </c>
      <c r="I90" s="615"/>
    </row>
    <row r="91" spans="2:9" x14ac:dyDescent="0.2">
      <c r="B91" s="606"/>
      <c r="C91" s="610" t="s">
        <v>537</v>
      </c>
      <c r="D91" s="590">
        <v>0</v>
      </c>
      <c r="E91" s="608">
        <f t="shared" si="2"/>
        <v>0</v>
      </c>
      <c r="F91" s="608">
        <f>IF(SUM($D$19:$D$21)=0,0,D91/SUM($D$19:D$21)*100)</f>
        <v>0</v>
      </c>
      <c r="G91" s="591">
        <f t="shared" si="3"/>
        <v>0</v>
      </c>
      <c r="I91" s="615"/>
    </row>
    <row r="92" spans="2:9" x14ac:dyDescent="0.2">
      <c r="B92" s="606"/>
      <c r="C92" s="610" t="s">
        <v>538</v>
      </c>
      <c r="D92" s="590">
        <v>0</v>
      </c>
      <c r="E92" s="608">
        <f t="shared" si="2"/>
        <v>0</v>
      </c>
      <c r="F92" s="608">
        <f>IF(SUM($D$19:$D$21)=0,0,D92/SUM($D$19:D$21)*100)</f>
        <v>0</v>
      </c>
      <c r="G92" s="591">
        <f t="shared" si="3"/>
        <v>0</v>
      </c>
      <c r="I92" s="615"/>
    </row>
    <row r="93" spans="2:9" x14ac:dyDescent="0.2">
      <c r="B93" s="606"/>
      <c r="C93" s="610" t="s">
        <v>539</v>
      </c>
      <c r="D93" s="590">
        <v>0</v>
      </c>
      <c r="E93" s="608">
        <f t="shared" si="2"/>
        <v>0</v>
      </c>
      <c r="F93" s="608">
        <f>IF(SUM($D$19:$D$21)=0,0,D93/SUM($D$19:D$21)*100)</f>
        <v>0</v>
      </c>
      <c r="G93" s="591">
        <f t="shared" si="3"/>
        <v>0</v>
      </c>
      <c r="I93" s="615"/>
    </row>
    <row r="94" spans="2:9" x14ac:dyDescent="0.2">
      <c r="B94" s="606"/>
      <c r="C94" s="610" t="s">
        <v>540</v>
      </c>
      <c r="D94" s="590">
        <v>0</v>
      </c>
      <c r="E94" s="608">
        <f t="shared" si="2"/>
        <v>0</v>
      </c>
      <c r="F94" s="608">
        <f>IF(SUM($D$19:$D$21)=0,0,D94/SUM($D$19:D$21)*100)</f>
        <v>0</v>
      </c>
      <c r="G94" s="591">
        <f t="shared" si="3"/>
        <v>0</v>
      </c>
      <c r="I94" s="615"/>
    </row>
    <row r="95" spans="2:9" x14ac:dyDescent="0.2">
      <c r="B95" s="606"/>
      <c r="C95" s="610" t="s">
        <v>541</v>
      </c>
      <c r="D95" s="590">
        <v>0</v>
      </c>
      <c r="E95" s="608">
        <f t="shared" si="2"/>
        <v>0</v>
      </c>
      <c r="F95" s="608">
        <f>IF(SUM($D$19:$D$21)=0,0,D95/SUM($D$19:D$21)*100)</f>
        <v>0</v>
      </c>
      <c r="G95" s="591">
        <f t="shared" si="3"/>
        <v>0</v>
      </c>
      <c r="I95" s="615"/>
    </row>
    <row r="96" spans="2:9" x14ac:dyDescent="0.2">
      <c r="B96" s="606"/>
      <c r="C96" s="610" t="s">
        <v>542</v>
      </c>
      <c r="D96" s="590">
        <v>0</v>
      </c>
      <c r="E96" s="608">
        <f t="shared" si="2"/>
        <v>0</v>
      </c>
      <c r="F96" s="608">
        <f>IF(SUM($D$19:$D$21)=0,0,D96/SUM($D$19:D$21)*100)</f>
        <v>0</v>
      </c>
      <c r="G96" s="591">
        <f t="shared" si="3"/>
        <v>0</v>
      </c>
      <c r="I96" s="615"/>
    </row>
    <row r="97" spans="2:9" x14ac:dyDescent="0.2">
      <c r="B97" s="606"/>
      <c r="C97" s="610" t="s">
        <v>543</v>
      </c>
      <c r="D97" s="590">
        <v>0</v>
      </c>
      <c r="E97" s="608">
        <f t="shared" si="2"/>
        <v>0</v>
      </c>
      <c r="F97" s="608">
        <f>IF(SUM($D$19:$D$21)=0,0,D97/SUM($D$19:D$21)*100)</f>
        <v>0</v>
      </c>
      <c r="G97" s="591">
        <f t="shared" si="3"/>
        <v>0</v>
      </c>
      <c r="I97" s="615"/>
    </row>
    <row r="98" spans="2:9" x14ac:dyDescent="0.2">
      <c r="B98" s="606"/>
      <c r="C98" s="610" t="s">
        <v>544</v>
      </c>
      <c r="D98" s="590">
        <v>1.7245440000000001</v>
      </c>
      <c r="E98" s="608">
        <f t="shared" si="2"/>
        <v>1.1047186399535411</v>
      </c>
      <c r="F98" s="608">
        <f>IF(SUM($D$19:$D$21)=0,0,D98/SUM($D$19:D$21)*100)</f>
        <v>1.442116066902176</v>
      </c>
      <c r="G98" s="591">
        <f t="shared" si="3"/>
        <v>100</v>
      </c>
      <c r="I98" s="615"/>
    </row>
    <row r="99" spans="2:9" x14ac:dyDescent="0.2">
      <c r="B99" s="606"/>
      <c r="C99" s="610" t="s">
        <v>545</v>
      </c>
      <c r="D99" s="590">
        <v>0</v>
      </c>
      <c r="E99" s="608">
        <f t="shared" si="2"/>
        <v>0</v>
      </c>
      <c r="F99" s="608">
        <f>IF(SUM($D$19:$D$21)=0,0,D99/SUM($D$19:D$21)*100)</f>
        <v>0</v>
      </c>
      <c r="G99" s="591">
        <f t="shared" si="3"/>
        <v>0</v>
      </c>
    </row>
    <row r="100" spans="2:9" x14ac:dyDescent="0.2">
      <c r="B100" s="606"/>
      <c r="C100" s="610" t="s">
        <v>546</v>
      </c>
      <c r="D100" s="590">
        <v>0</v>
      </c>
      <c r="E100" s="608">
        <f t="shared" si="2"/>
        <v>0</v>
      </c>
      <c r="F100" s="608">
        <f>IF(SUM($D$19:$D$21)=0,0,D100/SUM($D$19:D$21)*100)</f>
        <v>0</v>
      </c>
      <c r="G100" s="591">
        <f t="shared" si="3"/>
        <v>0</v>
      </c>
    </row>
    <row r="101" spans="2:9" x14ac:dyDescent="0.2">
      <c r="B101" s="611"/>
      <c r="C101" s="612" t="s">
        <v>547</v>
      </c>
      <c r="D101" s="613">
        <v>0</v>
      </c>
      <c r="E101" s="614">
        <f t="shared" si="2"/>
        <v>0</v>
      </c>
      <c r="F101" s="614">
        <f>IF(SUM($D$19:$D$21)=0,0,D101/SUM($D$19:D$21)*100)</f>
        <v>0</v>
      </c>
      <c r="G101" s="594">
        <f t="shared" si="3"/>
        <v>0</v>
      </c>
    </row>
    <row r="102" spans="2:9" x14ac:dyDescent="0.2">
      <c r="D102" s="597"/>
      <c r="E102" s="598"/>
      <c r="F102" s="598"/>
      <c r="G102" s="598"/>
    </row>
    <row r="103" spans="2:9" x14ac:dyDescent="0.2">
      <c r="B103" s="603" t="s">
        <v>502</v>
      </c>
      <c r="C103" s="604" t="s">
        <v>517</v>
      </c>
      <c r="D103" s="588">
        <v>0</v>
      </c>
      <c r="E103" s="605">
        <f>IF($C$6=0,0,D103/$C$6*100)</f>
        <v>0</v>
      </c>
      <c r="F103" s="605">
        <f>IF(SUM($D$24:$D$26)=0,0,D103/SUM($D$24:D$26)*100)</f>
        <v>0</v>
      </c>
      <c r="G103" s="589">
        <f>IF($D$24=0,0,D103/$D$24*100)</f>
        <v>0</v>
      </c>
    </row>
    <row r="104" spans="2:9" x14ac:dyDescent="0.2">
      <c r="B104" s="606"/>
      <c r="C104" s="607" t="s">
        <v>754</v>
      </c>
      <c r="D104" s="590">
        <v>0</v>
      </c>
      <c r="E104" s="608">
        <f t="shared" ref="E104:E134" si="4">IF($C$6=0,0,D104/$C$6*100)</f>
        <v>0</v>
      </c>
      <c r="F104" s="608">
        <f>IF(SUM($D$24:$D$26)=0,0,D104/SUM($D$24:D$26)*100)</f>
        <v>0</v>
      </c>
      <c r="G104" s="591">
        <f t="shared" ref="G104:G134" si="5">IF($D$24=0,0,D104/$D$24*100)</f>
        <v>0</v>
      </c>
    </row>
    <row r="105" spans="2:9" x14ac:dyDescent="0.2">
      <c r="B105" s="606"/>
      <c r="C105" s="609" t="s">
        <v>518</v>
      </c>
      <c r="D105" s="590">
        <v>0</v>
      </c>
      <c r="E105" s="608">
        <f t="shared" si="4"/>
        <v>0</v>
      </c>
      <c r="F105" s="608">
        <f>IF(SUM($D$24:$D$26)=0,0,D105/SUM($D$24:D$26)*100)</f>
        <v>0</v>
      </c>
      <c r="G105" s="591">
        <f t="shared" si="5"/>
        <v>0</v>
      </c>
    </row>
    <row r="106" spans="2:9" x14ac:dyDescent="0.2">
      <c r="B106" s="606"/>
      <c r="C106" s="609" t="s">
        <v>519</v>
      </c>
      <c r="D106" s="590">
        <v>1.066397</v>
      </c>
      <c r="E106" s="608">
        <f t="shared" si="4"/>
        <v>0.63221070679352043</v>
      </c>
      <c r="F106" s="608">
        <f>IF(SUM($D$24:$D$26)=0,0,D106/SUM($D$24:D$26)*100)</f>
        <v>0.75016021142984568</v>
      </c>
      <c r="G106" s="591">
        <f t="shared" si="5"/>
        <v>26.223294042544616</v>
      </c>
    </row>
    <row r="107" spans="2:9" x14ac:dyDescent="0.2">
      <c r="B107" s="606"/>
      <c r="C107" s="609" t="s">
        <v>520</v>
      </c>
      <c r="D107" s="590">
        <v>1</v>
      </c>
      <c r="E107" s="608">
        <f t="shared" si="4"/>
        <v>0.59284741685649933</v>
      </c>
      <c r="F107" s="608">
        <f>IF(SUM($D$24:$D$26)=0,0,D107/SUM($D$24:D$26)*100)</f>
        <v>0.70345303993713948</v>
      </c>
      <c r="G107" s="591">
        <f t="shared" si="5"/>
        <v>24.590554964562553</v>
      </c>
    </row>
    <row r="108" spans="2:9" x14ac:dyDescent="0.2">
      <c r="B108" s="606"/>
      <c r="C108" s="609" t="s">
        <v>521</v>
      </c>
      <c r="D108" s="590">
        <v>0</v>
      </c>
      <c r="E108" s="608">
        <f t="shared" si="4"/>
        <v>0</v>
      </c>
      <c r="F108" s="608">
        <f>IF(SUM($D$24:$D$26)=0,0,D108/SUM($D$24:D$26)*100)</f>
        <v>0</v>
      </c>
      <c r="G108" s="591">
        <f t="shared" si="5"/>
        <v>0</v>
      </c>
    </row>
    <row r="109" spans="2:9" x14ac:dyDescent="0.2">
      <c r="B109" s="606"/>
      <c r="C109" s="609" t="s">
        <v>522</v>
      </c>
      <c r="D109" s="590">
        <v>0</v>
      </c>
      <c r="E109" s="608">
        <f t="shared" si="4"/>
        <v>0</v>
      </c>
      <c r="F109" s="608">
        <f>IF(SUM($D$24:$D$26)=0,0,D109/SUM($D$24:D$26)*100)</f>
        <v>0</v>
      </c>
      <c r="G109" s="591">
        <f t="shared" si="5"/>
        <v>0</v>
      </c>
    </row>
    <row r="110" spans="2:9" x14ac:dyDescent="0.2">
      <c r="B110" s="606"/>
      <c r="C110" s="609" t="s">
        <v>523</v>
      </c>
      <c r="D110" s="590">
        <v>0</v>
      </c>
      <c r="E110" s="608">
        <f t="shared" si="4"/>
        <v>0</v>
      </c>
      <c r="F110" s="608">
        <f>IF(SUM($D$24:$D$26)=0,0,D110/SUM($D$24:D$26)*100)</f>
        <v>0</v>
      </c>
      <c r="G110" s="591">
        <f t="shared" si="5"/>
        <v>0</v>
      </c>
    </row>
    <row r="111" spans="2:9" x14ac:dyDescent="0.2">
      <c r="B111" s="606"/>
      <c r="C111" s="609" t="s">
        <v>524</v>
      </c>
      <c r="D111" s="590">
        <v>1</v>
      </c>
      <c r="E111" s="608">
        <f t="shared" si="4"/>
        <v>0.59284741685649933</v>
      </c>
      <c r="F111" s="608">
        <f>IF(SUM($D$24:$D$26)=0,0,D111/SUM($D$24:D$26)*100)</f>
        <v>0.70345303993713948</v>
      </c>
      <c r="G111" s="591">
        <f t="shared" si="5"/>
        <v>24.590554964562553</v>
      </c>
    </row>
    <row r="112" spans="2:9" x14ac:dyDescent="0.2">
      <c r="B112" s="606"/>
      <c r="C112" s="609" t="s">
        <v>525</v>
      </c>
      <c r="D112" s="590">
        <v>0</v>
      </c>
      <c r="E112" s="608">
        <f t="shared" si="4"/>
        <v>0</v>
      </c>
      <c r="F112" s="608">
        <f>IF(SUM($D$24:$D$26)=0,0,D112/SUM($D$24:D$26)*100)</f>
        <v>0</v>
      </c>
      <c r="G112" s="591">
        <f t="shared" si="5"/>
        <v>0</v>
      </c>
    </row>
    <row r="113" spans="2:9" x14ac:dyDescent="0.2">
      <c r="B113" s="606"/>
      <c r="C113" s="609" t="s">
        <v>526</v>
      </c>
      <c r="D113" s="590">
        <v>0</v>
      </c>
      <c r="E113" s="608">
        <f t="shared" si="4"/>
        <v>0</v>
      </c>
      <c r="F113" s="608">
        <f>IF(SUM($D$24:$D$26)=0,0,D113/SUM($D$24:D$26)*100)</f>
        <v>0</v>
      </c>
      <c r="G113" s="591">
        <f t="shared" si="5"/>
        <v>0</v>
      </c>
    </row>
    <row r="114" spans="2:9" x14ac:dyDescent="0.2">
      <c r="B114" s="606"/>
      <c r="C114" s="609" t="s">
        <v>527</v>
      </c>
      <c r="D114" s="590">
        <v>0</v>
      </c>
      <c r="E114" s="608">
        <f t="shared" si="4"/>
        <v>0</v>
      </c>
      <c r="F114" s="608">
        <f>IF(SUM($D$24:$D$26)=0,0,D114/SUM($D$24:D$26)*100)</f>
        <v>0</v>
      </c>
      <c r="G114" s="591">
        <f t="shared" si="5"/>
        <v>0</v>
      </c>
    </row>
    <row r="115" spans="2:9" x14ac:dyDescent="0.2">
      <c r="B115" s="606"/>
      <c r="C115" s="610" t="s">
        <v>528</v>
      </c>
      <c r="D115" s="590">
        <v>0</v>
      </c>
      <c r="E115" s="608">
        <f t="shared" si="4"/>
        <v>0</v>
      </c>
      <c r="F115" s="608">
        <f>IF(SUM($D$24:$D$26)=0,0,D115/SUM($D$24:D$26)*100)</f>
        <v>0</v>
      </c>
      <c r="G115" s="591">
        <f t="shared" si="5"/>
        <v>0</v>
      </c>
    </row>
    <row r="116" spans="2:9" x14ac:dyDescent="0.2">
      <c r="B116" s="606"/>
      <c r="C116" s="610" t="s">
        <v>529</v>
      </c>
      <c r="D116" s="590">
        <v>1</v>
      </c>
      <c r="E116" s="608">
        <f t="shared" si="4"/>
        <v>0.59284741685649933</v>
      </c>
      <c r="F116" s="608">
        <f>IF(SUM($D$24:$D$26)=0,0,D116/SUM($D$24:D$26)*100)</f>
        <v>0.70345303993713948</v>
      </c>
      <c r="G116" s="591">
        <f t="shared" si="5"/>
        <v>24.590554964562553</v>
      </c>
    </row>
    <row r="117" spans="2:9" x14ac:dyDescent="0.2">
      <c r="B117" s="606"/>
      <c r="C117" s="610" t="s">
        <v>530</v>
      </c>
      <c r="D117" s="590">
        <v>0</v>
      </c>
      <c r="E117" s="608">
        <f t="shared" si="4"/>
        <v>0</v>
      </c>
      <c r="F117" s="608">
        <f>IF(SUM($D$24:$D$26)=0,0,D117/SUM($D$24:D$26)*100)</f>
        <v>0</v>
      </c>
      <c r="G117" s="591">
        <f t="shared" si="5"/>
        <v>0</v>
      </c>
    </row>
    <row r="118" spans="2:9" x14ac:dyDescent="0.2">
      <c r="B118" s="606"/>
      <c r="C118" s="610" t="s">
        <v>531</v>
      </c>
      <c r="D118" s="590">
        <v>0</v>
      </c>
      <c r="E118" s="608">
        <f t="shared" si="4"/>
        <v>0</v>
      </c>
      <c r="F118" s="608">
        <f>IF(SUM($D$24:$D$26)=0,0,D118/SUM($D$24:D$26)*100)</f>
        <v>0</v>
      </c>
      <c r="G118" s="591">
        <f t="shared" si="5"/>
        <v>0</v>
      </c>
    </row>
    <row r="119" spans="2:9" x14ac:dyDescent="0.2">
      <c r="B119" s="606"/>
      <c r="C119" s="610" t="s">
        <v>532</v>
      </c>
      <c r="D119" s="590">
        <v>0</v>
      </c>
      <c r="E119" s="608">
        <f t="shared" si="4"/>
        <v>0</v>
      </c>
      <c r="F119" s="608">
        <f>IF(SUM($D$24:$D$26)=0,0,D119/SUM($D$24:D$26)*100)</f>
        <v>0</v>
      </c>
      <c r="G119" s="591">
        <f t="shared" si="5"/>
        <v>0</v>
      </c>
    </row>
    <row r="120" spans="2:9" x14ac:dyDescent="0.2">
      <c r="B120" s="606"/>
      <c r="C120" s="610" t="s">
        <v>533</v>
      </c>
      <c r="D120" s="590">
        <v>0</v>
      </c>
      <c r="E120" s="608">
        <f t="shared" si="4"/>
        <v>0</v>
      </c>
      <c r="F120" s="608">
        <f>IF(SUM($D$24:$D$26)=0,0,D120/SUM($D$24:D$26)*100)</f>
        <v>0</v>
      </c>
      <c r="G120" s="591">
        <f t="shared" si="5"/>
        <v>0</v>
      </c>
    </row>
    <row r="121" spans="2:9" x14ac:dyDescent="0.2">
      <c r="B121" s="606"/>
      <c r="C121" s="610" t="s">
        <v>534</v>
      </c>
      <c r="D121" s="590">
        <v>1</v>
      </c>
      <c r="E121" s="608">
        <f t="shared" si="4"/>
        <v>0.59284741685649933</v>
      </c>
      <c r="F121" s="608">
        <f>IF(SUM($D$24:$D$26)=0,0,D121/SUM($D$24:D$26)*100)</f>
        <v>0.70345303993713948</v>
      </c>
      <c r="G121" s="591">
        <f t="shared" si="5"/>
        <v>24.590554964562553</v>
      </c>
      <c r="I121" s="615"/>
    </row>
    <row r="122" spans="2:9" x14ac:dyDescent="0.2">
      <c r="B122" s="606"/>
      <c r="C122" s="610" t="s">
        <v>535</v>
      </c>
      <c r="D122" s="590">
        <v>0</v>
      </c>
      <c r="E122" s="608">
        <f t="shared" si="4"/>
        <v>0</v>
      </c>
      <c r="F122" s="608">
        <f>IF(SUM($D$24:$D$26)=0,0,D122/SUM($D$24:D$26)*100)</f>
        <v>0</v>
      </c>
      <c r="G122" s="591">
        <f t="shared" si="5"/>
        <v>0</v>
      </c>
      <c r="I122" s="615"/>
    </row>
    <row r="123" spans="2:9" x14ac:dyDescent="0.2">
      <c r="B123" s="606"/>
      <c r="C123" s="610" t="s">
        <v>536</v>
      </c>
      <c r="D123" s="590">
        <v>0</v>
      </c>
      <c r="E123" s="608">
        <f t="shared" si="4"/>
        <v>0</v>
      </c>
      <c r="F123" s="608">
        <f>IF(SUM($D$24:$D$26)=0,0,D123/SUM($D$24:D$26)*100)</f>
        <v>0</v>
      </c>
      <c r="G123" s="591">
        <f t="shared" si="5"/>
        <v>0</v>
      </c>
      <c r="I123" s="615"/>
    </row>
    <row r="124" spans="2:9" x14ac:dyDescent="0.2">
      <c r="B124" s="606"/>
      <c r="C124" s="610" t="s">
        <v>537</v>
      </c>
      <c r="D124" s="590">
        <v>0</v>
      </c>
      <c r="E124" s="608">
        <f t="shared" si="4"/>
        <v>0</v>
      </c>
      <c r="F124" s="608">
        <f>IF(SUM($D$24:$D$26)=0,0,D124/SUM($D$24:D$26)*100)</f>
        <v>0</v>
      </c>
      <c r="G124" s="591">
        <f t="shared" si="5"/>
        <v>0</v>
      </c>
      <c r="I124" s="615"/>
    </row>
    <row r="125" spans="2:9" x14ac:dyDescent="0.2">
      <c r="B125" s="606"/>
      <c r="C125" s="610" t="s">
        <v>538</v>
      </c>
      <c r="D125" s="590">
        <v>0</v>
      </c>
      <c r="E125" s="608">
        <f t="shared" si="4"/>
        <v>0</v>
      </c>
      <c r="F125" s="608">
        <f>IF(SUM($D$24:$D$26)=0,0,D125/SUM($D$24:D$26)*100)</f>
        <v>0</v>
      </c>
      <c r="G125" s="591">
        <f t="shared" si="5"/>
        <v>0</v>
      </c>
      <c r="I125" s="615"/>
    </row>
    <row r="126" spans="2:9" x14ac:dyDescent="0.2">
      <c r="B126" s="606"/>
      <c r="C126" s="610" t="s">
        <v>539</v>
      </c>
      <c r="D126" s="590">
        <v>0</v>
      </c>
      <c r="E126" s="608">
        <f t="shared" si="4"/>
        <v>0</v>
      </c>
      <c r="F126" s="608">
        <f>IF(SUM($D$24:$D$26)=0,0,D126/SUM($D$24:D$26)*100)</f>
        <v>0</v>
      </c>
      <c r="G126" s="591">
        <f t="shared" si="5"/>
        <v>0</v>
      </c>
      <c r="I126" s="615"/>
    </row>
    <row r="127" spans="2:9" x14ac:dyDescent="0.2">
      <c r="B127" s="606"/>
      <c r="C127" s="610" t="s">
        <v>540</v>
      </c>
      <c r="D127" s="590">
        <v>0</v>
      </c>
      <c r="E127" s="608">
        <f t="shared" si="4"/>
        <v>0</v>
      </c>
      <c r="F127" s="608">
        <f>IF(SUM($D$24:$D$26)=0,0,D127/SUM($D$24:D$26)*100)</f>
        <v>0</v>
      </c>
      <c r="G127" s="591">
        <f t="shared" si="5"/>
        <v>0</v>
      </c>
      <c r="I127" s="615"/>
    </row>
    <row r="128" spans="2:9" x14ac:dyDescent="0.2">
      <c r="B128" s="606"/>
      <c r="C128" s="610" t="s">
        <v>541</v>
      </c>
      <c r="D128" s="590">
        <v>0</v>
      </c>
      <c r="E128" s="608">
        <f t="shared" si="4"/>
        <v>0</v>
      </c>
      <c r="F128" s="608">
        <f>IF(SUM($D$24:$D$26)=0,0,D128/SUM($D$24:D$26)*100)</f>
        <v>0</v>
      </c>
      <c r="G128" s="591">
        <f t="shared" si="5"/>
        <v>0</v>
      </c>
      <c r="I128" s="615"/>
    </row>
    <row r="129" spans="2:9" x14ac:dyDescent="0.2">
      <c r="B129" s="606"/>
      <c r="C129" s="610" t="s">
        <v>542</v>
      </c>
      <c r="D129" s="590">
        <v>0</v>
      </c>
      <c r="E129" s="608">
        <f t="shared" si="4"/>
        <v>0</v>
      </c>
      <c r="F129" s="608">
        <f>IF(SUM($D$24:$D$26)=0,0,D129/SUM($D$24:D$26)*100)</f>
        <v>0</v>
      </c>
      <c r="G129" s="591">
        <f t="shared" si="5"/>
        <v>0</v>
      </c>
      <c r="I129" s="615"/>
    </row>
    <row r="130" spans="2:9" x14ac:dyDescent="0.2">
      <c r="B130" s="606"/>
      <c r="C130" s="610" t="s">
        <v>543</v>
      </c>
      <c r="D130" s="590">
        <v>1.000205</v>
      </c>
      <c r="E130" s="608">
        <f t="shared" si="4"/>
        <v>0.59296895057695498</v>
      </c>
      <c r="F130" s="608">
        <f>IF(SUM($D$24:$D$26)=0,0,D130/SUM($D$24:D$26)*100)</f>
        <v>0.70359724781032651</v>
      </c>
      <c r="G130" s="591">
        <f t="shared" si="5"/>
        <v>24.595596028330288</v>
      </c>
      <c r="I130" s="615"/>
    </row>
    <row r="131" spans="2:9" x14ac:dyDescent="0.2">
      <c r="B131" s="606"/>
      <c r="C131" s="610" t="s">
        <v>544</v>
      </c>
      <c r="D131" s="590">
        <v>1</v>
      </c>
      <c r="E131" s="608">
        <f t="shared" si="4"/>
        <v>0.59284741685649933</v>
      </c>
      <c r="F131" s="608">
        <f>IF(SUM($D$24:$D$26)=0,0,D131/SUM($D$24:D$26)*100)</f>
        <v>0.70345303993713948</v>
      </c>
      <c r="G131" s="591">
        <f t="shared" si="5"/>
        <v>24.590554964562553</v>
      </c>
      <c r="I131" s="615"/>
    </row>
    <row r="132" spans="2:9" x14ac:dyDescent="0.2">
      <c r="B132" s="606"/>
      <c r="C132" s="610" t="s">
        <v>545</v>
      </c>
      <c r="D132" s="590">
        <v>0</v>
      </c>
      <c r="E132" s="608">
        <f t="shared" si="4"/>
        <v>0</v>
      </c>
      <c r="F132" s="608">
        <f>IF(SUM($D$24:$D$26)=0,0,D132/SUM($D$24:D$26)*100)</f>
        <v>0</v>
      </c>
      <c r="G132" s="591">
        <f t="shared" si="5"/>
        <v>0</v>
      </c>
    </row>
    <row r="133" spans="2:9" x14ac:dyDescent="0.2">
      <c r="B133" s="606"/>
      <c r="C133" s="610" t="s">
        <v>546</v>
      </c>
      <c r="D133" s="590">
        <v>0</v>
      </c>
      <c r="E133" s="608">
        <f t="shared" si="4"/>
        <v>0</v>
      </c>
      <c r="F133" s="608">
        <f>IF(SUM($D$24:$D$26)=0,0,D133/SUM($D$24:D$26)*100)</f>
        <v>0</v>
      </c>
      <c r="G133" s="591">
        <f t="shared" si="5"/>
        <v>0</v>
      </c>
    </row>
    <row r="134" spans="2:9" x14ac:dyDescent="0.2">
      <c r="B134" s="611"/>
      <c r="C134" s="612" t="s">
        <v>547</v>
      </c>
      <c r="D134" s="613">
        <v>0</v>
      </c>
      <c r="E134" s="614">
        <f t="shared" si="4"/>
        <v>0</v>
      </c>
      <c r="F134" s="614">
        <f>IF(SUM($D$24:$D$26)=0,0,D134/SUM($D$24:D$26)*100)</f>
        <v>0</v>
      </c>
      <c r="G134" s="594">
        <f t="shared" si="5"/>
        <v>0</v>
      </c>
    </row>
    <row r="135" spans="2:9" x14ac:dyDescent="0.2">
      <c r="D135" s="597"/>
      <c r="E135" s="598"/>
      <c r="F135" s="598"/>
      <c r="G135" s="598"/>
    </row>
    <row r="136" spans="2:9" x14ac:dyDescent="0.2">
      <c r="B136" s="603" t="s">
        <v>503</v>
      </c>
      <c r="C136" s="604" t="s">
        <v>517</v>
      </c>
      <c r="D136" s="588">
        <v>0</v>
      </c>
      <c r="E136" s="605">
        <f>IF($C$7=0,0,D136/$C$7*100)</f>
        <v>0</v>
      </c>
      <c r="F136" s="605">
        <f>IF(SUM($D$29:$D$31)=0,0,D136/SUM($D$29:D$31)*100)</f>
        <v>0</v>
      </c>
      <c r="G136" s="589">
        <f>IF($D$29=0,0,D136/$D$29*100)</f>
        <v>0</v>
      </c>
    </row>
    <row r="137" spans="2:9" x14ac:dyDescent="0.2">
      <c r="B137" s="606"/>
      <c r="C137" s="607" t="s">
        <v>754</v>
      </c>
      <c r="D137" s="590">
        <v>0</v>
      </c>
      <c r="E137" s="608">
        <f t="shared" ref="E137:E167" si="6">IF($C$7=0,0,D137/$C$7*100)</f>
        <v>0</v>
      </c>
      <c r="F137" s="608">
        <f>IF(SUM($D$29:$D$31)=0,0,D137/SUM($D$29:D$31)*100)</f>
        <v>0</v>
      </c>
      <c r="G137" s="591">
        <f t="shared" ref="G137:G167" si="7">IF($D$29=0,0,D137/$D$29*100)</f>
        <v>0</v>
      </c>
    </row>
    <row r="138" spans="2:9" x14ac:dyDescent="0.2">
      <c r="B138" s="606"/>
      <c r="C138" s="609" t="s">
        <v>518</v>
      </c>
      <c r="D138" s="590">
        <v>0</v>
      </c>
      <c r="E138" s="608">
        <f t="shared" si="6"/>
        <v>0</v>
      </c>
      <c r="F138" s="608">
        <f>IF(SUM($D$29:$D$31)=0,0,D138/SUM($D$29:D$31)*100)</f>
        <v>0</v>
      </c>
      <c r="G138" s="591">
        <f t="shared" si="7"/>
        <v>0</v>
      </c>
    </row>
    <row r="139" spans="2:9" x14ac:dyDescent="0.2">
      <c r="B139" s="606"/>
      <c r="C139" s="609" t="s">
        <v>519</v>
      </c>
      <c r="D139" s="590">
        <v>0</v>
      </c>
      <c r="E139" s="608">
        <f t="shared" si="6"/>
        <v>0</v>
      </c>
      <c r="F139" s="608">
        <f>IF(SUM($D$29:$D$31)=0,0,D139/SUM($D$29:D$31)*100)</f>
        <v>0</v>
      </c>
      <c r="G139" s="591">
        <f t="shared" si="7"/>
        <v>0</v>
      </c>
    </row>
    <row r="140" spans="2:9" x14ac:dyDescent="0.2">
      <c r="B140" s="606"/>
      <c r="C140" s="609" t="s">
        <v>520</v>
      </c>
      <c r="D140" s="590">
        <v>21.766068000000001</v>
      </c>
      <c r="E140" s="608">
        <f t="shared" si="6"/>
        <v>3.7468217613984396</v>
      </c>
      <c r="F140" s="608">
        <f>IF(SUM($D$29:$D$31)=0,0,D140/SUM($D$29:D$31)*100)</f>
        <v>12.354523120898996</v>
      </c>
      <c r="G140" s="591">
        <f t="shared" si="7"/>
        <v>35.936591645674966</v>
      </c>
    </row>
    <row r="141" spans="2:9" x14ac:dyDescent="0.2">
      <c r="B141" s="606"/>
      <c r="C141" s="609" t="s">
        <v>521</v>
      </c>
      <c r="D141" s="590">
        <v>0</v>
      </c>
      <c r="E141" s="608">
        <f t="shared" si="6"/>
        <v>0</v>
      </c>
      <c r="F141" s="608">
        <f>IF(SUM($D$29:$D$31)=0,0,D141/SUM($D$29:D$31)*100)</f>
        <v>0</v>
      </c>
      <c r="G141" s="591">
        <f t="shared" si="7"/>
        <v>0</v>
      </c>
    </row>
    <row r="142" spans="2:9" x14ac:dyDescent="0.2">
      <c r="B142" s="606"/>
      <c r="C142" s="609" t="s">
        <v>522</v>
      </c>
      <c r="D142" s="590">
        <v>0</v>
      </c>
      <c r="E142" s="608">
        <f t="shared" si="6"/>
        <v>0</v>
      </c>
      <c r="F142" s="608">
        <f>IF(SUM($D$29:$D$31)=0,0,D142/SUM($D$29:D$31)*100)</f>
        <v>0</v>
      </c>
      <c r="G142" s="591">
        <f t="shared" si="7"/>
        <v>0</v>
      </c>
    </row>
    <row r="143" spans="2:9" x14ac:dyDescent="0.2">
      <c r="B143" s="606"/>
      <c r="C143" s="609" t="s">
        <v>523</v>
      </c>
      <c r="D143" s="590">
        <v>0</v>
      </c>
      <c r="E143" s="608">
        <f t="shared" si="6"/>
        <v>0</v>
      </c>
      <c r="F143" s="608">
        <f>IF(SUM($D$29:$D$31)=0,0,D143/SUM($D$29:D$31)*100)</f>
        <v>0</v>
      </c>
      <c r="G143" s="591">
        <f t="shared" si="7"/>
        <v>0</v>
      </c>
    </row>
    <row r="144" spans="2:9" x14ac:dyDescent="0.2">
      <c r="B144" s="606"/>
      <c r="C144" s="609" t="s">
        <v>524</v>
      </c>
      <c r="D144" s="590">
        <v>0</v>
      </c>
      <c r="E144" s="608">
        <f t="shared" si="6"/>
        <v>0</v>
      </c>
      <c r="F144" s="608">
        <f>IF(SUM($D$29:$D$31)=0,0,D144/SUM($D$29:D$31)*100)</f>
        <v>0</v>
      </c>
      <c r="G144" s="591">
        <f t="shared" si="7"/>
        <v>0</v>
      </c>
    </row>
    <row r="145" spans="2:9" x14ac:dyDescent="0.2">
      <c r="B145" s="606"/>
      <c r="C145" s="609" t="s">
        <v>525</v>
      </c>
      <c r="D145" s="590">
        <v>1.8907639999999999</v>
      </c>
      <c r="E145" s="608">
        <f t="shared" si="6"/>
        <v>0.32547705450836406</v>
      </c>
      <c r="F145" s="608">
        <f>IF(SUM($D$29:$D$31)=0,0,D145/SUM($D$29:D$31)*100)</f>
        <v>1.0732065871595855</v>
      </c>
      <c r="G145" s="591">
        <f t="shared" si="7"/>
        <v>3.1217220200884683</v>
      </c>
    </row>
    <row r="146" spans="2:9" x14ac:dyDescent="0.2">
      <c r="B146" s="606"/>
      <c r="C146" s="609" t="s">
        <v>526</v>
      </c>
      <c r="D146" s="590">
        <v>0</v>
      </c>
      <c r="E146" s="608">
        <f t="shared" si="6"/>
        <v>0</v>
      </c>
      <c r="F146" s="608">
        <f>IF(SUM($D$29:$D$31)=0,0,D146/SUM($D$29:D$31)*100)</f>
        <v>0</v>
      </c>
      <c r="G146" s="591">
        <f t="shared" si="7"/>
        <v>0</v>
      </c>
    </row>
    <row r="147" spans="2:9" x14ac:dyDescent="0.2">
      <c r="B147" s="606"/>
      <c r="C147" s="609" t="s">
        <v>527</v>
      </c>
      <c r="D147" s="590">
        <v>0</v>
      </c>
      <c r="E147" s="608">
        <f t="shared" si="6"/>
        <v>0</v>
      </c>
      <c r="F147" s="608">
        <f>IF(SUM($D$29:$D$31)=0,0,D147/SUM($D$29:D$31)*100)</f>
        <v>0</v>
      </c>
      <c r="G147" s="591">
        <f t="shared" si="7"/>
        <v>0</v>
      </c>
    </row>
    <row r="148" spans="2:9" x14ac:dyDescent="0.2">
      <c r="B148" s="606"/>
      <c r="C148" s="610" t="s">
        <v>528</v>
      </c>
      <c r="D148" s="590">
        <v>0</v>
      </c>
      <c r="E148" s="608">
        <f t="shared" si="6"/>
        <v>0</v>
      </c>
      <c r="F148" s="608">
        <f>IF(SUM($D$29:$D$31)=0,0,D148/SUM($D$29:D$31)*100)</f>
        <v>0</v>
      </c>
      <c r="G148" s="591">
        <f t="shared" si="7"/>
        <v>0</v>
      </c>
    </row>
    <row r="149" spans="2:9" x14ac:dyDescent="0.2">
      <c r="B149" s="606"/>
      <c r="C149" s="610" t="s">
        <v>529</v>
      </c>
      <c r="D149" s="590">
        <v>0</v>
      </c>
      <c r="E149" s="608">
        <f t="shared" si="6"/>
        <v>0</v>
      </c>
      <c r="F149" s="608">
        <f>IF(SUM($D$29:$D$31)=0,0,D149/SUM($D$29:D$31)*100)</f>
        <v>0</v>
      </c>
      <c r="G149" s="591">
        <f t="shared" si="7"/>
        <v>0</v>
      </c>
    </row>
    <row r="150" spans="2:9" x14ac:dyDescent="0.2">
      <c r="B150" s="606"/>
      <c r="C150" s="610" t="s">
        <v>530</v>
      </c>
      <c r="D150" s="590">
        <v>0</v>
      </c>
      <c r="E150" s="608">
        <f t="shared" si="6"/>
        <v>0</v>
      </c>
      <c r="F150" s="608">
        <f>IF(SUM($D$29:$D$31)=0,0,D150/SUM($D$29:D$31)*100)</f>
        <v>0</v>
      </c>
      <c r="G150" s="591">
        <f t="shared" si="7"/>
        <v>0</v>
      </c>
    </row>
    <row r="151" spans="2:9" x14ac:dyDescent="0.2">
      <c r="B151" s="606"/>
      <c r="C151" s="610" t="s">
        <v>531</v>
      </c>
      <c r="D151" s="590">
        <v>0</v>
      </c>
      <c r="E151" s="608">
        <f t="shared" si="6"/>
        <v>0</v>
      </c>
      <c r="F151" s="608">
        <f>IF(SUM($D$29:$D$31)=0,0,D151/SUM($D$29:D$31)*100)</f>
        <v>0</v>
      </c>
      <c r="G151" s="591">
        <f t="shared" si="7"/>
        <v>0</v>
      </c>
    </row>
    <row r="152" spans="2:9" x14ac:dyDescent="0.2">
      <c r="B152" s="606"/>
      <c r="C152" s="610" t="s">
        <v>532</v>
      </c>
      <c r="D152" s="590">
        <v>36.911149000000002</v>
      </c>
      <c r="E152" s="608">
        <f t="shared" si="6"/>
        <v>6.3539035305513263</v>
      </c>
      <c r="F152" s="608">
        <f>IF(SUM($D$29:$D$31)=0,0,D152/SUM($D$29:D$31)*100)</f>
        <v>20.950942712273427</v>
      </c>
      <c r="G152" s="591">
        <f t="shared" si="7"/>
        <v>60.941686334236564</v>
      </c>
    </row>
    <row r="153" spans="2:9" x14ac:dyDescent="0.2">
      <c r="B153" s="606"/>
      <c r="C153" s="610" t="s">
        <v>533</v>
      </c>
      <c r="D153" s="590">
        <v>0</v>
      </c>
      <c r="E153" s="608">
        <f t="shared" si="6"/>
        <v>0</v>
      </c>
      <c r="F153" s="608">
        <f>IF(SUM($D$29:$D$31)=0,0,D153/SUM($D$29:D$31)*100)</f>
        <v>0</v>
      </c>
      <c r="G153" s="591">
        <f t="shared" si="7"/>
        <v>0</v>
      </c>
    </row>
    <row r="154" spans="2:9" x14ac:dyDescent="0.2">
      <c r="B154" s="606"/>
      <c r="C154" s="610" t="s">
        <v>534</v>
      </c>
      <c r="D154" s="590">
        <v>0</v>
      </c>
      <c r="E154" s="608">
        <f t="shared" si="6"/>
        <v>0</v>
      </c>
      <c r="F154" s="608">
        <f>IF(SUM($D$29:$D$31)=0,0,D154/SUM($D$29:D$31)*100)</f>
        <v>0</v>
      </c>
      <c r="G154" s="591">
        <f t="shared" si="7"/>
        <v>0</v>
      </c>
      <c r="I154" s="615"/>
    </row>
    <row r="155" spans="2:9" x14ac:dyDescent="0.2">
      <c r="B155" s="606"/>
      <c r="C155" s="610" t="s">
        <v>535</v>
      </c>
      <c r="D155" s="590">
        <v>0</v>
      </c>
      <c r="E155" s="608">
        <f t="shared" si="6"/>
        <v>0</v>
      </c>
      <c r="F155" s="608">
        <f>IF(SUM($D$29:$D$31)=0,0,D155/SUM($D$29:D$31)*100)</f>
        <v>0</v>
      </c>
      <c r="G155" s="591">
        <f t="shared" si="7"/>
        <v>0</v>
      </c>
      <c r="I155" s="615"/>
    </row>
    <row r="156" spans="2:9" x14ac:dyDescent="0.2">
      <c r="B156" s="606"/>
      <c r="C156" s="610" t="s">
        <v>536</v>
      </c>
      <c r="D156" s="590">
        <v>0</v>
      </c>
      <c r="E156" s="608">
        <f t="shared" si="6"/>
        <v>0</v>
      </c>
      <c r="F156" s="608">
        <f>IF(SUM($D$29:$D$31)=0,0,D156/SUM($D$29:D$31)*100)</f>
        <v>0</v>
      </c>
      <c r="G156" s="591">
        <f t="shared" si="7"/>
        <v>0</v>
      </c>
      <c r="I156" s="615"/>
    </row>
    <row r="157" spans="2:9" x14ac:dyDescent="0.2">
      <c r="B157" s="606"/>
      <c r="C157" s="610" t="s">
        <v>537</v>
      </c>
      <c r="D157" s="590">
        <v>0</v>
      </c>
      <c r="E157" s="608">
        <f t="shared" si="6"/>
        <v>0</v>
      </c>
      <c r="F157" s="608">
        <f>IF(SUM($D$29:$D$31)=0,0,D157/SUM($D$29:D$31)*100)</f>
        <v>0</v>
      </c>
      <c r="G157" s="591">
        <f t="shared" si="7"/>
        <v>0</v>
      </c>
      <c r="I157" s="615"/>
    </row>
    <row r="158" spans="2:9" x14ac:dyDescent="0.2">
      <c r="B158" s="606"/>
      <c r="C158" s="610" t="s">
        <v>538</v>
      </c>
      <c r="D158" s="590">
        <v>0</v>
      </c>
      <c r="E158" s="608">
        <f t="shared" si="6"/>
        <v>0</v>
      </c>
      <c r="F158" s="608">
        <f>IF(SUM($D$29:$D$31)=0,0,D158/SUM($D$29:D$31)*100)</f>
        <v>0</v>
      </c>
      <c r="G158" s="591">
        <f t="shared" si="7"/>
        <v>0</v>
      </c>
      <c r="I158" s="615"/>
    </row>
    <row r="159" spans="2:9" x14ac:dyDescent="0.2">
      <c r="B159" s="606"/>
      <c r="C159" s="610" t="s">
        <v>539</v>
      </c>
      <c r="D159" s="590">
        <v>0</v>
      </c>
      <c r="E159" s="608">
        <f t="shared" si="6"/>
        <v>0</v>
      </c>
      <c r="F159" s="608">
        <f>IF(SUM($D$29:$D$31)=0,0,D159/SUM($D$29:D$31)*100)</f>
        <v>0</v>
      </c>
      <c r="G159" s="591">
        <f t="shared" si="7"/>
        <v>0</v>
      </c>
      <c r="I159" s="615"/>
    </row>
    <row r="160" spans="2:9" x14ac:dyDescent="0.2">
      <c r="B160" s="606"/>
      <c r="C160" s="610" t="s">
        <v>540</v>
      </c>
      <c r="D160" s="590">
        <v>0</v>
      </c>
      <c r="E160" s="608">
        <f t="shared" si="6"/>
        <v>0</v>
      </c>
      <c r="F160" s="608">
        <f>IF(SUM($D$29:$D$31)=0,0,D160/SUM($D$29:D$31)*100)</f>
        <v>0</v>
      </c>
      <c r="G160" s="591">
        <f t="shared" si="7"/>
        <v>0</v>
      </c>
      <c r="I160" s="615"/>
    </row>
    <row r="161" spans="2:9" x14ac:dyDescent="0.2">
      <c r="B161" s="606"/>
      <c r="C161" s="610" t="s">
        <v>541</v>
      </c>
      <c r="D161" s="590">
        <v>0</v>
      </c>
      <c r="E161" s="608">
        <f t="shared" si="6"/>
        <v>0</v>
      </c>
      <c r="F161" s="608">
        <f>IF(SUM($D$29:$D$31)=0,0,D161/SUM($D$29:D$31)*100)</f>
        <v>0</v>
      </c>
      <c r="G161" s="591">
        <f t="shared" si="7"/>
        <v>0</v>
      </c>
      <c r="I161" s="615"/>
    </row>
    <row r="162" spans="2:9" x14ac:dyDescent="0.2">
      <c r="B162" s="606"/>
      <c r="C162" s="610" t="s">
        <v>542</v>
      </c>
      <c r="D162" s="590">
        <v>0</v>
      </c>
      <c r="E162" s="608">
        <f t="shared" si="6"/>
        <v>0</v>
      </c>
      <c r="F162" s="608">
        <f>IF(SUM($D$29:$D$31)=0,0,D162/SUM($D$29:D$31)*100)</f>
        <v>0</v>
      </c>
      <c r="G162" s="591">
        <f t="shared" si="7"/>
        <v>0</v>
      </c>
      <c r="I162" s="615"/>
    </row>
    <row r="163" spans="2:9" x14ac:dyDescent="0.2">
      <c r="B163" s="606"/>
      <c r="C163" s="610" t="s">
        <v>543</v>
      </c>
      <c r="D163" s="590">
        <v>0</v>
      </c>
      <c r="E163" s="608">
        <f t="shared" si="6"/>
        <v>0</v>
      </c>
      <c r="F163" s="608">
        <f>IF(SUM($D$29:$D$31)=0,0,D163/SUM($D$29:D$31)*100)</f>
        <v>0</v>
      </c>
      <c r="G163" s="591">
        <f t="shared" si="7"/>
        <v>0</v>
      </c>
      <c r="I163" s="615"/>
    </row>
    <row r="164" spans="2:9" x14ac:dyDescent="0.2">
      <c r="B164" s="606"/>
      <c r="C164" s="610" t="s">
        <v>544</v>
      </c>
      <c r="D164" s="590">
        <v>0</v>
      </c>
      <c r="E164" s="608">
        <f t="shared" si="6"/>
        <v>0</v>
      </c>
      <c r="F164" s="608">
        <f>IF(SUM($D$29:$D$31)=0,0,D164/SUM($D$29:D$31)*100)</f>
        <v>0</v>
      </c>
      <c r="G164" s="591">
        <f t="shared" si="7"/>
        <v>0</v>
      </c>
      <c r="I164" s="615"/>
    </row>
    <row r="165" spans="2:9" x14ac:dyDescent="0.2">
      <c r="B165" s="606"/>
      <c r="C165" s="610" t="s">
        <v>545</v>
      </c>
      <c r="D165" s="590">
        <v>0</v>
      </c>
      <c r="E165" s="608">
        <f t="shared" si="6"/>
        <v>0</v>
      </c>
      <c r="F165" s="608">
        <f>IF(SUM($D$29:$D$31)=0,0,D165/SUM($D$29:D$31)*100)</f>
        <v>0</v>
      </c>
      <c r="G165" s="591">
        <f t="shared" si="7"/>
        <v>0</v>
      </c>
    </row>
    <row r="166" spans="2:9" x14ac:dyDescent="0.2">
      <c r="B166" s="606"/>
      <c r="C166" s="610" t="s">
        <v>546</v>
      </c>
      <c r="D166" s="590">
        <v>0</v>
      </c>
      <c r="E166" s="608">
        <f t="shared" si="6"/>
        <v>0</v>
      </c>
      <c r="F166" s="608">
        <f>IF(SUM($D$29:$D$31)=0,0,D166/SUM($D$29:D$31)*100)</f>
        <v>0</v>
      </c>
      <c r="G166" s="591">
        <f t="shared" si="7"/>
        <v>0</v>
      </c>
    </row>
    <row r="167" spans="2:9" x14ac:dyDescent="0.2">
      <c r="B167" s="611"/>
      <c r="C167" s="612" t="s">
        <v>547</v>
      </c>
      <c r="D167" s="613">
        <v>0</v>
      </c>
      <c r="E167" s="614">
        <f t="shared" si="6"/>
        <v>0</v>
      </c>
      <c r="F167" s="614">
        <f>IF(SUM($D$29:$D$31)=0,0,D167/SUM($D$29:D$31)*100)</f>
        <v>0</v>
      </c>
      <c r="G167" s="594">
        <f t="shared" si="7"/>
        <v>0</v>
      </c>
    </row>
    <row r="168" spans="2:9" x14ac:dyDescent="0.2">
      <c r="D168" s="597"/>
    </row>
    <row r="169" spans="2:9" x14ac:dyDescent="0.2">
      <c r="D169" s="597"/>
    </row>
    <row r="170" spans="2:9" x14ac:dyDescent="0.2">
      <c r="B170" s="583" t="s">
        <v>548</v>
      </c>
      <c r="D170" s="597"/>
    </row>
    <row r="171" spans="2:9" x14ac:dyDescent="0.2">
      <c r="B171" s="583"/>
      <c r="D171" s="597"/>
    </row>
    <row r="172" spans="2:9" ht="38.25" x14ac:dyDescent="0.2">
      <c r="B172" s="599"/>
      <c r="C172" s="600" t="s">
        <v>512</v>
      </c>
      <c r="D172" s="601" t="s">
        <v>513</v>
      </c>
      <c r="E172" s="601" t="s">
        <v>514</v>
      </c>
      <c r="F172" s="601" t="s">
        <v>515</v>
      </c>
      <c r="G172" s="602" t="s">
        <v>516</v>
      </c>
    </row>
    <row r="173" spans="2:9" x14ac:dyDescent="0.2">
      <c r="B173" s="603" t="s">
        <v>501</v>
      </c>
      <c r="C173" s="604" t="s">
        <v>517</v>
      </c>
      <c r="D173" s="588">
        <v>0</v>
      </c>
      <c r="E173" s="605">
        <f>IF($C$4=0,0,D173/$C$4*100)</f>
        <v>0</v>
      </c>
      <c r="F173" s="605">
        <f>IF(SUM($D$14:$D$16)=0,0,D173/SUM($D$14:D$16)*100)</f>
        <v>0</v>
      </c>
      <c r="G173" s="589">
        <f>IF($D$15=0,0,D173/$D$15*100)</f>
        <v>0</v>
      </c>
    </row>
    <row r="174" spans="2:9" x14ac:dyDescent="0.2">
      <c r="B174" s="606"/>
      <c r="C174" s="607" t="s">
        <v>754</v>
      </c>
      <c r="D174" s="590">
        <v>0</v>
      </c>
      <c r="E174" s="608">
        <f t="shared" ref="E174:E204" si="8">IF($C$4=0,0,D174/$C$4*100)</f>
        <v>0</v>
      </c>
      <c r="F174" s="608">
        <f>IF(SUM($D$14:$D$16)=0,0,D174/SUM($D$14:D$16)*100)</f>
        <v>0</v>
      </c>
      <c r="G174" s="591">
        <f t="shared" ref="G174:G204" si="9">IF($D$15=0,0,D174/$D$15*100)</f>
        <v>0</v>
      </c>
    </row>
    <row r="175" spans="2:9" x14ac:dyDescent="0.2">
      <c r="B175" s="606"/>
      <c r="C175" s="609" t="s">
        <v>518</v>
      </c>
      <c r="D175" s="590">
        <v>8.6423179999999995</v>
      </c>
      <c r="E175" s="608">
        <f t="shared" si="8"/>
        <v>1.9872708054216603</v>
      </c>
      <c r="F175" s="608">
        <f>IF(SUM($D$14:$D$16)=0,0,D175/SUM($D$14:D$16)*100)</f>
        <v>4.0181061979587911</v>
      </c>
      <c r="G175" s="591">
        <f t="shared" si="9"/>
        <v>5.2810134557984743</v>
      </c>
    </row>
    <row r="176" spans="2:9" x14ac:dyDescent="0.2">
      <c r="B176" s="606"/>
      <c r="C176" s="609" t="s">
        <v>519</v>
      </c>
      <c r="D176" s="590">
        <v>2.2647680000000001</v>
      </c>
      <c r="E176" s="608">
        <f t="shared" si="8"/>
        <v>0.5207754826255182</v>
      </c>
      <c r="F176" s="608">
        <f>IF(SUM($D$14:$D$16)=0,0,D176/SUM($D$14:D$16)*100)</f>
        <v>1.0529673101289188</v>
      </c>
      <c r="G176" s="591">
        <f t="shared" si="9"/>
        <v>1.3839192543322059</v>
      </c>
    </row>
    <row r="177" spans="2:7" x14ac:dyDescent="0.2">
      <c r="B177" s="606"/>
      <c r="C177" s="609" t="s">
        <v>520</v>
      </c>
      <c r="D177" s="590">
        <v>99.834576999999996</v>
      </c>
      <c r="E177" s="608">
        <f t="shared" si="8"/>
        <v>22.956611900154652</v>
      </c>
      <c r="F177" s="608">
        <f>IF(SUM($D$14:$D$16)=0,0,D177/SUM($D$14:D$16)*100)</f>
        <v>46.416474447514453</v>
      </c>
      <c r="G177" s="591">
        <f t="shared" si="9"/>
        <v>61.005362738439949</v>
      </c>
    </row>
    <row r="178" spans="2:7" x14ac:dyDescent="0.2">
      <c r="B178" s="606"/>
      <c r="C178" s="609" t="s">
        <v>521</v>
      </c>
      <c r="D178" s="590">
        <v>0</v>
      </c>
      <c r="E178" s="608">
        <f t="shared" si="8"/>
        <v>0</v>
      </c>
      <c r="F178" s="608">
        <f>IF(SUM($D$14:$D$16)=0,0,D178/SUM($D$14:D$16)*100)</f>
        <v>0</v>
      </c>
      <c r="G178" s="591">
        <f t="shared" si="9"/>
        <v>0</v>
      </c>
    </row>
    <row r="179" spans="2:7" x14ac:dyDescent="0.2">
      <c r="B179" s="606"/>
      <c r="C179" s="609" t="s">
        <v>522</v>
      </c>
      <c r="D179" s="590">
        <v>2.0000079999999998</v>
      </c>
      <c r="E179" s="608">
        <f t="shared" si="8"/>
        <v>0.45989484638377842</v>
      </c>
      <c r="F179" s="608">
        <f>IF(SUM($D$14:$D$16)=0,0,D179/SUM($D$14:D$16)*100)</f>
        <v>0.9298714234730967</v>
      </c>
      <c r="G179" s="591">
        <f t="shared" si="9"/>
        <v>1.2221338256362002</v>
      </c>
    </row>
    <row r="180" spans="2:7" x14ac:dyDescent="0.2">
      <c r="B180" s="606"/>
      <c r="C180" s="609" t="s">
        <v>523</v>
      </c>
      <c r="D180" s="590">
        <v>0</v>
      </c>
      <c r="E180" s="608">
        <f t="shared" si="8"/>
        <v>0</v>
      </c>
      <c r="F180" s="608">
        <f>IF(SUM($D$14:$D$16)=0,0,D180/SUM($D$14:D$16)*100)</f>
        <v>0</v>
      </c>
      <c r="G180" s="591">
        <f t="shared" si="9"/>
        <v>0</v>
      </c>
    </row>
    <row r="181" spans="2:7" x14ac:dyDescent="0.2">
      <c r="B181" s="606"/>
      <c r="C181" s="609" t="s">
        <v>524</v>
      </c>
      <c r="D181" s="590">
        <v>22.137394</v>
      </c>
      <c r="E181" s="608">
        <f t="shared" si="8"/>
        <v>5.0904163448182116</v>
      </c>
      <c r="F181" s="608">
        <f>IF(SUM($D$14:$D$16)=0,0,D181/SUM($D$14:D$16)*100)</f>
        <v>10.292423865686933</v>
      </c>
      <c r="G181" s="591">
        <f t="shared" si="9"/>
        <v>13.527374899918335</v>
      </c>
    </row>
    <row r="182" spans="2:7" x14ac:dyDescent="0.2">
      <c r="B182" s="606"/>
      <c r="C182" s="609" t="s">
        <v>525</v>
      </c>
      <c r="D182" s="590">
        <v>4.1562599999999996</v>
      </c>
      <c r="E182" s="608">
        <f t="shared" si="8"/>
        <v>0.95571745424570465</v>
      </c>
      <c r="F182" s="608">
        <f>IF(SUM($D$14:$D$16)=0,0,D182/SUM($D$14:D$16)*100)</f>
        <v>1.9323859717182597</v>
      </c>
      <c r="G182" s="591">
        <f t="shared" si="9"/>
        <v>2.5397428080981244</v>
      </c>
    </row>
    <row r="183" spans="2:7" x14ac:dyDescent="0.2">
      <c r="B183" s="606"/>
      <c r="C183" s="609" t="s">
        <v>526</v>
      </c>
      <c r="D183" s="590">
        <v>4.1755310000000003</v>
      </c>
      <c r="E183" s="608">
        <f t="shared" si="8"/>
        <v>0.96014875331283944</v>
      </c>
      <c r="F183" s="608">
        <f>IF(SUM($D$14:$D$16)=0,0,D183/SUM($D$14:D$16)*100)</f>
        <v>1.941345711980174</v>
      </c>
      <c r="G183" s="591">
        <f t="shared" si="9"/>
        <v>2.5515186314717488</v>
      </c>
    </row>
    <row r="184" spans="2:7" x14ac:dyDescent="0.2">
      <c r="B184" s="606"/>
      <c r="C184" s="609" t="s">
        <v>527</v>
      </c>
      <c r="D184" s="590">
        <v>0</v>
      </c>
      <c r="E184" s="608">
        <f t="shared" si="8"/>
        <v>0</v>
      </c>
      <c r="F184" s="608">
        <f>IF(SUM($D$14:$D$16)=0,0,D184/SUM($D$14:D$16)*100)</f>
        <v>0</v>
      </c>
      <c r="G184" s="591">
        <f t="shared" si="9"/>
        <v>0</v>
      </c>
    </row>
    <row r="185" spans="2:7" x14ac:dyDescent="0.2">
      <c r="B185" s="606"/>
      <c r="C185" s="610" t="s">
        <v>528</v>
      </c>
      <c r="D185" s="590">
        <v>0</v>
      </c>
      <c r="E185" s="608">
        <f t="shared" si="8"/>
        <v>0</v>
      </c>
      <c r="F185" s="608">
        <f>IF(SUM($D$14:$D$16)=0,0,D185/SUM($D$14:D$16)*100)</f>
        <v>0</v>
      </c>
      <c r="G185" s="591">
        <f t="shared" si="9"/>
        <v>0</v>
      </c>
    </row>
    <row r="186" spans="2:7" x14ac:dyDescent="0.2">
      <c r="B186" s="606"/>
      <c r="C186" s="610" t="s">
        <v>529</v>
      </c>
      <c r="D186" s="590">
        <v>0</v>
      </c>
      <c r="E186" s="608">
        <f t="shared" si="8"/>
        <v>0</v>
      </c>
      <c r="F186" s="608">
        <f>IF(SUM($D$14:$D$16)=0,0,D186/SUM($D$14:D$16)*100)</f>
        <v>0</v>
      </c>
      <c r="G186" s="591">
        <f t="shared" si="9"/>
        <v>0</v>
      </c>
    </row>
    <row r="187" spans="2:7" x14ac:dyDescent="0.2">
      <c r="B187" s="606"/>
      <c r="C187" s="610" t="s">
        <v>530</v>
      </c>
      <c r="D187" s="590">
        <v>0</v>
      </c>
      <c r="E187" s="608">
        <f t="shared" si="8"/>
        <v>0</v>
      </c>
      <c r="F187" s="608">
        <f>IF(SUM($D$14:$D$16)=0,0,D187/SUM($D$14:D$16)*100)</f>
        <v>0</v>
      </c>
      <c r="G187" s="591">
        <f t="shared" si="9"/>
        <v>0</v>
      </c>
    </row>
    <row r="188" spans="2:7" x14ac:dyDescent="0.2">
      <c r="B188" s="606"/>
      <c r="C188" s="610" t="s">
        <v>531</v>
      </c>
      <c r="D188" s="590">
        <v>0</v>
      </c>
      <c r="E188" s="608">
        <f t="shared" si="8"/>
        <v>0</v>
      </c>
      <c r="F188" s="608">
        <f>IF(SUM($D$14:$D$16)=0,0,D188/SUM($D$14:D$16)*100)</f>
        <v>0</v>
      </c>
      <c r="G188" s="591">
        <f t="shared" si="9"/>
        <v>0</v>
      </c>
    </row>
    <row r="189" spans="2:7" x14ac:dyDescent="0.2">
      <c r="B189" s="606"/>
      <c r="C189" s="610" t="s">
        <v>532</v>
      </c>
      <c r="D189" s="590">
        <v>16.170283999999999</v>
      </c>
      <c r="E189" s="608">
        <f t="shared" si="8"/>
        <v>3.7183002648799759</v>
      </c>
      <c r="F189" s="608">
        <f>IF(SUM($D$14:$D$16)=0,0,D189/SUM($D$14:D$16)*100)</f>
        <v>7.5181124280724072</v>
      </c>
      <c r="G189" s="591">
        <f t="shared" si="9"/>
        <v>9.8810859989279223</v>
      </c>
    </row>
    <row r="190" spans="2:7" x14ac:dyDescent="0.2">
      <c r="B190" s="606"/>
      <c r="C190" s="610" t="s">
        <v>533</v>
      </c>
      <c r="D190" s="590">
        <v>0</v>
      </c>
      <c r="E190" s="608">
        <f t="shared" si="8"/>
        <v>0</v>
      </c>
      <c r="F190" s="608">
        <f>IF(SUM($D$14:$D$16)=0,0,D190/SUM($D$14:D$16)*100)</f>
        <v>0</v>
      </c>
      <c r="G190" s="591">
        <f t="shared" si="9"/>
        <v>0</v>
      </c>
    </row>
    <row r="191" spans="2:7" x14ac:dyDescent="0.2">
      <c r="B191" s="606"/>
      <c r="C191" s="610" t="s">
        <v>534</v>
      </c>
      <c r="D191" s="590">
        <v>54.671177</v>
      </c>
      <c r="E191" s="608">
        <f t="shared" si="8"/>
        <v>12.571445988233728</v>
      </c>
      <c r="F191" s="608">
        <f>IF(SUM($D$14:$D$16)=0,0,D191/SUM($D$14:D$16)*100)</f>
        <v>25.41848091604615</v>
      </c>
      <c r="G191" s="591">
        <f t="shared" si="9"/>
        <v>33.407613719067051</v>
      </c>
    </row>
    <row r="192" spans="2:7" x14ac:dyDescent="0.2">
      <c r="B192" s="606"/>
      <c r="C192" s="610" t="s">
        <v>535</v>
      </c>
      <c r="D192" s="590">
        <v>0</v>
      </c>
      <c r="E192" s="608">
        <f t="shared" si="8"/>
        <v>0</v>
      </c>
      <c r="F192" s="608">
        <f>IF(SUM($D$14:$D$16)=0,0,D192/SUM($D$14:D$16)*100)</f>
        <v>0</v>
      </c>
      <c r="G192" s="591">
        <f t="shared" si="9"/>
        <v>0</v>
      </c>
    </row>
    <row r="193" spans="2:7" x14ac:dyDescent="0.2">
      <c r="B193" s="606"/>
      <c r="C193" s="610" t="s">
        <v>536</v>
      </c>
      <c r="D193" s="590">
        <v>0</v>
      </c>
      <c r="E193" s="608">
        <f t="shared" si="8"/>
        <v>0</v>
      </c>
      <c r="F193" s="608">
        <f>IF(SUM($D$14:$D$16)=0,0,D193/SUM($D$14:D$16)*100)</f>
        <v>0</v>
      </c>
      <c r="G193" s="591">
        <f t="shared" si="9"/>
        <v>0</v>
      </c>
    </row>
    <row r="194" spans="2:7" x14ac:dyDescent="0.2">
      <c r="B194" s="606"/>
      <c r="C194" s="610" t="s">
        <v>537</v>
      </c>
      <c r="D194" s="590">
        <v>7.6423180000000004</v>
      </c>
      <c r="E194" s="608">
        <f t="shared" si="8"/>
        <v>1.7573243020157847</v>
      </c>
      <c r="F194" s="608">
        <f>IF(SUM($D$14:$D$16)=0,0,D194/SUM($D$14:D$16)*100)</f>
        <v>3.553172345957651</v>
      </c>
      <c r="G194" s="591">
        <f t="shared" si="9"/>
        <v>4.6699489872382491</v>
      </c>
    </row>
    <row r="195" spans="2:7" x14ac:dyDescent="0.2">
      <c r="B195" s="606"/>
      <c r="C195" s="610" t="s">
        <v>538</v>
      </c>
      <c r="D195" s="590">
        <v>8.8412869999999995</v>
      </c>
      <c r="E195" s="608">
        <f t="shared" si="8"/>
        <v>2.0330230312578239</v>
      </c>
      <c r="F195" s="608">
        <f>IF(SUM($D$14:$D$16)=0,0,D195/SUM($D$14:D$16)*100)</f>
        <v>4.1106136215576061</v>
      </c>
      <c r="G195" s="591">
        <f t="shared" si="9"/>
        <v>5.4025963420434335</v>
      </c>
    </row>
    <row r="196" spans="2:7" x14ac:dyDescent="0.2">
      <c r="B196" s="606"/>
      <c r="C196" s="610" t="s">
        <v>539</v>
      </c>
      <c r="D196" s="590">
        <v>0</v>
      </c>
      <c r="E196" s="608">
        <f t="shared" si="8"/>
        <v>0</v>
      </c>
      <c r="F196" s="608">
        <f>IF(SUM($D$14:$D$16)=0,0,D196/SUM($D$14:D$16)*100)</f>
        <v>0</v>
      </c>
      <c r="G196" s="591">
        <f t="shared" si="9"/>
        <v>0</v>
      </c>
    </row>
    <row r="197" spans="2:7" x14ac:dyDescent="0.2">
      <c r="B197" s="606"/>
      <c r="C197" s="610" t="s">
        <v>540</v>
      </c>
      <c r="D197" s="590">
        <v>0</v>
      </c>
      <c r="E197" s="608">
        <f t="shared" si="8"/>
        <v>0</v>
      </c>
      <c r="F197" s="608">
        <f>IF(SUM($D$14:$D$16)=0,0,D197/SUM($D$14:D$16)*100)</f>
        <v>0</v>
      </c>
      <c r="G197" s="591">
        <f t="shared" si="9"/>
        <v>0</v>
      </c>
    </row>
    <row r="198" spans="2:7" x14ac:dyDescent="0.2">
      <c r="B198" s="606"/>
      <c r="C198" s="610" t="s">
        <v>541</v>
      </c>
      <c r="D198" s="590">
        <v>0</v>
      </c>
      <c r="E198" s="608">
        <f t="shared" si="8"/>
        <v>0</v>
      </c>
      <c r="F198" s="608">
        <f>IF(SUM($D$14:$D$16)=0,0,D198/SUM($D$14:D$16)*100)</f>
        <v>0</v>
      </c>
      <c r="G198" s="591">
        <f t="shared" si="9"/>
        <v>0</v>
      </c>
    </row>
    <row r="199" spans="2:7" x14ac:dyDescent="0.2">
      <c r="B199" s="606"/>
      <c r="C199" s="610" t="s">
        <v>542</v>
      </c>
      <c r="D199" s="590">
        <v>0</v>
      </c>
      <c r="E199" s="608">
        <f t="shared" si="8"/>
        <v>0</v>
      </c>
      <c r="F199" s="608">
        <f>IF(SUM($D$14:$D$16)=0,0,D199/SUM($D$14:D$16)*100)</f>
        <v>0</v>
      </c>
      <c r="G199" s="591">
        <f t="shared" si="9"/>
        <v>0</v>
      </c>
    </row>
    <row r="200" spans="2:7" x14ac:dyDescent="0.2">
      <c r="B200" s="606"/>
      <c r="C200" s="610" t="s">
        <v>543</v>
      </c>
      <c r="D200" s="590">
        <v>7.4739469999999999</v>
      </c>
      <c r="E200" s="608">
        <f t="shared" si="8"/>
        <v>1.718607979290834</v>
      </c>
      <c r="F200" s="608">
        <f>IF(SUM($D$14:$D$16)=0,0,D200/SUM($D$14:D$16)*100)</f>
        <v>3.4748909683623674</v>
      </c>
      <c r="G200" s="591">
        <f t="shared" si="9"/>
        <v>4.5670634516022952</v>
      </c>
    </row>
    <row r="201" spans="2:7" x14ac:dyDescent="0.2">
      <c r="B201" s="606"/>
      <c r="C201" s="610" t="s">
        <v>544</v>
      </c>
      <c r="D201" s="590">
        <v>11.642523000000001</v>
      </c>
      <c r="E201" s="608">
        <f t="shared" si="8"/>
        <v>2.6771574546724857</v>
      </c>
      <c r="F201" s="608">
        <f>IF(SUM($D$14:$D$16)=0,0,D201/SUM($D$14:D$16)*100)</f>
        <v>5.413003065401873</v>
      </c>
      <c r="G201" s="591">
        <f t="shared" si="9"/>
        <v>7.1143321296952067</v>
      </c>
    </row>
    <row r="202" spans="2:7" x14ac:dyDescent="0.2">
      <c r="B202" s="606"/>
      <c r="C202" s="610" t="s">
        <v>545</v>
      </c>
      <c r="D202" s="590">
        <v>0</v>
      </c>
      <c r="E202" s="608">
        <f t="shared" si="8"/>
        <v>0</v>
      </c>
      <c r="F202" s="608">
        <f>IF(SUM($D$14:$D$16)=0,0,D202/SUM($D$14:D$16)*100)</f>
        <v>0</v>
      </c>
      <c r="G202" s="591">
        <f t="shared" si="9"/>
        <v>0</v>
      </c>
    </row>
    <row r="203" spans="2:7" x14ac:dyDescent="0.2">
      <c r="B203" s="606"/>
      <c r="C203" s="610" t="s">
        <v>546</v>
      </c>
      <c r="D203" s="590">
        <v>0</v>
      </c>
      <c r="E203" s="608">
        <f t="shared" si="8"/>
        <v>0</v>
      </c>
      <c r="F203" s="608">
        <f>IF(SUM($D$14:$D$16)=0,0,D203/SUM($D$14:D$16)*100)</f>
        <v>0</v>
      </c>
      <c r="G203" s="591">
        <f t="shared" si="9"/>
        <v>0</v>
      </c>
    </row>
    <row r="204" spans="2:7" x14ac:dyDescent="0.2">
      <c r="B204" s="611"/>
      <c r="C204" s="612" t="s">
        <v>547</v>
      </c>
      <c r="D204" s="613">
        <v>0</v>
      </c>
      <c r="E204" s="614">
        <f t="shared" si="8"/>
        <v>0</v>
      </c>
      <c r="F204" s="614">
        <f>IF(SUM($D$14:$D$16)=0,0,D204/SUM($D$14:D$16)*100)</f>
        <v>0</v>
      </c>
      <c r="G204" s="594">
        <f t="shared" si="9"/>
        <v>0</v>
      </c>
    </row>
    <row r="205" spans="2:7" x14ac:dyDescent="0.2">
      <c r="D205" s="597"/>
      <c r="E205" s="598"/>
      <c r="F205" s="598"/>
      <c r="G205" s="598"/>
    </row>
    <row r="206" spans="2:7" x14ac:dyDescent="0.2">
      <c r="B206" s="603" t="s">
        <v>20</v>
      </c>
      <c r="C206" s="604" t="s">
        <v>517</v>
      </c>
      <c r="D206" s="588">
        <v>0</v>
      </c>
      <c r="E206" s="605">
        <f>IF($C$5=0,0,D206/$C$5*100)</f>
        <v>0</v>
      </c>
      <c r="F206" s="605">
        <f>IF(SUM($D$19:$D$21)=0,0,D206/SUM($D$19:D$21)*100)</f>
        <v>0</v>
      </c>
      <c r="G206" s="589">
        <f>IF($D$20=0,0,D206/$D$20*100)</f>
        <v>0</v>
      </c>
    </row>
    <row r="207" spans="2:7" x14ac:dyDescent="0.2">
      <c r="B207" s="606"/>
      <c r="C207" s="607" t="s">
        <v>754</v>
      </c>
      <c r="D207" s="590">
        <v>0</v>
      </c>
      <c r="E207" s="608">
        <f t="shared" ref="E207:E237" si="10">IF($C$5=0,0,D207/$C$5*100)</f>
        <v>0</v>
      </c>
      <c r="F207" s="608">
        <f>IF(SUM($D$19:$D$21)=0,0,D207/SUM($D$19:D$21)*100)</f>
        <v>0</v>
      </c>
      <c r="G207" s="591">
        <f t="shared" ref="G207:G237" si="11">IF($D$20=0,0,D207/$D$20*100)</f>
        <v>0</v>
      </c>
    </row>
    <row r="208" spans="2:7" x14ac:dyDescent="0.2">
      <c r="B208" s="606"/>
      <c r="C208" s="609" t="s">
        <v>518</v>
      </c>
      <c r="D208" s="590">
        <v>18.777021000000001</v>
      </c>
      <c r="E208" s="608">
        <f t="shared" si="10"/>
        <v>12.028295654676878</v>
      </c>
      <c r="F208" s="608">
        <f>IF(SUM($D$19:$D$21)=0,0,D208/SUM($D$19:D$21)*100)</f>
        <v>15.701915215071093</v>
      </c>
      <c r="G208" s="591">
        <f t="shared" si="11"/>
        <v>17.687661288927835</v>
      </c>
    </row>
    <row r="209" spans="2:7" x14ac:dyDescent="0.2">
      <c r="B209" s="606"/>
      <c r="C209" s="609" t="s">
        <v>519</v>
      </c>
      <c r="D209" s="590">
        <v>0</v>
      </c>
      <c r="E209" s="608">
        <f t="shared" si="10"/>
        <v>0</v>
      </c>
      <c r="F209" s="608">
        <f>IF(SUM($D$19:$D$21)=0,0,D209/SUM($D$19:D$21)*100)</f>
        <v>0</v>
      </c>
      <c r="G209" s="591">
        <f t="shared" si="11"/>
        <v>0</v>
      </c>
    </row>
    <row r="210" spans="2:7" x14ac:dyDescent="0.2">
      <c r="B210" s="606"/>
      <c r="C210" s="609" t="s">
        <v>520</v>
      </c>
      <c r="D210" s="590">
        <v>34.092542999999999</v>
      </c>
      <c r="E210" s="608">
        <f t="shared" si="10"/>
        <v>21.839203717340709</v>
      </c>
      <c r="F210" s="608">
        <f>IF(SUM($D$19:$D$21)=0,0,D210/SUM($D$19:D$21)*100)</f>
        <v>28.509219841217913</v>
      </c>
      <c r="G210" s="591">
        <f t="shared" si="11"/>
        <v>32.114644440255333</v>
      </c>
    </row>
    <row r="211" spans="2:7" x14ac:dyDescent="0.2">
      <c r="B211" s="606"/>
      <c r="C211" s="609" t="s">
        <v>521</v>
      </c>
      <c r="D211" s="590">
        <v>0</v>
      </c>
      <c r="E211" s="608">
        <f t="shared" si="10"/>
        <v>0</v>
      </c>
      <c r="F211" s="608">
        <f>IF(SUM($D$19:$D$21)=0,0,D211/SUM($D$19:D$21)*100)</f>
        <v>0</v>
      </c>
      <c r="G211" s="591">
        <f t="shared" si="11"/>
        <v>0</v>
      </c>
    </row>
    <row r="212" spans="2:7" x14ac:dyDescent="0.2">
      <c r="B212" s="606"/>
      <c r="C212" s="609" t="s">
        <v>522</v>
      </c>
      <c r="D212" s="590">
        <v>0</v>
      </c>
      <c r="E212" s="608">
        <f t="shared" si="10"/>
        <v>0</v>
      </c>
      <c r="F212" s="608">
        <f>IF(SUM($D$19:$D$21)=0,0,D212/SUM($D$19:D$21)*100)</f>
        <v>0</v>
      </c>
      <c r="G212" s="591">
        <f t="shared" si="11"/>
        <v>0</v>
      </c>
    </row>
    <row r="213" spans="2:7" x14ac:dyDescent="0.2">
      <c r="B213" s="606"/>
      <c r="C213" s="609" t="s">
        <v>523</v>
      </c>
      <c r="D213" s="590">
        <v>1</v>
      </c>
      <c r="E213" s="608">
        <f t="shared" si="10"/>
        <v>0.64058594037237737</v>
      </c>
      <c r="F213" s="608">
        <f>IF(SUM($D$19:$D$21)=0,0,D213/SUM($D$19:D$21)*100)</f>
        <v>0.83623036982656052</v>
      </c>
      <c r="G213" s="591">
        <f t="shared" si="11"/>
        <v>0.94198442281807293</v>
      </c>
    </row>
    <row r="214" spans="2:7" x14ac:dyDescent="0.2">
      <c r="B214" s="606"/>
      <c r="C214" s="609" t="s">
        <v>524</v>
      </c>
      <c r="D214" s="590">
        <v>31.140174999999999</v>
      </c>
      <c r="E214" s="608">
        <f t="shared" si="10"/>
        <v>19.947958285735396</v>
      </c>
      <c r="F214" s="608">
        <f>IF(SUM($D$19:$D$21)=0,0,D214/SUM($D$19:D$21)*100)</f>
        <v>26.040360056713812</v>
      </c>
      <c r="G214" s="591">
        <f t="shared" si="11"/>
        <v>29.333559773828789</v>
      </c>
    </row>
    <row r="215" spans="2:7" x14ac:dyDescent="0.2">
      <c r="B215" s="606"/>
      <c r="C215" s="609" t="s">
        <v>525</v>
      </c>
      <c r="D215" s="590">
        <v>2.5781299999999998</v>
      </c>
      <c r="E215" s="608">
        <f t="shared" si="10"/>
        <v>1.6515138304522372</v>
      </c>
      <c r="F215" s="608">
        <f>IF(SUM($D$19:$D$21)=0,0,D215/SUM($D$19:D$21)*100)</f>
        <v>2.1559106033609501</v>
      </c>
      <c r="G215" s="591">
        <f t="shared" si="11"/>
        <v>2.4285582999999584</v>
      </c>
    </row>
    <row r="216" spans="2:7" x14ac:dyDescent="0.2">
      <c r="B216" s="606"/>
      <c r="C216" s="609" t="s">
        <v>526</v>
      </c>
      <c r="D216" s="590">
        <v>1</v>
      </c>
      <c r="E216" s="608">
        <f t="shared" si="10"/>
        <v>0.64058594037237737</v>
      </c>
      <c r="F216" s="608">
        <f>IF(SUM($D$19:$D$21)=0,0,D216/SUM($D$19:D$21)*100)</f>
        <v>0.83623036982656052</v>
      </c>
      <c r="G216" s="591">
        <f t="shared" si="11"/>
        <v>0.94198442281807293</v>
      </c>
    </row>
    <row r="217" spans="2:7" x14ac:dyDescent="0.2">
      <c r="B217" s="606"/>
      <c r="C217" s="609" t="s">
        <v>527</v>
      </c>
      <c r="D217" s="590">
        <v>0</v>
      </c>
      <c r="E217" s="608">
        <f t="shared" si="10"/>
        <v>0</v>
      </c>
      <c r="F217" s="608">
        <f>IF(SUM($D$19:$D$21)=0,0,D217/SUM($D$19:D$21)*100)</f>
        <v>0</v>
      </c>
      <c r="G217" s="591">
        <f t="shared" si="11"/>
        <v>0</v>
      </c>
    </row>
    <row r="218" spans="2:7" x14ac:dyDescent="0.2">
      <c r="B218" s="606"/>
      <c r="C218" s="610" t="s">
        <v>528</v>
      </c>
      <c r="D218" s="590">
        <v>0</v>
      </c>
      <c r="E218" s="608">
        <f t="shared" si="10"/>
        <v>0</v>
      </c>
      <c r="F218" s="608">
        <f>IF(SUM($D$19:$D$21)=0,0,D218/SUM($D$19:D$21)*100)</f>
        <v>0</v>
      </c>
      <c r="G218" s="591">
        <f t="shared" si="11"/>
        <v>0</v>
      </c>
    </row>
    <row r="219" spans="2:7" x14ac:dyDescent="0.2">
      <c r="B219" s="606"/>
      <c r="C219" s="610" t="s">
        <v>529</v>
      </c>
      <c r="D219" s="590">
        <v>1</v>
      </c>
      <c r="E219" s="608">
        <f t="shared" si="10"/>
        <v>0.64058594037237737</v>
      </c>
      <c r="F219" s="608">
        <f>IF(SUM($D$19:$D$21)=0,0,D219/SUM($D$19:D$21)*100)</f>
        <v>0.83623036982656052</v>
      </c>
      <c r="G219" s="591">
        <f t="shared" si="11"/>
        <v>0.94198442281807293</v>
      </c>
    </row>
    <row r="220" spans="2:7" x14ac:dyDescent="0.2">
      <c r="B220" s="606"/>
      <c r="C220" s="610" t="s">
        <v>530</v>
      </c>
      <c r="D220" s="590">
        <v>0</v>
      </c>
      <c r="E220" s="608">
        <f t="shared" si="10"/>
        <v>0</v>
      </c>
      <c r="F220" s="608">
        <f>IF(SUM($D$19:$D$21)=0,0,D220/SUM($D$19:D$21)*100)</f>
        <v>0</v>
      </c>
      <c r="G220" s="591">
        <f t="shared" si="11"/>
        <v>0</v>
      </c>
    </row>
    <row r="221" spans="2:7" x14ac:dyDescent="0.2">
      <c r="B221" s="606"/>
      <c r="C221" s="610" t="s">
        <v>531</v>
      </c>
      <c r="D221" s="590">
        <v>0</v>
      </c>
      <c r="E221" s="608">
        <f t="shared" si="10"/>
        <v>0</v>
      </c>
      <c r="F221" s="608">
        <f>IF(SUM($D$19:$D$21)=0,0,D221/SUM($D$19:D$21)*100)</f>
        <v>0</v>
      </c>
      <c r="G221" s="591">
        <f t="shared" si="11"/>
        <v>0</v>
      </c>
    </row>
    <row r="222" spans="2:7" x14ac:dyDescent="0.2">
      <c r="B222" s="606"/>
      <c r="C222" s="610" t="s">
        <v>532</v>
      </c>
      <c r="D222" s="590">
        <v>8.5737559999999995</v>
      </c>
      <c r="E222" s="608">
        <f t="shared" si="10"/>
        <v>5.492227549783312</v>
      </c>
      <c r="F222" s="608">
        <f>IF(SUM($D$19:$D$21)=0,0,D222/SUM($D$19:D$21)*100)</f>
        <v>7.1696351506826916</v>
      </c>
      <c r="G222" s="591">
        <f t="shared" si="11"/>
        <v>8.0763445970429899</v>
      </c>
    </row>
    <row r="223" spans="2:7" x14ac:dyDescent="0.2">
      <c r="B223" s="606"/>
      <c r="C223" s="610" t="s">
        <v>533</v>
      </c>
      <c r="D223" s="590">
        <v>0</v>
      </c>
      <c r="E223" s="608">
        <f t="shared" si="10"/>
        <v>0</v>
      </c>
      <c r="F223" s="608">
        <f>IF(SUM($D$19:$D$21)=0,0,D223/SUM($D$19:D$21)*100)</f>
        <v>0</v>
      </c>
      <c r="G223" s="591">
        <f t="shared" si="11"/>
        <v>0</v>
      </c>
    </row>
    <row r="224" spans="2:7" x14ac:dyDescent="0.2">
      <c r="B224" s="606"/>
      <c r="C224" s="610" t="s">
        <v>534</v>
      </c>
      <c r="D224" s="590">
        <v>13.155122</v>
      </c>
      <c r="E224" s="608">
        <f t="shared" si="10"/>
        <v>8.4269861970833499</v>
      </c>
      <c r="F224" s="608">
        <f>IF(SUM($D$19:$D$21)=0,0,D224/SUM($D$19:D$21)*100)</f>
        <v>11.000712535173522</v>
      </c>
      <c r="G224" s="591">
        <f t="shared" si="11"/>
        <v>12.391920004271336</v>
      </c>
    </row>
    <row r="225" spans="2:7" x14ac:dyDescent="0.2">
      <c r="B225" s="606"/>
      <c r="C225" s="610" t="s">
        <v>535</v>
      </c>
      <c r="D225" s="590">
        <v>13.717700000000001</v>
      </c>
      <c r="E225" s="608">
        <f t="shared" si="10"/>
        <v>8.7873657542461618</v>
      </c>
      <c r="F225" s="608">
        <f>IF(SUM($D$19:$D$21)=0,0,D225/SUM($D$19:D$21)*100)</f>
        <v>11.471157344169809</v>
      </c>
      <c r="G225" s="591">
        <f t="shared" si="11"/>
        <v>12.921859716891483</v>
      </c>
    </row>
    <row r="226" spans="2:7" x14ac:dyDescent="0.2">
      <c r="B226" s="606"/>
      <c r="C226" s="610" t="s">
        <v>536</v>
      </c>
      <c r="D226" s="590">
        <v>15.921408</v>
      </c>
      <c r="E226" s="608">
        <f t="shared" si="10"/>
        <v>10.199030115732292</v>
      </c>
      <c r="F226" s="608">
        <f>IF(SUM($D$19:$D$21)=0,0,D226/SUM($D$19:D$21)*100)</f>
        <v>13.313964899999558</v>
      </c>
      <c r="G226" s="591">
        <f t="shared" si="11"/>
        <v>14.99771832533105</v>
      </c>
    </row>
    <row r="227" spans="2:7" x14ac:dyDescent="0.2">
      <c r="B227" s="606"/>
      <c r="C227" s="610" t="s">
        <v>537</v>
      </c>
      <c r="D227" s="590">
        <v>0</v>
      </c>
      <c r="E227" s="608">
        <f t="shared" si="10"/>
        <v>0</v>
      </c>
      <c r="F227" s="608">
        <f>IF(SUM($D$19:$D$21)=0,0,D227/SUM($D$19:D$21)*100)</f>
        <v>0</v>
      </c>
      <c r="G227" s="591">
        <f t="shared" si="11"/>
        <v>0</v>
      </c>
    </row>
    <row r="228" spans="2:7" x14ac:dyDescent="0.2">
      <c r="B228" s="606"/>
      <c r="C228" s="610" t="s">
        <v>538</v>
      </c>
      <c r="D228" s="590">
        <v>1</v>
      </c>
      <c r="E228" s="608">
        <f t="shared" si="10"/>
        <v>0.64058594037237737</v>
      </c>
      <c r="F228" s="608">
        <f>IF(SUM($D$19:$D$21)=0,0,D228/SUM($D$19:D$21)*100)</f>
        <v>0.83623036982656052</v>
      </c>
      <c r="G228" s="591">
        <f t="shared" si="11"/>
        <v>0.94198442281807293</v>
      </c>
    </row>
    <row r="229" spans="2:7" x14ac:dyDescent="0.2">
      <c r="B229" s="606"/>
      <c r="C229" s="610" t="s">
        <v>539</v>
      </c>
      <c r="D229" s="590">
        <v>0</v>
      </c>
      <c r="E229" s="608">
        <f t="shared" si="10"/>
        <v>0</v>
      </c>
      <c r="F229" s="608">
        <f>IF(SUM($D$19:$D$21)=0,0,D229/SUM($D$19:D$21)*100)</f>
        <v>0</v>
      </c>
      <c r="G229" s="591">
        <f t="shared" si="11"/>
        <v>0</v>
      </c>
    </row>
    <row r="230" spans="2:7" x14ac:dyDescent="0.2">
      <c r="B230" s="606"/>
      <c r="C230" s="610" t="s">
        <v>540</v>
      </c>
      <c r="D230" s="590">
        <v>0</v>
      </c>
      <c r="E230" s="608">
        <f t="shared" si="10"/>
        <v>0</v>
      </c>
      <c r="F230" s="608">
        <f>IF(SUM($D$19:$D$21)=0,0,D230/SUM($D$19:D$21)*100)</f>
        <v>0</v>
      </c>
      <c r="G230" s="591">
        <f t="shared" si="11"/>
        <v>0</v>
      </c>
    </row>
    <row r="231" spans="2:7" x14ac:dyDescent="0.2">
      <c r="B231" s="606"/>
      <c r="C231" s="610" t="s">
        <v>541</v>
      </c>
      <c r="D231" s="590">
        <v>0</v>
      </c>
      <c r="E231" s="608">
        <f t="shared" si="10"/>
        <v>0</v>
      </c>
      <c r="F231" s="608">
        <f>IF(SUM($D$19:$D$21)=0,0,D231/SUM($D$19:D$21)*100)</f>
        <v>0</v>
      </c>
      <c r="G231" s="591">
        <f t="shared" si="11"/>
        <v>0</v>
      </c>
    </row>
    <row r="232" spans="2:7" x14ac:dyDescent="0.2">
      <c r="B232" s="606"/>
      <c r="C232" s="610" t="s">
        <v>542</v>
      </c>
      <c r="D232" s="590">
        <v>0</v>
      </c>
      <c r="E232" s="608">
        <f t="shared" si="10"/>
        <v>0</v>
      </c>
      <c r="F232" s="608">
        <f>IF(SUM($D$19:$D$21)=0,0,D232/SUM($D$19:D$21)*100)</f>
        <v>0</v>
      </c>
      <c r="G232" s="591">
        <f t="shared" si="11"/>
        <v>0</v>
      </c>
    </row>
    <row r="233" spans="2:7" x14ac:dyDescent="0.2">
      <c r="B233" s="606"/>
      <c r="C233" s="610" t="s">
        <v>543</v>
      </c>
      <c r="D233" s="590">
        <v>11.276648</v>
      </c>
      <c r="E233" s="608">
        <f t="shared" si="10"/>
        <v>7.2236621633282887</v>
      </c>
      <c r="F233" s="608">
        <f>IF(SUM($D$19:$D$21)=0,0,D233/SUM($D$19:D$21)*100)</f>
        <v>9.4298755274439436</v>
      </c>
      <c r="G233" s="591">
        <f t="shared" si="11"/>
        <v>10.622426757602577</v>
      </c>
    </row>
    <row r="234" spans="2:7" x14ac:dyDescent="0.2">
      <c r="B234" s="606"/>
      <c r="C234" s="610" t="s">
        <v>544</v>
      </c>
      <c r="D234" s="590">
        <v>16.875249</v>
      </c>
      <c r="E234" s="608">
        <f t="shared" si="10"/>
        <v>10.81004724968302</v>
      </c>
      <c r="F234" s="608">
        <f>IF(SUM($D$19:$D$21)=0,0,D234/SUM($D$19:D$21)*100)</f>
        <v>14.111595712185295</v>
      </c>
      <c r="G234" s="591">
        <f t="shared" si="11"/>
        <v>15.896221689176265</v>
      </c>
    </row>
    <row r="235" spans="2:7" x14ac:dyDescent="0.2">
      <c r="B235" s="606"/>
      <c r="C235" s="610" t="s">
        <v>545</v>
      </c>
      <c r="D235" s="590">
        <v>0</v>
      </c>
      <c r="E235" s="608">
        <f t="shared" si="10"/>
        <v>0</v>
      </c>
      <c r="F235" s="608">
        <f>IF(SUM($D$19:$D$21)=0,0,D235/SUM($D$19:D$21)*100)</f>
        <v>0</v>
      </c>
      <c r="G235" s="591">
        <f t="shared" si="11"/>
        <v>0</v>
      </c>
    </row>
    <row r="236" spans="2:7" x14ac:dyDescent="0.2">
      <c r="B236" s="606"/>
      <c r="C236" s="610" t="s">
        <v>546</v>
      </c>
      <c r="D236" s="590">
        <v>1.486507</v>
      </c>
      <c r="E236" s="608">
        <f t="shared" si="10"/>
        <v>0.95223548446512152</v>
      </c>
      <c r="F236" s="608">
        <f>IF(SUM($D$19:$D$21)=0,0,D236/SUM($D$19:D$21)*100)</f>
        <v>1.243062298359771</v>
      </c>
      <c r="G236" s="591">
        <f t="shared" si="11"/>
        <v>1.4002664384100254</v>
      </c>
    </row>
    <row r="237" spans="2:7" x14ac:dyDescent="0.2">
      <c r="B237" s="611"/>
      <c r="C237" s="612" t="s">
        <v>547</v>
      </c>
      <c r="D237" s="613">
        <v>0</v>
      </c>
      <c r="E237" s="614">
        <f t="shared" si="10"/>
        <v>0</v>
      </c>
      <c r="F237" s="614">
        <f>IF(SUM($D$19:$D$21)=0,0,D237/SUM($D$19:D$21)*100)</f>
        <v>0</v>
      </c>
      <c r="G237" s="594">
        <f t="shared" si="11"/>
        <v>0</v>
      </c>
    </row>
    <row r="238" spans="2:7" x14ac:dyDescent="0.2">
      <c r="D238" s="597"/>
      <c r="E238" s="598"/>
      <c r="F238" s="598"/>
      <c r="G238" s="598"/>
    </row>
    <row r="239" spans="2:7" x14ac:dyDescent="0.2">
      <c r="B239" s="603" t="s">
        <v>502</v>
      </c>
      <c r="C239" s="604" t="s">
        <v>517</v>
      </c>
      <c r="D239" s="588">
        <v>0</v>
      </c>
      <c r="E239" s="605">
        <f>IF($C$6=0,0,D239/$C$6*100)</f>
        <v>0</v>
      </c>
      <c r="F239" s="605">
        <f>IF(SUM($D$24:$D$26)=0,0,D239/SUM($D$24:D$26)*100)</f>
        <v>0</v>
      </c>
      <c r="G239" s="589">
        <f>IF($D$25=0,0,D239/$D$25*100)</f>
        <v>0</v>
      </c>
    </row>
    <row r="240" spans="2:7" x14ac:dyDescent="0.2">
      <c r="B240" s="606"/>
      <c r="C240" s="607" t="s">
        <v>754</v>
      </c>
      <c r="D240" s="590">
        <v>1.01458</v>
      </c>
      <c r="E240" s="608">
        <f t="shared" ref="E240:E270" si="12">IF($C$6=0,0,D240/$C$6*100)</f>
        <v>0.60149113219426709</v>
      </c>
      <c r="F240" s="608">
        <f>IF(SUM($D$24:$D$26)=0,0,D240/SUM($D$24:D$26)*100)</f>
        <v>0.71370938525942296</v>
      </c>
      <c r="G240" s="591">
        <f t="shared" ref="G240:G270" si="13">IF($D$25=0,0,D240/$D$25*100)</f>
        <v>0.80000642793313548</v>
      </c>
    </row>
    <row r="241" spans="2:7" x14ac:dyDescent="0.2">
      <c r="B241" s="606"/>
      <c r="C241" s="609" t="s">
        <v>518</v>
      </c>
      <c r="D241" s="590">
        <v>3.1310769999999999</v>
      </c>
      <c r="E241" s="608">
        <f t="shared" si="12"/>
        <v>1.8562509114287973</v>
      </c>
      <c r="F241" s="608">
        <f>IF(SUM($D$24:$D$26)=0,0,D241/SUM($D$24:D$26)*100)</f>
        <v>2.2025656339272586</v>
      </c>
      <c r="G241" s="591">
        <f t="shared" si="13"/>
        <v>2.4688853775489341</v>
      </c>
    </row>
    <row r="242" spans="2:7" x14ac:dyDescent="0.2">
      <c r="B242" s="606"/>
      <c r="C242" s="609" t="s">
        <v>519</v>
      </c>
      <c r="D242" s="590">
        <v>2.5063819999999999</v>
      </c>
      <c r="E242" s="608">
        <f t="shared" si="12"/>
        <v>1.4859020943556265</v>
      </c>
      <c r="F242" s="608">
        <f>IF(SUM($D$24:$D$26)=0,0,D242/SUM($D$24:D$26)*100)</f>
        <v>1.7631220371437273</v>
      </c>
      <c r="G242" s="591">
        <f t="shared" si="13"/>
        <v>1.9763071525714164</v>
      </c>
    </row>
    <row r="243" spans="2:7" x14ac:dyDescent="0.2">
      <c r="B243" s="606"/>
      <c r="C243" s="609" t="s">
        <v>520</v>
      </c>
      <c r="D243" s="590">
        <v>57.349333000000001</v>
      </c>
      <c r="E243" s="608">
        <f t="shared" si="12"/>
        <v>33.999403927493191</v>
      </c>
      <c r="F243" s="608">
        <f>IF(SUM($D$24:$D$26)=0,0,D243/SUM($D$24:D$26)*100)</f>
        <v>40.342562637217313</v>
      </c>
      <c r="G243" s="591">
        <f t="shared" si="13"/>
        <v>45.220519858146112</v>
      </c>
    </row>
    <row r="244" spans="2:7" x14ac:dyDescent="0.2">
      <c r="B244" s="606"/>
      <c r="C244" s="609" t="s">
        <v>521</v>
      </c>
      <c r="D244" s="590">
        <v>0</v>
      </c>
      <c r="E244" s="608">
        <f t="shared" si="12"/>
        <v>0</v>
      </c>
      <c r="F244" s="608">
        <f>IF(SUM($D$24:$D$26)=0,0,D244/SUM($D$24:D$26)*100)</f>
        <v>0</v>
      </c>
      <c r="G244" s="591">
        <f t="shared" si="13"/>
        <v>0</v>
      </c>
    </row>
    <row r="245" spans="2:7" x14ac:dyDescent="0.2">
      <c r="B245" s="606"/>
      <c r="C245" s="609" t="s">
        <v>522</v>
      </c>
      <c r="D245" s="590">
        <v>0</v>
      </c>
      <c r="E245" s="608">
        <f t="shared" si="12"/>
        <v>0</v>
      </c>
      <c r="F245" s="608">
        <f>IF(SUM($D$24:$D$26)=0,0,D245/SUM($D$24:D$26)*100)</f>
        <v>0</v>
      </c>
      <c r="G245" s="591">
        <f t="shared" si="13"/>
        <v>0</v>
      </c>
    </row>
    <row r="246" spans="2:7" x14ac:dyDescent="0.2">
      <c r="B246" s="606"/>
      <c r="C246" s="609" t="s">
        <v>523</v>
      </c>
      <c r="D246" s="590">
        <v>0</v>
      </c>
      <c r="E246" s="608">
        <f t="shared" si="12"/>
        <v>0</v>
      </c>
      <c r="F246" s="608">
        <f>IF(SUM($D$24:$D$26)=0,0,D246/SUM($D$24:D$26)*100)</f>
        <v>0</v>
      </c>
      <c r="G246" s="591">
        <f t="shared" si="13"/>
        <v>0</v>
      </c>
    </row>
    <row r="247" spans="2:7" x14ac:dyDescent="0.2">
      <c r="B247" s="606"/>
      <c r="C247" s="609" t="s">
        <v>524</v>
      </c>
      <c r="D247" s="590">
        <v>12.827945</v>
      </c>
      <c r="E247" s="608">
        <f t="shared" si="12"/>
        <v>7.6050140568272457</v>
      </c>
      <c r="F247" s="608">
        <f>IF(SUM($D$24:$D$26)=0,0,D247/SUM($D$24:D$26)*100)</f>
        <v>9.0238569063964285</v>
      </c>
      <c r="G247" s="591">
        <f t="shared" si="13"/>
        <v>10.114962306740448</v>
      </c>
    </row>
    <row r="248" spans="2:7" x14ac:dyDescent="0.2">
      <c r="B248" s="606"/>
      <c r="C248" s="609" t="s">
        <v>525</v>
      </c>
      <c r="D248" s="590">
        <v>4.3399580000000002</v>
      </c>
      <c r="E248" s="608">
        <f t="shared" si="12"/>
        <v>2.5729328895656991</v>
      </c>
      <c r="F248" s="608">
        <f>IF(SUM($D$24:$D$26)=0,0,D248/SUM($D$24:D$26)*100)</f>
        <v>3.0529566482995079</v>
      </c>
      <c r="G248" s="591">
        <f t="shared" si="13"/>
        <v>3.4221000778251436</v>
      </c>
    </row>
    <row r="249" spans="2:7" x14ac:dyDescent="0.2">
      <c r="B249" s="606"/>
      <c r="C249" s="609" t="s">
        <v>526</v>
      </c>
      <c r="D249" s="590">
        <v>0</v>
      </c>
      <c r="E249" s="608">
        <f t="shared" si="12"/>
        <v>0</v>
      </c>
      <c r="F249" s="608">
        <f>IF(SUM($D$24:$D$26)=0,0,D249/SUM($D$24:D$26)*100)</f>
        <v>0</v>
      </c>
      <c r="G249" s="591">
        <f t="shared" si="13"/>
        <v>0</v>
      </c>
    </row>
    <row r="250" spans="2:7" x14ac:dyDescent="0.2">
      <c r="B250" s="606"/>
      <c r="C250" s="609" t="s">
        <v>527</v>
      </c>
      <c r="D250" s="590">
        <v>0</v>
      </c>
      <c r="E250" s="608">
        <f t="shared" si="12"/>
        <v>0</v>
      </c>
      <c r="F250" s="608">
        <f>IF(SUM($D$24:$D$26)=0,0,D250/SUM($D$24:D$26)*100)</f>
        <v>0</v>
      </c>
      <c r="G250" s="591">
        <f t="shared" si="13"/>
        <v>0</v>
      </c>
    </row>
    <row r="251" spans="2:7" x14ac:dyDescent="0.2">
      <c r="B251" s="606"/>
      <c r="C251" s="610" t="s">
        <v>528</v>
      </c>
      <c r="D251" s="590">
        <v>0</v>
      </c>
      <c r="E251" s="608">
        <f t="shared" si="12"/>
        <v>0</v>
      </c>
      <c r="F251" s="608">
        <f>IF(SUM($D$24:$D$26)=0,0,D251/SUM($D$24:D$26)*100)</f>
        <v>0</v>
      </c>
      <c r="G251" s="591">
        <f t="shared" si="13"/>
        <v>0</v>
      </c>
    </row>
    <row r="252" spans="2:7" x14ac:dyDescent="0.2">
      <c r="B252" s="606"/>
      <c r="C252" s="610" t="s">
        <v>529</v>
      </c>
      <c r="D252" s="590">
        <v>0</v>
      </c>
      <c r="E252" s="608">
        <f t="shared" si="12"/>
        <v>0</v>
      </c>
      <c r="F252" s="608">
        <f>IF(SUM($D$24:$D$26)=0,0,D252/SUM($D$24:D$26)*100)</f>
        <v>0</v>
      </c>
      <c r="G252" s="591">
        <f t="shared" si="13"/>
        <v>0</v>
      </c>
    </row>
    <row r="253" spans="2:7" x14ac:dyDescent="0.2">
      <c r="B253" s="606"/>
      <c r="C253" s="610" t="s">
        <v>530</v>
      </c>
      <c r="D253" s="590">
        <v>0</v>
      </c>
      <c r="E253" s="608">
        <f t="shared" si="12"/>
        <v>0</v>
      </c>
      <c r="F253" s="608">
        <f>IF(SUM($D$24:$D$26)=0,0,D253/SUM($D$24:D$26)*100)</f>
        <v>0</v>
      </c>
      <c r="G253" s="591">
        <f t="shared" si="13"/>
        <v>0</v>
      </c>
    </row>
    <row r="254" spans="2:7" x14ac:dyDescent="0.2">
      <c r="B254" s="606"/>
      <c r="C254" s="610" t="s">
        <v>531</v>
      </c>
      <c r="D254" s="590">
        <v>0</v>
      </c>
      <c r="E254" s="608">
        <f t="shared" si="12"/>
        <v>0</v>
      </c>
      <c r="F254" s="608">
        <f>IF(SUM($D$24:$D$26)=0,0,D254/SUM($D$24:D$26)*100)</f>
        <v>0</v>
      </c>
      <c r="G254" s="591">
        <f t="shared" si="13"/>
        <v>0</v>
      </c>
    </row>
    <row r="255" spans="2:7" x14ac:dyDescent="0.2">
      <c r="B255" s="606"/>
      <c r="C255" s="610" t="s">
        <v>532</v>
      </c>
      <c r="D255" s="590">
        <v>9.2589439999999996</v>
      </c>
      <c r="E255" s="608">
        <f t="shared" si="12"/>
        <v>5.4891410332189832</v>
      </c>
      <c r="F255" s="608">
        <f>IF(SUM($D$24:$D$26)=0,0,D255/SUM($D$24:D$26)*100)</f>
        <v>6.5132323034077375</v>
      </c>
      <c r="G255" s="591">
        <f t="shared" si="13"/>
        <v>7.300769496612328</v>
      </c>
    </row>
    <row r="256" spans="2:7" x14ac:dyDescent="0.2">
      <c r="B256" s="606"/>
      <c r="C256" s="610" t="s">
        <v>533</v>
      </c>
      <c r="D256" s="590">
        <v>0</v>
      </c>
      <c r="E256" s="608">
        <f t="shared" si="12"/>
        <v>0</v>
      </c>
      <c r="F256" s="608">
        <f>IF(SUM($D$24:$D$26)=0,0,D256/SUM($D$24:D$26)*100)</f>
        <v>0</v>
      </c>
      <c r="G256" s="591">
        <f t="shared" si="13"/>
        <v>0</v>
      </c>
    </row>
    <row r="257" spans="2:12" x14ac:dyDescent="0.2">
      <c r="B257" s="606"/>
      <c r="C257" s="610" t="s">
        <v>534</v>
      </c>
      <c r="D257" s="590">
        <v>23.962447000000001</v>
      </c>
      <c r="E257" s="608">
        <f t="shared" si="12"/>
        <v>14.206074805510774</v>
      </c>
      <c r="F257" s="608">
        <f>IF(SUM($D$24:$D$26)=0,0,D257/SUM($D$24:D$26)*100)</f>
        <v>16.856456186482589</v>
      </c>
      <c r="G257" s="591">
        <f t="shared" si="13"/>
        <v>18.894627953445838</v>
      </c>
    </row>
    <row r="258" spans="2:12" x14ac:dyDescent="0.2">
      <c r="B258" s="606"/>
      <c r="C258" s="610" t="s">
        <v>535</v>
      </c>
      <c r="D258" s="590">
        <v>1.01458</v>
      </c>
      <c r="E258" s="608">
        <f t="shared" si="12"/>
        <v>0.60149113219426709</v>
      </c>
      <c r="F258" s="608">
        <f>IF(SUM($D$24:$D$26)=0,0,D258/SUM($D$24:D$26)*100)</f>
        <v>0.71370938525942296</v>
      </c>
      <c r="G258" s="591">
        <f t="shared" si="13"/>
        <v>0.80000642793313548</v>
      </c>
    </row>
    <row r="259" spans="2:12" x14ac:dyDescent="0.2">
      <c r="B259" s="606"/>
      <c r="C259" s="610" t="s">
        <v>536</v>
      </c>
      <c r="D259" s="590">
        <v>7.1551220000000004</v>
      </c>
      <c r="E259" s="608">
        <f t="shared" si="12"/>
        <v>4.2418955949931094</v>
      </c>
      <c r="F259" s="608">
        <f>IF(SUM($D$24:$D$26)=0,0,D259/SUM($D$24:D$26)*100)</f>
        <v>5.0332923220211052</v>
      </c>
      <c r="G259" s="591">
        <f t="shared" si="13"/>
        <v>5.6418849106485363</v>
      </c>
    </row>
    <row r="260" spans="2:12" x14ac:dyDescent="0.2">
      <c r="B260" s="606"/>
      <c r="C260" s="610" t="s">
        <v>537</v>
      </c>
      <c r="D260" s="590">
        <v>0</v>
      </c>
      <c r="E260" s="608">
        <f t="shared" si="12"/>
        <v>0</v>
      </c>
      <c r="F260" s="608">
        <f>IF(SUM($D$24:$D$26)=0,0,D260/SUM($D$24:D$26)*100)</f>
        <v>0</v>
      </c>
      <c r="G260" s="591">
        <f t="shared" si="13"/>
        <v>0</v>
      </c>
    </row>
    <row r="261" spans="2:12" x14ac:dyDescent="0.2">
      <c r="B261" s="606"/>
      <c r="C261" s="610" t="s">
        <v>538</v>
      </c>
      <c r="D261" s="590">
        <v>1</v>
      </c>
      <c r="E261" s="608">
        <f t="shared" si="12"/>
        <v>0.59284741685649933</v>
      </c>
      <c r="F261" s="608">
        <f>IF(SUM($D$24:$D$26)=0,0,D261/SUM($D$24:D$26)*100)</f>
        <v>0.70345303993713948</v>
      </c>
      <c r="G261" s="591">
        <f t="shared" si="13"/>
        <v>0.78850995282100511</v>
      </c>
      <c r="H261" s="616"/>
      <c r="I261" s="616"/>
      <c r="J261" s="616"/>
      <c r="K261" s="616"/>
      <c r="L261" s="616"/>
    </row>
    <row r="262" spans="2:12" x14ac:dyDescent="0.2">
      <c r="B262" s="606"/>
      <c r="C262" s="610" t="s">
        <v>539</v>
      </c>
      <c r="D262" s="590">
        <v>0</v>
      </c>
      <c r="E262" s="608">
        <f t="shared" si="12"/>
        <v>0</v>
      </c>
      <c r="F262" s="608">
        <f>IF(SUM($D$24:$D$26)=0,0,D262/SUM($D$24:D$26)*100)</f>
        <v>0</v>
      </c>
      <c r="G262" s="591">
        <f t="shared" si="13"/>
        <v>0</v>
      </c>
      <c r="H262" s="616"/>
      <c r="I262" s="616"/>
      <c r="J262" s="616"/>
      <c r="K262" s="616"/>
      <c r="L262" s="616"/>
    </row>
    <row r="263" spans="2:12" x14ac:dyDescent="0.2">
      <c r="B263" s="606"/>
      <c r="C263" s="610" t="s">
        <v>540</v>
      </c>
      <c r="D263" s="590">
        <v>0</v>
      </c>
      <c r="E263" s="608">
        <f t="shared" si="12"/>
        <v>0</v>
      </c>
      <c r="F263" s="608">
        <f>IF(SUM($D$24:$D$26)=0,0,D263/SUM($D$24:D$26)*100)</f>
        <v>0</v>
      </c>
      <c r="G263" s="591">
        <f t="shared" si="13"/>
        <v>0</v>
      </c>
      <c r="H263" s="616"/>
      <c r="I263" s="616"/>
      <c r="J263" s="616"/>
      <c r="K263" s="616"/>
      <c r="L263" s="616"/>
    </row>
    <row r="264" spans="2:12" x14ac:dyDescent="0.2">
      <c r="B264" s="606"/>
      <c r="C264" s="610" t="s">
        <v>541</v>
      </c>
      <c r="D264" s="590">
        <v>2.065798</v>
      </c>
      <c r="E264" s="608">
        <f t="shared" si="12"/>
        <v>1.2247030080473227</v>
      </c>
      <c r="F264" s="608">
        <f>IF(SUM($D$24:$D$26)=0,0,D264/SUM($D$24:D$26)*100)</f>
        <v>1.4531918829960628</v>
      </c>
      <c r="G264" s="591">
        <f t="shared" si="13"/>
        <v>1.6289022835177267</v>
      </c>
      <c r="H264" s="616"/>
      <c r="I264" s="616"/>
      <c r="J264" s="616"/>
      <c r="K264" s="616"/>
      <c r="L264" s="616"/>
    </row>
    <row r="265" spans="2:12" x14ac:dyDescent="0.2">
      <c r="B265" s="606"/>
      <c r="C265" s="610" t="s">
        <v>542</v>
      </c>
      <c r="D265" s="590">
        <v>0</v>
      </c>
      <c r="E265" s="608">
        <f t="shared" si="12"/>
        <v>0</v>
      </c>
      <c r="F265" s="608">
        <f>IF(SUM($D$24:$D$26)=0,0,D265/SUM($D$24:D$26)*100)</f>
        <v>0</v>
      </c>
      <c r="G265" s="591">
        <f t="shared" si="13"/>
        <v>0</v>
      </c>
      <c r="H265" s="616"/>
      <c r="I265" s="616"/>
      <c r="J265" s="616"/>
      <c r="K265" s="616"/>
      <c r="L265" s="616"/>
    </row>
    <row r="266" spans="2:12" x14ac:dyDescent="0.2">
      <c r="B266" s="606"/>
      <c r="C266" s="610" t="s">
        <v>543</v>
      </c>
      <c r="D266" s="590">
        <v>33.532823999999998</v>
      </c>
      <c r="E266" s="608">
        <f t="shared" si="12"/>
        <v>19.879848088303625</v>
      </c>
      <c r="F266" s="608">
        <f>IF(SUM($D$24:$D$26)=0,0,D266/SUM($D$24:D$26)*100)</f>
        <v>23.588766980477065</v>
      </c>
      <c r="G266" s="591">
        <f t="shared" si="13"/>
        <v>26.440965470195067</v>
      </c>
      <c r="H266" s="616"/>
      <c r="I266" s="616"/>
      <c r="J266" s="616"/>
      <c r="K266" s="616"/>
      <c r="L266" s="616"/>
    </row>
    <row r="267" spans="2:12" x14ac:dyDescent="0.2">
      <c r="B267" s="606"/>
      <c r="C267" s="610" t="s">
        <v>544</v>
      </c>
      <c r="D267" s="590">
        <v>35.641517</v>
      </c>
      <c r="E267" s="608">
        <f t="shared" si="12"/>
        <v>21.12998128629701</v>
      </c>
      <c r="F267" s="608">
        <f>IF(SUM($D$24:$D$26)=0,0,D267/SUM($D$24:D$26)*100)</f>
        <v>25.072133481621233</v>
      </c>
      <c r="G267" s="591">
        <f t="shared" si="13"/>
        <v>28.103690888139049</v>
      </c>
      <c r="H267" s="616"/>
      <c r="I267" s="616"/>
      <c r="J267" s="616"/>
      <c r="K267" s="616"/>
      <c r="L267" s="616"/>
    </row>
    <row r="268" spans="2:12" x14ac:dyDescent="0.2">
      <c r="B268" s="606"/>
      <c r="C268" s="610" t="s">
        <v>545</v>
      </c>
      <c r="D268" s="590">
        <v>0</v>
      </c>
      <c r="E268" s="608">
        <f t="shared" si="12"/>
        <v>0</v>
      </c>
      <c r="F268" s="608">
        <f>IF(SUM($D$24:$D$26)=0,0,D268/SUM($D$24:D$26)*100)</f>
        <v>0</v>
      </c>
      <c r="G268" s="591">
        <f t="shared" si="13"/>
        <v>0</v>
      </c>
      <c r="H268" s="616"/>
      <c r="I268" s="616"/>
      <c r="J268" s="616"/>
      <c r="K268" s="616"/>
      <c r="L268" s="616"/>
    </row>
    <row r="269" spans="2:12" x14ac:dyDescent="0.2">
      <c r="B269" s="606"/>
      <c r="C269" s="610" t="s">
        <v>546</v>
      </c>
      <c r="D269" s="590">
        <v>1.486507</v>
      </c>
      <c r="E269" s="608">
        <f t="shared" si="12"/>
        <v>0.88127183508910423</v>
      </c>
      <c r="F269" s="608">
        <f>IF(SUM($D$24:$D$26)=0,0,D269/SUM($D$24:D$26)*100)</f>
        <v>1.0456878680378372</v>
      </c>
      <c r="G269" s="591">
        <f t="shared" si="13"/>
        <v>1.1721255644380939</v>
      </c>
      <c r="H269" s="616"/>
      <c r="I269" s="616"/>
      <c r="J269" s="616"/>
      <c r="K269" s="616"/>
      <c r="L269" s="616"/>
    </row>
    <row r="270" spans="2:12" x14ac:dyDescent="0.2">
      <c r="B270" s="611"/>
      <c r="C270" s="612" t="s">
        <v>547</v>
      </c>
      <c r="D270" s="613">
        <v>0</v>
      </c>
      <c r="E270" s="614">
        <f t="shared" si="12"/>
        <v>0</v>
      </c>
      <c r="F270" s="614">
        <f>IF(SUM($D$24:$D$26)=0,0,D270/SUM($D$24:D$26)*100)</f>
        <v>0</v>
      </c>
      <c r="G270" s="594">
        <f t="shared" si="13"/>
        <v>0</v>
      </c>
      <c r="H270" s="616"/>
      <c r="I270" s="616"/>
      <c r="J270" s="616"/>
      <c r="K270" s="616"/>
      <c r="L270" s="616"/>
    </row>
    <row r="271" spans="2:12" x14ac:dyDescent="0.2">
      <c r="D271" s="597"/>
      <c r="E271" s="598"/>
      <c r="F271" s="598"/>
      <c r="G271" s="598"/>
      <c r="H271" s="616"/>
      <c r="I271" s="616"/>
      <c r="J271" s="616"/>
      <c r="K271" s="616"/>
      <c r="L271" s="616"/>
    </row>
    <row r="272" spans="2:12" x14ac:dyDescent="0.2">
      <c r="B272" s="603" t="s">
        <v>503</v>
      </c>
      <c r="C272" s="604" t="s">
        <v>517</v>
      </c>
      <c r="D272" s="588">
        <v>0</v>
      </c>
      <c r="E272" s="605">
        <f>IF($C$7=0,0,D272/$C$7*100)</f>
        <v>0</v>
      </c>
      <c r="F272" s="605">
        <f>IF(SUM($D$29:$D$31)=0,0,D272/SUM($D$29:D$31)*100)</f>
        <v>0</v>
      </c>
      <c r="G272" s="589">
        <f>IF($D$30=0,0,D272/$D$30*100)</f>
        <v>0</v>
      </c>
      <c r="H272" s="616"/>
      <c r="I272" s="616"/>
      <c r="J272" s="616"/>
      <c r="K272" s="616"/>
      <c r="L272" s="616"/>
    </row>
    <row r="273" spans="2:12" x14ac:dyDescent="0.2">
      <c r="B273" s="606"/>
      <c r="C273" s="607" t="s">
        <v>754</v>
      </c>
      <c r="D273" s="590">
        <v>0</v>
      </c>
      <c r="E273" s="608">
        <f t="shared" ref="E273:E303" si="14">IF($C$7=0,0,D273/$C$7*100)</f>
        <v>0</v>
      </c>
      <c r="F273" s="608">
        <f>IF(SUM($D$29:$D$31)=0,0,D273/SUM($D$29:D$31)*100)</f>
        <v>0</v>
      </c>
      <c r="G273" s="591">
        <f t="shared" ref="G273:G303" si="15">IF($D$30=0,0,D273/$D$30*100)</f>
        <v>0</v>
      </c>
      <c r="H273" s="616"/>
      <c r="I273" s="616"/>
      <c r="J273" s="616"/>
      <c r="K273" s="616"/>
      <c r="L273" s="616"/>
    </row>
    <row r="274" spans="2:12" x14ac:dyDescent="0.2">
      <c r="B274" s="606"/>
      <c r="C274" s="609" t="s">
        <v>518</v>
      </c>
      <c r="D274" s="590">
        <v>0</v>
      </c>
      <c r="E274" s="608">
        <f t="shared" si="14"/>
        <v>0</v>
      </c>
      <c r="F274" s="608">
        <f>IF(SUM($D$29:$D$31)=0,0,D274/SUM($D$29:D$31)*100)</f>
        <v>0</v>
      </c>
      <c r="G274" s="591">
        <f t="shared" si="15"/>
        <v>0</v>
      </c>
      <c r="H274" s="616"/>
      <c r="I274" s="616"/>
      <c r="J274" s="616"/>
      <c r="K274" s="616"/>
      <c r="L274" s="616"/>
    </row>
    <row r="275" spans="2:12" x14ac:dyDescent="0.2">
      <c r="B275" s="606"/>
      <c r="C275" s="609" t="s">
        <v>519</v>
      </c>
      <c r="D275" s="590">
        <v>1.3949549999999999</v>
      </c>
      <c r="E275" s="608">
        <f t="shared" si="14"/>
        <v>0.24012824687359977</v>
      </c>
      <c r="F275" s="608">
        <f>IF(SUM($D$29:$D$31)=0,0,D275/SUM($D$29:D$31)*100)</f>
        <v>0.79178305425277806</v>
      </c>
      <c r="G275" s="591">
        <f t="shared" si="15"/>
        <v>1.3012601931488763</v>
      </c>
      <c r="H275" s="616"/>
      <c r="I275" s="616"/>
      <c r="J275" s="616"/>
      <c r="K275" s="616"/>
      <c r="L275" s="616"/>
    </row>
    <row r="276" spans="2:12" x14ac:dyDescent="0.2">
      <c r="B276" s="606"/>
      <c r="C276" s="609" t="s">
        <v>520</v>
      </c>
      <c r="D276" s="590">
        <v>80.947773999999995</v>
      </c>
      <c r="E276" s="608">
        <f t="shared" si="14"/>
        <v>13.934390040496188</v>
      </c>
      <c r="F276" s="608">
        <f>IF(SUM($D$29:$D$31)=0,0,D276/SUM($D$29:D$31)*100)</f>
        <v>45.946339296022892</v>
      </c>
      <c r="G276" s="591">
        <f t="shared" si="15"/>
        <v>75.510762734433428</v>
      </c>
      <c r="H276" s="616"/>
      <c r="I276" s="616"/>
      <c r="J276" s="616"/>
      <c r="K276" s="616"/>
      <c r="L276" s="616"/>
    </row>
    <row r="277" spans="2:12" x14ac:dyDescent="0.2">
      <c r="B277" s="606"/>
      <c r="C277" s="609" t="s">
        <v>521</v>
      </c>
      <c r="D277" s="590">
        <v>0</v>
      </c>
      <c r="E277" s="608">
        <f t="shared" si="14"/>
        <v>0</v>
      </c>
      <c r="F277" s="608">
        <f>IF(SUM($D$29:$D$31)=0,0,D277/SUM($D$29:D$31)*100)</f>
        <v>0</v>
      </c>
      <c r="G277" s="591">
        <f t="shared" si="15"/>
        <v>0</v>
      </c>
      <c r="H277" s="616"/>
      <c r="I277" s="616"/>
      <c r="J277" s="616"/>
      <c r="K277" s="616"/>
      <c r="L277" s="616"/>
    </row>
    <row r="278" spans="2:12" x14ac:dyDescent="0.2">
      <c r="B278" s="606"/>
      <c r="C278" s="609" t="s">
        <v>522</v>
      </c>
      <c r="D278" s="590">
        <v>0</v>
      </c>
      <c r="E278" s="608">
        <f t="shared" si="14"/>
        <v>0</v>
      </c>
      <c r="F278" s="608">
        <f>IF(SUM($D$29:$D$31)=0,0,D278/SUM($D$29:D$31)*100)</f>
        <v>0</v>
      </c>
      <c r="G278" s="591">
        <f t="shared" si="15"/>
        <v>0</v>
      </c>
      <c r="H278" s="616"/>
      <c r="I278" s="616"/>
      <c r="J278" s="616"/>
      <c r="K278" s="616"/>
      <c r="L278" s="616"/>
    </row>
    <row r="279" spans="2:12" x14ac:dyDescent="0.2">
      <c r="B279" s="606"/>
      <c r="C279" s="609" t="s">
        <v>523</v>
      </c>
      <c r="D279" s="590">
        <v>0</v>
      </c>
      <c r="E279" s="608">
        <f t="shared" si="14"/>
        <v>0</v>
      </c>
      <c r="F279" s="608">
        <f>IF(SUM($D$29:$D$31)=0,0,D279/SUM($D$29:D$31)*100)</f>
        <v>0</v>
      </c>
      <c r="G279" s="591">
        <f t="shared" si="15"/>
        <v>0</v>
      </c>
      <c r="H279" s="616"/>
      <c r="I279" s="616"/>
      <c r="J279" s="616"/>
      <c r="K279" s="616"/>
      <c r="L279" s="616"/>
    </row>
    <row r="280" spans="2:12" x14ac:dyDescent="0.2">
      <c r="B280" s="606"/>
      <c r="C280" s="609" t="s">
        <v>524</v>
      </c>
      <c r="D280" s="590">
        <v>8.5356319999999997</v>
      </c>
      <c r="E280" s="608">
        <f t="shared" si="14"/>
        <v>1.4693279339607357</v>
      </c>
      <c r="F280" s="608">
        <f>IF(SUM($D$29:$D$31)=0,0,D280/SUM($D$29:D$31)*100)</f>
        <v>4.8448650852090198</v>
      </c>
      <c r="G280" s="591">
        <f t="shared" si="15"/>
        <v>7.9623200353901957</v>
      </c>
      <c r="H280" s="616"/>
      <c r="I280" s="616"/>
      <c r="J280" s="616"/>
      <c r="K280" s="616"/>
      <c r="L280" s="616"/>
    </row>
    <row r="281" spans="2:12" x14ac:dyDescent="0.2">
      <c r="B281" s="606"/>
      <c r="C281" s="609" t="s">
        <v>525</v>
      </c>
      <c r="D281" s="590">
        <v>2.0551910000000002</v>
      </c>
      <c r="E281" s="608">
        <f t="shared" si="14"/>
        <v>0.35378159999455211</v>
      </c>
      <c r="F281" s="608">
        <f>IF(SUM($D$29:$D$31)=0,0,D281/SUM($D$29:D$31)*100)</f>
        <v>1.1665361298771799</v>
      </c>
      <c r="G281" s="591">
        <f t="shared" si="15"/>
        <v>1.9171501859327595</v>
      </c>
      <c r="H281" s="616"/>
      <c r="I281" s="616"/>
      <c r="J281" s="616"/>
      <c r="K281" s="616"/>
      <c r="L281" s="616"/>
    </row>
    <row r="282" spans="2:12" x14ac:dyDescent="0.2">
      <c r="B282" s="606"/>
      <c r="C282" s="609" t="s">
        <v>526</v>
      </c>
      <c r="D282" s="590">
        <v>0</v>
      </c>
      <c r="E282" s="608">
        <f t="shared" si="14"/>
        <v>0</v>
      </c>
      <c r="F282" s="608">
        <f>IF(SUM($D$29:$D$31)=0,0,D282/SUM($D$29:D$31)*100)</f>
        <v>0</v>
      </c>
      <c r="G282" s="591">
        <f t="shared" si="15"/>
        <v>0</v>
      </c>
      <c r="H282" s="616"/>
      <c r="I282" s="616"/>
      <c r="J282" s="616"/>
      <c r="K282" s="616"/>
      <c r="L282" s="616"/>
    </row>
    <row r="283" spans="2:12" x14ac:dyDescent="0.2">
      <c r="B283" s="606"/>
      <c r="C283" s="609" t="s">
        <v>527</v>
      </c>
      <c r="D283" s="590">
        <v>0</v>
      </c>
      <c r="E283" s="608">
        <f t="shared" si="14"/>
        <v>0</v>
      </c>
      <c r="F283" s="608">
        <f>IF(SUM($D$29:$D$31)=0,0,D283/SUM($D$29:D$31)*100)</f>
        <v>0</v>
      </c>
      <c r="G283" s="591">
        <f t="shared" si="15"/>
        <v>0</v>
      </c>
      <c r="H283" s="616"/>
      <c r="I283" s="616"/>
      <c r="J283" s="616"/>
      <c r="K283" s="616"/>
      <c r="L283" s="616"/>
    </row>
    <row r="284" spans="2:12" x14ac:dyDescent="0.2">
      <c r="B284" s="606"/>
      <c r="C284" s="610" t="s">
        <v>528</v>
      </c>
      <c r="D284" s="590">
        <v>0</v>
      </c>
      <c r="E284" s="608">
        <f t="shared" si="14"/>
        <v>0</v>
      </c>
      <c r="F284" s="608">
        <f>IF(SUM($D$29:$D$31)=0,0,D284/SUM($D$29:D$31)*100)</f>
        <v>0</v>
      </c>
      <c r="G284" s="591">
        <f t="shared" si="15"/>
        <v>0</v>
      </c>
      <c r="H284" s="616"/>
      <c r="I284" s="616"/>
      <c r="J284" s="616"/>
      <c r="K284" s="616"/>
      <c r="L284" s="616"/>
    </row>
    <row r="285" spans="2:12" x14ac:dyDescent="0.2">
      <c r="B285" s="606"/>
      <c r="C285" s="610" t="s">
        <v>529</v>
      </c>
      <c r="D285" s="590">
        <v>0</v>
      </c>
      <c r="E285" s="608">
        <f t="shared" si="14"/>
        <v>0</v>
      </c>
      <c r="F285" s="608">
        <f>IF(SUM($D$29:$D$31)=0,0,D285/SUM($D$29:D$31)*100)</f>
        <v>0</v>
      </c>
      <c r="G285" s="591">
        <f t="shared" si="15"/>
        <v>0</v>
      </c>
      <c r="H285" s="616"/>
      <c r="I285" s="616"/>
      <c r="J285" s="616"/>
      <c r="K285" s="616"/>
      <c r="L285" s="616"/>
    </row>
    <row r="286" spans="2:12" x14ac:dyDescent="0.2">
      <c r="B286" s="606"/>
      <c r="C286" s="610" t="s">
        <v>530</v>
      </c>
      <c r="D286" s="590">
        <v>0</v>
      </c>
      <c r="E286" s="608">
        <f t="shared" si="14"/>
        <v>0</v>
      </c>
      <c r="F286" s="608">
        <f>IF(SUM($D$29:$D$31)=0,0,D286/SUM($D$29:D$31)*100)</f>
        <v>0</v>
      </c>
      <c r="G286" s="591">
        <f t="shared" si="15"/>
        <v>0</v>
      </c>
      <c r="H286" s="616"/>
      <c r="I286" s="616"/>
      <c r="J286" s="616"/>
      <c r="K286" s="616"/>
      <c r="L286" s="616"/>
    </row>
    <row r="287" spans="2:12" x14ac:dyDescent="0.2">
      <c r="B287" s="606"/>
      <c r="C287" s="610" t="s">
        <v>531</v>
      </c>
      <c r="D287" s="590">
        <v>0</v>
      </c>
      <c r="E287" s="608">
        <f t="shared" si="14"/>
        <v>0</v>
      </c>
      <c r="F287" s="608">
        <f>IF(SUM($D$29:$D$31)=0,0,D287/SUM($D$29:D$31)*100)</f>
        <v>0</v>
      </c>
      <c r="G287" s="591">
        <f t="shared" si="15"/>
        <v>0</v>
      </c>
      <c r="H287" s="616"/>
      <c r="I287" s="616"/>
      <c r="J287" s="616"/>
      <c r="K287" s="616"/>
      <c r="L287" s="616"/>
    </row>
    <row r="288" spans="2:12" x14ac:dyDescent="0.2">
      <c r="B288" s="606"/>
      <c r="C288" s="610" t="s">
        <v>532</v>
      </c>
      <c r="D288" s="590">
        <v>5.5550009999999999</v>
      </c>
      <c r="E288" s="608">
        <f t="shared" si="14"/>
        <v>0.95624063250147395</v>
      </c>
      <c r="F288" s="608">
        <f>IF(SUM($D$29:$D$31)=0,0,D288/SUM($D$29:D$31)*100)</f>
        <v>3.1530448352507694</v>
      </c>
      <c r="G288" s="591">
        <f t="shared" si="15"/>
        <v>5.1818887879553115</v>
      </c>
      <c r="H288" s="616"/>
      <c r="I288" s="616"/>
      <c r="J288" s="616"/>
      <c r="K288" s="616"/>
      <c r="L288" s="616"/>
    </row>
    <row r="289" spans="2:12" x14ac:dyDescent="0.2">
      <c r="B289" s="606"/>
      <c r="C289" s="610" t="s">
        <v>533</v>
      </c>
      <c r="D289" s="590">
        <v>0</v>
      </c>
      <c r="E289" s="608">
        <f t="shared" si="14"/>
        <v>0</v>
      </c>
      <c r="F289" s="608">
        <f>IF(SUM($D$29:$D$31)=0,0,D289/SUM($D$29:D$31)*100)</f>
        <v>0</v>
      </c>
      <c r="G289" s="591">
        <f t="shared" si="15"/>
        <v>0</v>
      </c>
      <c r="H289" s="616"/>
      <c r="I289" s="616"/>
      <c r="J289" s="616"/>
      <c r="K289" s="616"/>
      <c r="L289" s="616"/>
    </row>
    <row r="290" spans="2:12" x14ac:dyDescent="0.2">
      <c r="B290" s="606"/>
      <c r="C290" s="610" t="s">
        <v>534</v>
      </c>
      <c r="D290" s="590">
        <v>0</v>
      </c>
      <c r="E290" s="608">
        <f t="shared" si="14"/>
        <v>0</v>
      </c>
      <c r="F290" s="608">
        <f>IF(SUM($D$29:$D$31)=0,0,D290/SUM($D$29:D$31)*100)</f>
        <v>0</v>
      </c>
      <c r="G290" s="591">
        <f t="shared" si="15"/>
        <v>0</v>
      </c>
      <c r="H290" s="616"/>
      <c r="I290" s="616"/>
      <c r="J290" s="616"/>
      <c r="K290" s="616"/>
      <c r="L290" s="616"/>
    </row>
    <row r="291" spans="2:12" x14ac:dyDescent="0.2">
      <c r="B291" s="606"/>
      <c r="C291" s="610" t="s">
        <v>535</v>
      </c>
      <c r="D291" s="590">
        <v>0</v>
      </c>
      <c r="E291" s="608">
        <f t="shared" si="14"/>
        <v>0</v>
      </c>
      <c r="F291" s="608">
        <f>IF(SUM($D$29:$D$31)=0,0,D291/SUM($D$29:D$31)*100)</f>
        <v>0</v>
      </c>
      <c r="G291" s="591">
        <f t="shared" si="15"/>
        <v>0</v>
      </c>
      <c r="H291" s="616"/>
      <c r="I291" s="616"/>
      <c r="J291" s="616"/>
      <c r="K291" s="616"/>
      <c r="L291" s="616"/>
    </row>
    <row r="292" spans="2:12" x14ac:dyDescent="0.2">
      <c r="B292" s="606"/>
      <c r="C292" s="610" t="s">
        <v>536</v>
      </c>
      <c r="D292" s="590">
        <v>14.106714999999999</v>
      </c>
      <c r="E292" s="608">
        <f t="shared" si="14"/>
        <v>2.4283369299335913</v>
      </c>
      <c r="F292" s="608">
        <f>IF(SUM($D$29:$D$31)=0,0,D292/SUM($D$29:D$31)*100)</f>
        <v>8.0070381397059247</v>
      </c>
      <c r="G292" s="591">
        <f t="shared" si="15"/>
        <v>13.159210645215188</v>
      </c>
      <c r="H292" s="616"/>
      <c r="I292" s="616"/>
      <c r="J292" s="616"/>
      <c r="K292" s="616"/>
      <c r="L292" s="616"/>
    </row>
    <row r="293" spans="2:12" x14ac:dyDescent="0.2">
      <c r="B293" s="606"/>
      <c r="C293" s="610" t="s">
        <v>537</v>
      </c>
      <c r="D293" s="590">
        <v>0</v>
      </c>
      <c r="E293" s="608">
        <f t="shared" si="14"/>
        <v>0</v>
      </c>
      <c r="F293" s="608">
        <f>IF(SUM($D$29:$D$31)=0,0,D293/SUM($D$29:D$31)*100)</f>
        <v>0</v>
      </c>
      <c r="G293" s="591">
        <f t="shared" si="15"/>
        <v>0</v>
      </c>
      <c r="H293" s="616"/>
      <c r="I293" s="616"/>
      <c r="J293" s="616"/>
      <c r="K293" s="616"/>
      <c r="L293" s="616"/>
    </row>
    <row r="294" spans="2:12" x14ac:dyDescent="0.2">
      <c r="B294" s="606"/>
      <c r="C294" s="610" t="s">
        <v>538</v>
      </c>
      <c r="D294" s="590">
        <v>0</v>
      </c>
      <c r="E294" s="608">
        <f t="shared" si="14"/>
        <v>0</v>
      </c>
      <c r="F294" s="608">
        <f>IF(SUM($D$29:$D$31)=0,0,D294/SUM($D$29:D$31)*100)</f>
        <v>0</v>
      </c>
      <c r="G294" s="591">
        <f t="shared" si="15"/>
        <v>0</v>
      </c>
      <c r="H294" s="616"/>
      <c r="I294" s="616"/>
      <c r="J294" s="616"/>
      <c r="K294" s="616"/>
      <c r="L294" s="616"/>
    </row>
    <row r="295" spans="2:12" x14ac:dyDescent="0.2">
      <c r="B295" s="606"/>
      <c r="C295" s="610" t="s">
        <v>539</v>
      </c>
      <c r="D295" s="590">
        <v>0</v>
      </c>
      <c r="E295" s="608">
        <f t="shared" si="14"/>
        <v>0</v>
      </c>
      <c r="F295" s="608">
        <f>IF(SUM($D$29:$D$31)=0,0,D295/SUM($D$29:D$31)*100)</f>
        <v>0</v>
      </c>
      <c r="G295" s="591">
        <f t="shared" si="15"/>
        <v>0</v>
      </c>
      <c r="H295" s="616"/>
      <c r="I295" s="616"/>
      <c r="J295" s="616"/>
      <c r="K295" s="616"/>
      <c r="L295" s="616"/>
    </row>
    <row r="296" spans="2:12" x14ac:dyDescent="0.2">
      <c r="B296" s="606"/>
      <c r="C296" s="610" t="s">
        <v>540</v>
      </c>
      <c r="D296" s="590">
        <v>0</v>
      </c>
      <c r="E296" s="608">
        <f t="shared" si="14"/>
        <v>0</v>
      </c>
      <c r="F296" s="608">
        <f>IF(SUM($D$29:$D$31)=0,0,D296/SUM($D$29:D$31)*100)</f>
        <v>0</v>
      </c>
      <c r="G296" s="591">
        <f t="shared" si="15"/>
        <v>0</v>
      </c>
      <c r="H296" s="616"/>
      <c r="I296" s="616"/>
      <c r="J296" s="616"/>
      <c r="K296" s="616"/>
      <c r="L296" s="616"/>
    </row>
    <row r="297" spans="2:12" x14ac:dyDescent="0.2">
      <c r="B297" s="606"/>
      <c r="C297" s="610" t="s">
        <v>541</v>
      </c>
      <c r="D297" s="590">
        <v>0</v>
      </c>
      <c r="E297" s="608">
        <f t="shared" si="14"/>
        <v>0</v>
      </c>
      <c r="F297" s="608">
        <f>IF(SUM($D$29:$D$31)=0,0,D297/SUM($D$29:D$31)*100)</f>
        <v>0</v>
      </c>
      <c r="G297" s="591">
        <f t="shared" si="15"/>
        <v>0</v>
      </c>
      <c r="H297" s="616"/>
      <c r="I297" s="616"/>
      <c r="J297" s="616"/>
      <c r="K297" s="616"/>
      <c r="L297" s="616"/>
    </row>
    <row r="298" spans="2:12" x14ac:dyDescent="0.2">
      <c r="B298" s="606"/>
      <c r="C298" s="610" t="s">
        <v>542</v>
      </c>
      <c r="D298" s="590">
        <v>0</v>
      </c>
      <c r="E298" s="608">
        <f t="shared" si="14"/>
        <v>0</v>
      </c>
      <c r="F298" s="608">
        <f>IF(SUM($D$29:$D$31)=0,0,D298/SUM($D$29:D$31)*100)</f>
        <v>0</v>
      </c>
      <c r="G298" s="591">
        <f t="shared" si="15"/>
        <v>0</v>
      </c>
      <c r="H298" s="616"/>
      <c r="I298" s="616"/>
      <c r="J298" s="616"/>
      <c r="K298" s="616"/>
      <c r="L298" s="616"/>
    </row>
    <row r="299" spans="2:12" x14ac:dyDescent="0.2">
      <c r="B299" s="606"/>
      <c r="C299" s="610" t="s">
        <v>543</v>
      </c>
      <c r="D299" s="590">
        <v>0</v>
      </c>
      <c r="E299" s="608">
        <f t="shared" si="14"/>
        <v>0</v>
      </c>
      <c r="F299" s="608">
        <f>IF(SUM($D$29:$D$31)=0,0,D299/SUM($D$29:D$31)*100)</f>
        <v>0</v>
      </c>
      <c r="G299" s="591">
        <f t="shared" si="15"/>
        <v>0</v>
      </c>
      <c r="H299" s="616"/>
      <c r="I299" s="616"/>
      <c r="J299" s="616"/>
      <c r="K299" s="616"/>
      <c r="L299" s="616"/>
    </row>
    <row r="300" spans="2:12" x14ac:dyDescent="0.2">
      <c r="B300" s="606"/>
      <c r="C300" s="610" t="s">
        <v>544</v>
      </c>
      <c r="D300" s="590">
        <v>0</v>
      </c>
      <c r="E300" s="608">
        <f t="shared" si="14"/>
        <v>0</v>
      </c>
      <c r="F300" s="608">
        <f>IF(SUM($D$29:$D$31)=0,0,D300/SUM($D$29:D$31)*100)</f>
        <v>0</v>
      </c>
      <c r="G300" s="591">
        <f t="shared" si="15"/>
        <v>0</v>
      </c>
      <c r="H300" s="616"/>
      <c r="I300" s="616"/>
      <c r="J300" s="616"/>
      <c r="K300" s="616"/>
      <c r="L300" s="616"/>
    </row>
    <row r="301" spans="2:12" x14ac:dyDescent="0.2">
      <c r="B301" s="606"/>
      <c r="C301" s="610" t="s">
        <v>545</v>
      </c>
      <c r="D301" s="590">
        <v>0</v>
      </c>
      <c r="E301" s="608">
        <f t="shared" si="14"/>
        <v>0</v>
      </c>
      <c r="F301" s="608">
        <f>IF(SUM($D$29:$D$31)=0,0,D301/SUM($D$29:D$31)*100)</f>
        <v>0</v>
      </c>
      <c r="G301" s="591">
        <f t="shared" si="15"/>
        <v>0</v>
      </c>
      <c r="H301" s="616"/>
      <c r="I301" s="616"/>
      <c r="J301" s="616"/>
      <c r="K301" s="616"/>
      <c r="L301" s="616"/>
    </row>
    <row r="302" spans="2:12" x14ac:dyDescent="0.2">
      <c r="B302" s="606"/>
      <c r="C302" s="610" t="s">
        <v>546</v>
      </c>
      <c r="D302" s="590">
        <v>0</v>
      </c>
      <c r="E302" s="608">
        <f t="shared" si="14"/>
        <v>0</v>
      </c>
      <c r="F302" s="608">
        <f>IF(SUM($D$29:$D$31)=0,0,D302/SUM($D$29:D$31)*100)</f>
        <v>0</v>
      </c>
      <c r="G302" s="591">
        <f t="shared" si="15"/>
        <v>0</v>
      </c>
      <c r="H302" s="616"/>
      <c r="I302" s="616"/>
      <c r="J302" s="616"/>
      <c r="K302" s="616"/>
      <c r="L302" s="616"/>
    </row>
    <row r="303" spans="2:12" x14ac:dyDescent="0.2">
      <c r="B303" s="611"/>
      <c r="C303" s="612" t="s">
        <v>547</v>
      </c>
      <c r="D303" s="613">
        <v>0</v>
      </c>
      <c r="E303" s="614">
        <f t="shared" si="14"/>
        <v>0</v>
      </c>
      <c r="F303" s="614">
        <f>IF(SUM($D$29:$D$31)=0,0,D303/SUM($D$29:D$31)*100)</f>
        <v>0</v>
      </c>
      <c r="G303" s="594">
        <f t="shared" si="15"/>
        <v>0</v>
      </c>
      <c r="H303" s="616"/>
      <c r="I303" s="616"/>
      <c r="J303" s="616"/>
      <c r="K303" s="616"/>
      <c r="L303" s="616"/>
    </row>
    <row r="304" spans="2:12" x14ac:dyDescent="0.2">
      <c r="D304" s="597"/>
      <c r="H304" s="616"/>
      <c r="I304" s="616"/>
      <c r="J304" s="616"/>
      <c r="K304" s="616"/>
      <c r="L304" s="616"/>
    </row>
    <row r="305" spans="2:12" x14ac:dyDescent="0.2">
      <c r="D305" s="597"/>
      <c r="H305" s="616"/>
      <c r="I305" s="616"/>
      <c r="J305" s="616"/>
      <c r="K305" s="616"/>
      <c r="L305" s="616"/>
    </row>
    <row r="306" spans="2:12" x14ac:dyDescent="0.2">
      <c r="D306" s="597"/>
      <c r="H306" s="616"/>
      <c r="I306" s="616"/>
      <c r="J306" s="616"/>
      <c r="K306" s="616"/>
      <c r="L306" s="616"/>
    </row>
    <row r="307" spans="2:12" x14ac:dyDescent="0.2">
      <c r="B307" s="583" t="s">
        <v>549</v>
      </c>
      <c r="D307" s="597"/>
      <c r="H307" s="616"/>
      <c r="I307" s="616"/>
      <c r="J307" s="616"/>
      <c r="K307" s="616"/>
      <c r="L307" s="616"/>
    </row>
    <row r="308" spans="2:12" x14ac:dyDescent="0.2">
      <c r="B308" s="583"/>
      <c r="D308" s="597"/>
      <c r="H308" s="616"/>
      <c r="I308" s="616"/>
      <c r="J308" s="616"/>
      <c r="K308" s="616"/>
      <c r="L308" s="616"/>
    </row>
    <row r="309" spans="2:12" ht="38.25" x14ac:dyDescent="0.2">
      <c r="B309" s="599"/>
      <c r="C309" s="600" t="s">
        <v>512</v>
      </c>
      <c r="D309" s="601" t="s">
        <v>513</v>
      </c>
      <c r="E309" s="601" t="s">
        <v>514</v>
      </c>
      <c r="F309" s="601" t="s">
        <v>515</v>
      </c>
      <c r="G309" s="602" t="s">
        <v>516</v>
      </c>
    </row>
    <row r="310" spans="2:12" x14ac:dyDescent="0.2">
      <c r="B310" s="603" t="s">
        <v>501</v>
      </c>
      <c r="C310" s="604" t="s">
        <v>517</v>
      </c>
      <c r="D310" s="588">
        <v>0</v>
      </c>
      <c r="E310" s="605">
        <f>IF($C$4=0,0,D310/$C$4*100)</f>
        <v>0</v>
      </c>
      <c r="F310" s="605">
        <f>IF(SUM($D$14:$D$16)=0,0,D310/SUM($D$14:D$16)*100)</f>
        <v>0</v>
      </c>
      <c r="G310" s="589">
        <f>IF($D$16=0,0,D310/$D$16*100)</f>
        <v>0</v>
      </c>
    </row>
    <row r="311" spans="2:12" x14ac:dyDescent="0.2">
      <c r="B311" s="606"/>
      <c r="C311" s="607" t="s">
        <v>754</v>
      </c>
      <c r="D311" s="590">
        <v>0</v>
      </c>
      <c r="E311" s="608">
        <f t="shared" ref="E311:E341" si="16">IF($C$4=0,0,D311/$C$4*100)</f>
        <v>0</v>
      </c>
      <c r="F311" s="608">
        <f>IF(SUM($D$14:$D$16)=0,0,D311/SUM($D$14:D$16)*100)</f>
        <v>0</v>
      </c>
      <c r="G311" s="591">
        <f>IF($D$16=0,0,D311/$D$16*100)</f>
        <v>0</v>
      </c>
    </row>
    <row r="312" spans="2:12" x14ac:dyDescent="0.2">
      <c r="B312" s="606"/>
      <c r="C312" s="609" t="s">
        <v>518</v>
      </c>
      <c r="D312" s="590">
        <v>0</v>
      </c>
      <c r="E312" s="608">
        <f t="shared" si="16"/>
        <v>0</v>
      </c>
      <c r="F312" s="608">
        <f>IF(SUM($D$14:$D$16)=0,0,D312/SUM($D$14:D$16)*100)</f>
        <v>0</v>
      </c>
      <c r="G312" s="591">
        <f t="shared" ref="G312:G341" si="17">IF($D$16=0,0,D312/$D$16*100)</f>
        <v>0</v>
      </c>
    </row>
    <row r="313" spans="2:12" x14ac:dyDescent="0.2">
      <c r="B313" s="606"/>
      <c r="C313" s="609" t="s">
        <v>519</v>
      </c>
      <c r="D313" s="590">
        <v>0</v>
      </c>
      <c r="E313" s="608">
        <f t="shared" si="16"/>
        <v>0</v>
      </c>
      <c r="F313" s="608">
        <f>IF(SUM($D$14:$D$16)=0,0,D313/SUM($D$14:D$16)*100)</f>
        <v>0</v>
      </c>
      <c r="G313" s="591">
        <f t="shared" si="17"/>
        <v>0</v>
      </c>
    </row>
    <row r="314" spans="2:12" x14ac:dyDescent="0.2">
      <c r="B314" s="606"/>
      <c r="C314" s="609" t="s">
        <v>520</v>
      </c>
      <c r="D314" s="590">
        <v>9.3749970000000005</v>
      </c>
      <c r="E314" s="608">
        <f t="shared" si="16"/>
        <v>2.1557477795905737</v>
      </c>
      <c r="F314" s="608">
        <f>IF(SUM($D$14:$D$16)=0,0,D314/SUM($D$14:D$16)*100)</f>
        <v>4.3587534677091355</v>
      </c>
      <c r="G314" s="591">
        <f t="shared" si="17"/>
        <v>76.031868352176815</v>
      </c>
    </row>
    <row r="315" spans="2:12" x14ac:dyDescent="0.2">
      <c r="B315" s="606"/>
      <c r="C315" s="609" t="s">
        <v>521</v>
      </c>
      <c r="D315" s="590">
        <v>0</v>
      </c>
      <c r="E315" s="608">
        <f t="shared" si="16"/>
        <v>0</v>
      </c>
      <c r="F315" s="608">
        <f>IF(SUM($D$14:$D$16)=0,0,D315/SUM($D$14:D$16)*100)</f>
        <v>0</v>
      </c>
      <c r="G315" s="591">
        <f t="shared" si="17"/>
        <v>0</v>
      </c>
    </row>
    <row r="316" spans="2:12" x14ac:dyDescent="0.2">
      <c r="B316" s="606"/>
      <c r="C316" s="609" t="s">
        <v>522</v>
      </c>
      <c r="D316" s="590">
        <v>0</v>
      </c>
      <c r="E316" s="608">
        <f t="shared" si="16"/>
        <v>0</v>
      </c>
      <c r="F316" s="608">
        <f>IF(SUM($D$14:$D$16)=0,0,D316/SUM($D$14:D$16)*100)</f>
        <v>0</v>
      </c>
      <c r="G316" s="591">
        <f t="shared" si="17"/>
        <v>0</v>
      </c>
    </row>
    <row r="317" spans="2:12" x14ac:dyDescent="0.2">
      <c r="B317" s="606"/>
      <c r="C317" s="609" t="s">
        <v>523</v>
      </c>
      <c r="D317" s="590">
        <v>0</v>
      </c>
      <c r="E317" s="608">
        <f t="shared" si="16"/>
        <v>0</v>
      </c>
      <c r="F317" s="608">
        <f>IF(SUM($D$14:$D$16)=0,0,D317/SUM($D$14:D$16)*100)</f>
        <v>0</v>
      </c>
      <c r="G317" s="591">
        <f t="shared" si="17"/>
        <v>0</v>
      </c>
    </row>
    <row r="318" spans="2:12" x14ac:dyDescent="0.2">
      <c r="B318" s="606"/>
      <c r="C318" s="609" t="s">
        <v>524</v>
      </c>
      <c r="D318" s="590">
        <v>0</v>
      </c>
      <c r="E318" s="608">
        <f t="shared" si="16"/>
        <v>0</v>
      </c>
      <c r="F318" s="608">
        <f>IF(SUM($D$14:$D$16)=0,0,D318/SUM($D$14:D$16)*100)</f>
        <v>0</v>
      </c>
      <c r="G318" s="591">
        <f t="shared" si="17"/>
        <v>0</v>
      </c>
    </row>
    <row r="319" spans="2:12" x14ac:dyDescent="0.2">
      <c r="B319" s="606"/>
      <c r="C319" s="609" t="s">
        <v>525</v>
      </c>
      <c r="D319" s="590">
        <v>0</v>
      </c>
      <c r="E319" s="608">
        <f t="shared" si="16"/>
        <v>0</v>
      </c>
      <c r="F319" s="608">
        <f>IF(SUM($D$14:$D$16)=0,0,D319/SUM($D$14:D$16)*100)</f>
        <v>0</v>
      </c>
      <c r="G319" s="591">
        <f t="shared" si="17"/>
        <v>0</v>
      </c>
    </row>
    <row r="320" spans="2:12" x14ac:dyDescent="0.2">
      <c r="B320" s="606"/>
      <c r="C320" s="609" t="s">
        <v>526</v>
      </c>
      <c r="D320" s="590">
        <v>0</v>
      </c>
      <c r="E320" s="608">
        <f t="shared" si="16"/>
        <v>0</v>
      </c>
      <c r="F320" s="608">
        <f>IF(SUM($D$14:$D$16)=0,0,D320/SUM($D$14:D$16)*100)</f>
        <v>0</v>
      </c>
      <c r="G320" s="591">
        <f t="shared" si="17"/>
        <v>0</v>
      </c>
    </row>
    <row r="321" spans="2:7" x14ac:dyDescent="0.2">
      <c r="B321" s="606"/>
      <c r="C321" s="609" t="s">
        <v>527</v>
      </c>
      <c r="D321" s="590">
        <v>0</v>
      </c>
      <c r="E321" s="608">
        <f t="shared" si="16"/>
        <v>0</v>
      </c>
      <c r="F321" s="608">
        <f>IF(SUM($D$14:$D$16)=0,0,D321/SUM($D$14:D$16)*100)</f>
        <v>0</v>
      </c>
      <c r="G321" s="591">
        <f t="shared" si="17"/>
        <v>0</v>
      </c>
    </row>
    <row r="322" spans="2:7" x14ac:dyDescent="0.2">
      <c r="B322" s="606"/>
      <c r="C322" s="610" t="s">
        <v>528</v>
      </c>
      <c r="D322" s="590">
        <v>0</v>
      </c>
      <c r="E322" s="608">
        <f t="shared" si="16"/>
        <v>0</v>
      </c>
      <c r="F322" s="608">
        <f>IF(SUM($D$14:$D$16)=0,0,D322/SUM($D$14:D$16)*100)</f>
        <v>0</v>
      </c>
      <c r="G322" s="591">
        <f t="shared" si="17"/>
        <v>0</v>
      </c>
    </row>
    <row r="323" spans="2:7" x14ac:dyDescent="0.2">
      <c r="B323" s="606"/>
      <c r="C323" s="610" t="s">
        <v>529</v>
      </c>
      <c r="D323" s="590">
        <v>0</v>
      </c>
      <c r="E323" s="608">
        <f t="shared" si="16"/>
        <v>0</v>
      </c>
      <c r="F323" s="608">
        <f>IF(SUM($D$14:$D$16)=0,0,D323/SUM($D$14:D$16)*100)</f>
        <v>0</v>
      </c>
      <c r="G323" s="591">
        <f t="shared" si="17"/>
        <v>0</v>
      </c>
    </row>
    <row r="324" spans="2:7" x14ac:dyDescent="0.2">
      <c r="B324" s="606"/>
      <c r="C324" s="610" t="s">
        <v>530</v>
      </c>
      <c r="D324" s="590">
        <v>0</v>
      </c>
      <c r="E324" s="608">
        <f t="shared" si="16"/>
        <v>0</v>
      </c>
      <c r="F324" s="608">
        <f>IF(SUM($D$14:$D$16)=0,0,D324/SUM($D$14:D$16)*100)</f>
        <v>0</v>
      </c>
      <c r="G324" s="591">
        <f t="shared" si="17"/>
        <v>0</v>
      </c>
    </row>
    <row r="325" spans="2:7" x14ac:dyDescent="0.2">
      <c r="B325" s="606"/>
      <c r="C325" s="610" t="s">
        <v>531</v>
      </c>
      <c r="D325" s="590">
        <v>0</v>
      </c>
      <c r="E325" s="608">
        <f t="shared" si="16"/>
        <v>0</v>
      </c>
      <c r="F325" s="608">
        <f>IF(SUM($D$14:$D$16)=0,0,D325/SUM($D$14:D$16)*100)</f>
        <v>0</v>
      </c>
      <c r="G325" s="591">
        <f t="shared" si="17"/>
        <v>0</v>
      </c>
    </row>
    <row r="326" spans="2:7" x14ac:dyDescent="0.2">
      <c r="B326" s="606"/>
      <c r="C326" s="610" t="s">
        <v>532</v>
      </c>
      <c r="D326" s="590">
        <v>4.2457710000000004</v>
      </c>
      <c r="E326" s="608">
        <f t="shared" si="16"/>
        <v>0.97630019571206816</v>
      </c>
      <c r="F326" s="608">
        <f>IF(SUM($D$14:$D$16)=0,0,D326/SUM($D$14:D$16)*100)</f>
        <v>1.974002665744734</v>
      </c>
      <c r="G326" s="591">
        <f t="shared" si="17"/>
        <v>34.43349386943698</v>
      </c>
    </row>
    <row r="327" spans="2:7" x14ac:dyDescent="0.2">
      <c r="B327" s="606"/>
      <c r="C327" s="610" t="s">
        <v>533</v>
      </c>
      <c r="D327" s="590">
        <v>0</v>
      </c>
      <c r="E327" s="608">
        <f t="shared" si="16"/>
        <v>0</v>
      </c>
      <c r="F327" s="608">
        <f>IF(SUM($D$14:$D$16)=0,0,D327/SUM($D$14:D$16)*100)</f>
        <v>0</v>
      </c>
      <c r="G327" s="591">
        <f t="shared" si="17"/>
        <v>0</v>
      </c>
    </row>
    <row r="328" spans="2:7" x14ac:dyDescent="0.2">
      <c r="B328" s="606"/>
      <c r="C328" s="610" t="s">
        <v>534</v>
      </c>
      <c r="D328" s="590">
        <v>3.2201230000000001</v>
      </c>
      <c r="E328" s="608">
        <f t="shared" si="16"/>
        <v>0.74045602438683844</v>
      </c>
      <c r="F328" s="608">
        <f>IF(SUM($D$14:$D$16)=0,0,D328/SUM($D$14:D$16)*100)</f>
        <v>1.497144190307468</v>
      </c>
      <c r="G328" s="591">
        <f t="shared" si="17"/>
        <v>26.115418278407628</v>
      </c>
    </row>
    <row r="329" spans="2:7" x14ac:dyDescent="0.2">
      <c r="B329" s="606"/>
      <c r="C329" s="610" t="s">
        <v>535</v>
      </c>
      <c r="D329" s="590">
        <v>0</v>
      </c>
      <c r="E329" s="608">
        <f t="shared" si="16"/>
        <v>0</v>
      </c>
      <c r="F329" s="608">
        <f>IF(SUM($D$14:$D$16)=0,0,D329/SUM($D$14:D$16)*100)</f>
        <v>0</v>
      </c>
      <c r="G329" s="591">
        <f t="shared" si="17"/>
        <v>0</v>
      </c>
    </row>
    <row r="330" spans="2:7" x14ac:dyDescent="0.2">
      <c r="B330" s="606"/>
      <c r="C330" s="610" t="s">
        <v>536</v>
      </c>
      <c r="D330" s="590">
        <v>1.955355</v>
      </c>
      <c r="E330" s="608">
        <f t="shared" si="16"/>
        <v>0.44962704516719593</v>
      </c>
      <c r="F330" s="608">
        <f>IF(SUM($D$14:$D$16)=0,0,D330/SUM($D$14:D$16)*100)</f>
        <v>0.90911073217968974</v>
      </c>
      <c r="G330" s="591">
        <f t="shared" si="17"/>
        <v>15.85806309503573</v>
      </c>
    </row>
    <row r="331" spans="2:7" x14ac:dyDescent="0.2">
      <c r="B331" s="606"/>
      <c r="C331" s="610" t="s">
        <v>537</v>
      </c>
      <c r="D331" s="590">
        <v>0</v>
      </c>
      <c r="E331" s="608">
        <f t="shared" si="16"/>
        <v>0</v>
      </c>
      <c r="F331" s="608">
        <f>IF(SUM($D$14:$D$16)=0,0,D331/SUM($D$14:D$16)*100)</f>
        <v>0</v>
      </c>
      <c r="G331" s="591">
        <f t="shared" si="17"/>
        <v>0</v>
      </c>
    </row>
    <row r="332" spans="2:7" x14ac:dyDescent="0.2">
      <c r="B332" s="606"/>
      <c r="C332" s="610" t="s">
        <v>538</v>
      </c>
      <c r="D332" s="590">
        <v>1.8582209999999999</v>
      </c>
      <c r="E332" s="608">
        <f t="shared" si="16"/>
        <v>0.42729142150536964</v>
      </c>
      <c r="F332" s="608">
        <f>IF(SUM($D$14:$D$16)=0,0,D332/SUM($D$14:D$16)*100)</f>
        <v>0.86394984739941105</v>
      </c>
      <c r="G332" s="591">
        <f t="shared" si="17"/>
        <v>15.070299696229272</v>
      </c>
    </row>
    <row r="333" spans="2:7" x14ac:dyDescent="0.2">
      <c r="B333" s="606"/>
      <c r="C333" s="610" t="s">
        <v>539</v>
      </c>
      <c r="D333" s="590">
        <v>0</v>
      </c>
      <c r="E333" s="608">
        <f t="shared" si="16"/>
        <v>0</v>
      </c>
      <c r="F333" s="608">
        <f>IF(SUM($D$14:$D$16)=0,0,D333/SUM($D$14:D$16)*100)</f>
        <v>0</v>
      </c>
      <c r="G333" s="591">
        <f t="shared" si="17"/>
        <v>0</v>
      </c>
    </row>
    <row r="334" spans="2:7" x14ac:dyDescent="0.2">
      <c r="B334" s="606"/>
      <c r="C334" s="610" t="s">
        <v>540</v>
      </c>
      <c r="D334" s="590">
        <v>0</v>
      </c>
      <c r="E334" s="608">
        <f t="shared" si="16"/>
        <v>0</v>
      </c>
      <c r="F334" s="608">
        <f>IF(SUM($D$14:$D$16)=0,0,D334/SUM($D$14:D$16)*100)</f>
        <v>0</v>
      </c>
      <c r="G334" s="591">
        <f t="shared" si="17"/>
        <v>0</v>
      </c>
    </row>
    <row r="335" spans="2:7" x14ac:dyDescent="0.2">
      <c r="B335" s="606"/>
      <c r="C335" s="610" t="s">
        <v>541</v>
      </c>
      <c r="D335" s="590">
        <v>0</v>
      </c>
      <c r="E335" s="608">
        <f t="shared" si="16"/>
        <v>0</v>
      </c>
      <c r="F335" s="608">
        <f>IF(SUM($D$14:$D$16)=0,0,D335/SUM($D$14:D$16)*100)</f>
        <v>0</v>
      </c>
      <c r="G335" s="591">
        <f t="shared" si="17"/>
        <v>0</v>
      </c>
    </row>
    <row r="336" spans="2:7" x14ac:dyDescent="0.2">
      <c r="B336" s="606"/>
      <c r="C336" s="610" t="s">
        <v>542</v>
      </c>
      <c r="D336" s="590">
        <v>0</v>
      </c>
      <c r="E336" s="608">
        <f t="shared" si="16"/>
        <v>0</v>
      </c>
      <c r="F336" s="608">
        <f>IF(SUM($D$14:$D$16)=0,0,D336/SUM($D$14:D$16)*100)</f>
        <v>0</v>
      </c>
      <c r="G336" s="591">
        <f t="shared" si="17"/>
        <v>0</v>
      </c>
    </row>
    <row r="337" spans="2:7" x14ac:dyDescent="0.2">
      <c r="B337" s="606"/>
      <c r="C337" s="610" t="s">
        <v>543</v>
      </c>
      <c r="D337" s="590">
        <v>1</v>
      </c>
      <c r="E337" s="608">
        <f t="shared" si="16"/>
        <v>0.22994650340587564</v>
      </c>
      <c r="F337" s="608">
        <f>IF(SUM($D$14:$D$16)=0,0,D337/SUM($D$14:D$16)*100)</f>
        <v>0.4649338520011404</v>
      </c>
      <c r="G337" s="591">
        <f t="shared" si="17"/>
        <v>8.1100685527874639</v>
      </c>
    </row>
    <row r="338" spans="2:7" x14ac:dyDescent="0.2">
      <c r="B338" s="606"/>
      <c r="C338" s="610" t="s">
        <v>544</v>
      </c>
      <c r="D338" s="590">
        <v>4.1983600000000001</v>
      </c>
      <c r="E338" s="608">
        <f t="shared" si="16"/>
        <v>0.96539820203909199</v>
      </c>
      <c r="F338" s="608">
        <f>IF(SUM($D$14:$D$16)=0,0,D338/SUM($D$14:D$16)*100)</f>
        <v>1.9519596868875075</v>
      </c>
      <c r="G338" s="591">
        <f t="shared" si="17"/>
        <v>34.04898740928077</v>
      </c>
    </row>
    <row r="339" spans="2:7" x14ac:dyDescent="0.2">
      <c r="B339" s="606"/>
      <c r="C339" s="610" t="s">
        <v>545</v>
      </c>
      <c r="D339" s="590">
        <v>0</v>
      </c>
      <c r="E339" s="608">
        <f t="shared" si="16"/>
        <v>0</v>
      </c>
      <c r="F339" s="608">
        <f>IF(SUM($D$14:$D$16)=0,0,D339/SUM($D$14:D$16)*100)</f>
        <v>0</v>
      </c>
      <c r="G339" s="591">
        <f t="shared" si="17"/>
        <v>0</v>
      </c>
    </row>
    <row r="340" spans="2:7" x14ac:dyDescent="0.2">
      <c r="B340" s="606"/>
      <c r="C340" s="610" t="s">
        <v>546</v>
      </c>
      <c r="D340" s="590">
        <v>0</v>
      </c>
      <c r="E340" s="608">
        <f t="shared" si="16"/>
        <v>0</v>
      </c>
      <c r="F340" s="608">
        <f>IF(SUM($D$14:$D$16)=0,0,D340/SUM($D$14:D$16)*100)</f>
        <v>0</v>
      </c>
      <c r="G340" s="591">
        <f t="shared" si="17"/>
        <v>0</v>
      </c>
    </row>
    <row r="341" spans="2:7" x14ac:dyDescent="0.2">
      <c r="B341" s="611"/>
      <c r="C341" s="612" t="s">
        <v>547</v>
      </c>
      <c r="D341" s="613">
        <v>0</v>
      </c>
      <c r="E341" s="614">
        <f t="shared" si="16"/>
        <v>0</v>
      </c>
      <c r="F341" s="614">
        <f>IF(SUM($D$14:$D$16)=0,0,D341/SUM($D$14:D$16)*100)</f>
        <v>0</v>
      </c>
      <c r="G341" s="594">
        <f t="shared" si="17"/>
        <v>0</v>
      </c>
    </row>
    <row r="342" spans="2:7" x14ac:dyDescent="0.2">
      <c r="D342" s="597"/>
      <c r="E342" s="598"/>
      <c r="F342" s="598"/>
      <c r="G342" s="598"/>
    </row>
    <row r="343" spans="2:7" x14ac:dyDescent="0.2">
      <c r="B343" s="603" t="s">
        <v>20</v>
      </c>
      <c r="C343" s="604" t="s">
        <v>517</v>
      </c>
      <c r="D343" s="588">
        <v>0</v>
      </c>
      <c r="E343" s="605">
        <f>IF($C$5=0,0,D343/$C$5*100)</f>
        <v>0</v>
      </c>
      <c r="F343" s="605">
        <f>IF(SUM($D$19:$D$21)=0,0,D343/SUM($D$19:D$21)*100)</f>
        <v>0</v>
      </c>
      <c r="G343" s="589">
        <f>IF($D$21=0,0,D343/$D$21*100)</f>
        <v>0</v>
      </c>
    </row>
    <row r="344" spans="2:7" x14ac:dyDescent="0.2">
      <c r="B344" s="606"/>
      <c r="C344" s="607" t="s">
        <v>754</v>
      </c>
      <c r="D344" s="590">
        <v>0</v>
      </c>
      <c r="E344" s="608">
        <f t="shared" ref="E344:E374" si="18">IF($C$5=0,0,D344/$C$5*100)</f>
        <v>0</v>
      </c>
      <c r="F344" s="608">
        <f>IF(SUM($D$19:$D$21)=0,0,D344/SUM($D$19:D$21)*100)</f>
        <v>0</v>
      </c>
      <c r="G344" s="591">
        <f t="shared" ref="G344:G374" si="19">IF($D$21=0,0,D344/$D$21*100)</f>
        <v>0</v>
      </c>
    </row>
    <row r="345" spans="2:7" x14ac:dyDescent="0.2">
      <c r="B345" s="606"/>
      <c r="C345" s="609" t="s">
        <v>518</v>
      </c>
      <c r="D345" s="590">
        <v>5.5918289999999997</v>
      </c>
      <c r="E345" s="608">
        <f t="shared" si="18"/>
        <v>3.5820470383665302</v>
      </c>
      <c r="F345" s="608">
        <f>IF(SUM($D$19:$D$21)=0,0,D345/SUM($D$19:D$21)*100)</f>
        <v>4.6760572326768859</v>
      </c>
      <c r="G345" s="591">
        <f t="shared" si="19"/>
        <v>47.789897494714062</v>
      </c>
    </row>
    <row r="346" spans="2:7" x14ac:dyDescent="0.2">
      <c r="B346" s="606"/>
      <c r="C346" s="609" t="s">
        <v>519</v>
      </c>
      <c r="D346" s="590">
        <v>0</v>
      </c>
      <c r="E346" s="608">
        <f t="shared" si="18"/>
        <v>0</v>
      </c>
      <c r="F346" s="608">
        <f>IF(SUM($D$19:$D$21)=0,0,D346/SUM($D$19:D$21)*100)</f>
        <v>0</v>
      </c>
      <c r="G346" s="591">
        <f t="shared" si="19"/>
        <v>0</v>
      </c>
    </row>
    <row r="347" spans="2:7" x14ac:dyDescent="0.2">
      <c r="B347" s="606"/>
      <c r="C347" s="609" t="s">
        <v>520</v>
      </c>
      <c r="D347" s="590">
        <v>9.7008600000000005</v>
      </c>
      <c r="E347" s="608">
        <f t="shared" si="18"/>
        <v>6.2142345255207809</v>
      </c>
      <c r="F347" s="608">
        <f>IF(SUM($D$19:$D$21)=0,0,D347/SUM($D$19:D$21)*100)</f>
        <v>8.1121537454356876</v>
      </c>
      <c r="G347" s="591">
        <f t="shared" si="19"/>
        <v>82.907239296940574</v>
      </c>
    </row>
    <row r="348" spans="2:7" x14ac:dyDescent="0.2">
      <c r="B348" s="606"/>
      <c r="C348" s="609" t="s">
        <v>521</v>
      </c>
      <c r="D348" s="590">
        <v>0</v>
      </c>
      <c r="E348" s="608">
        <f t="shared" si="18"/>
        <v>0</v>
      </c>
      <c r="F348" s="608">
        <f>IF(SUM($D$19:$D$21)=0,0,D348/SUM($D$19:D$21)*100)</f>
        <v>0</v>
      </c>
      <c r="G348" s="591">
        <f t="shared" si="19"/>
        <v>0</v>
      </c>
    </row>
    <row r="349" spans="2:7" x14ac:dyDescent="0.2">
      <c r="B349" s="606"/>
      <c r="C349" s="609" t="s">
        <v>522</v>
      </c>
      <c r="D349" s="590">
        <v>0</v>
      </c>
      <c r="E349" s="608">
        <f t="shared" si="18"/>
        <v>0</v>
      </c>
      <c r="F349" s="608">
        <f>IF(SUM($D$19:$D$21)=0,0,D349/SUM($D$19:D$21)*100)</f>
        <v>0</v>
      </c>
      <c r="G349" s="591">
        <f t="shared" si="19"/>
        <v>0</v>
      </c>
    </row>
    <row r="350" spans="2:7" x14ac:dyDescent="0.2">
      <c r="B350" s="606"/>
      <c r="C350" s="609" t="s">
        <v>523</v>
      </c>
      <c r="D350" s="590">
        <v>0</v>
      </c>
      <c r="E350" s="608">
        <f t="shared" si="18"/>
        <v>0</v>
      </c>
      <c r="F350" s="608">
        <f>IF(SUM($D$19:$D$21)=0,0,D350/SUM($D$19:D$21)*100)</f>
        <v>0</v>
      </c>
      <c r="G350" s="591">
        <f t="shared" si="19"/>
        <v>0</v>
      </c>
    </row>
    <row r="351" spans="2:7" x14ac:dyDescent="0.2">
      <c r="B351" s="606"/>
      <c r="C351" s="609" t="s">
        <v>524</v>
      </c>
      <c r="D351" s="590">
        <v>4.1761229999999996</v>
      </c>
      <c r="E351" s="608">
        <f t="shared" si="18"/>
        <v>2.6751656790657132</v>
      </c>
      <c r="F351" s="608">
        <f>IF(SUM($D$19:$D$21)=0,0,D351/SUM($D$19:D$21)*100)</f>
        <v>3.4922008807312048</v>
      </c>
      <c r="G351" s="591">
        <f t="shared" si="19"/>
        <v>35.690735552771329</v>
      </c>
    </row>
    <row r="352" spans="2:7" x14ac:dyDescent="0.2">
      <c r="B352" s="606"/>
      <c r="C352" s="609" t="s">
        <v>525</v>
      </c>
      <c r="D352" s="590">
        <v>0</v>
      </c>
      <c r="E352" s="608">
        <f t="shared" si="18"/>
        <v>0</v>
      </c>
      <c r="F352" s="608">
        <f>IF(SUM($D$19:$D$21)=0,0,D352/SUM($D$19:D$21)*100)</f>
        <v>0</v>
      </c>
      <c r="G352" s="591">
        <f t="shared" si="19"/>
        <v>0</v>
      </c>
    </row>
    <row r="353" spans="2:7" x14ac:dyDescent="0.2">
      <c r="B353" s="606"/>
      <c r="C353" s="609" t="s">
        <v>526</v>
      </c>
      <c r="D353" s="590">
        <v>0</v>
      </c>
      <c r="E353" s="608">
        <f t="shared" si="18"/>
        <v>0</v>
      </c>
      <c r="F353" s="608">
        <f>IF(SUM($D$19:$D$21)=0,0,D353/SUM($D$19:D$21)*100)</f>
        <v>0</v>
      </c>
      <c r="G353" s="591">
        <f t="shared" si="19"/>
        <v>0</v>
      </c>
    </row>
    <row r="354" spans="2:7" x14ac:dyDescent="0.2">
      <c r="B354" s="606"/>
      <c r="C354" s="609" t="s">
        <v>527</v>
      </c>
      <c r="D354" s="590">
        <v>4.4967370000000004</v>
      </c>
      <c r="E354" s="608">
        <f t="shared" si="18"/>
        <v>2.8805464997522634</v>
      </c>
      <c r="F354" s="608">
        <f>IF(SUM($D$19:$D$21)=0,0,D354/SUM($D$19:D$21)*100)</f>
        <v>3.7603080445227781</v>
      </c>
      <c r="G354" s="591">
        <f t="shared" si="19"/>
        <v>38.430824742796688</v>
      </c>
    </row>
    <row r="355" spans="2:7" x14ac:dyDescent="0.2">
      <c r="B355" s="606"/>
      <c r="C355" s="610" t="s">
        <v>528</v>
      </c>
      <c r="D355" s="590">
        <v>0</v>
      </c>
      <c r="E355" s="608">
        <f t="shared" si="18"/>
        <v>0</v>
      </c>
      <c r="F355" s="608">
        <f>IF(SUM($D$19:$D$21)=0,0,D355/SUM($D$19:D$21)*100)</f>
        <v>0</v>
      </c>
      <c r="G355" s="591">
        <f t="shared" si="19"/>
        <v>0</v>
      </c>
    </row>
    <row r="356" spans="2:7" x14ac:dyDescent="0.2">
      <c r="B356" s="606"/>
      <c r="C356" s="610" t="s">
        <v>529</v>
      </c>
      <c r="D356" s="590">
        <v>0</v>
      </c>
      <c r="E356" s="608">
        <f t="shared" si="18"/>
        <v>0</v>
      </c>
      <c r="F356" s="608">
        <f>IF(SUM($D$19:$D$21)=0,0,D356/SUM($D$19:D$21)*100)</f>
        <v>0</v>
      </c>
      <c r="G356" s="591">
        <f t="shared" si="19"/>
        <v>0</v>
      </c>
    </row>
    <row r="357" spans="2:7" x14ac:dyDescent="0.2">
      <c r="B357" s="606"/>
      <c r="C357" s="610" t="s">
        <v>530</v>
      </c>
      <c r="D357" s="590">
        <v>0</v>
      </c>
      <c r="E357" s="608">
        <f t="shared" si="18"/>
        <v>0</v>
      </c>
      <c r="F357" s="608">
        <f>IF(SUM($D$19:$D$21)=0,0,D357/SUM($D$19:D$21)*100)</f>
        <v>0</v>
      </c>
      <c r="G357" s="591">
        <f t="shared" si="19"/>
        <v>0</v>
      </c>
    </row>
    <row r="358" spans="2:7" x14ac:dyDescent="0.2">
      <c r="B358" s="606"/>
      <c r="C358" s="610" t="s">
        <v>531</v>
      </c>
      <c r="D358" s="590">
        <v>0</v>
      </c>
      <c r="E358" s="608">
        <f t="shared" si="18"/>
        <v>0</v>
      </c>
      <c r="F358" s="608">
        <f>IF(SUM($D$19:$D$21)=0,0,D358/SUM($D$19:D$21)*100)</f>
        <v>0</v>
      </c>
      <c r="G358" s="591">
        <f t="shared" si="19"/>
        <v>0</v>
      </c>
    </row>
    <row r="359" spans="2:7" x14ac:dyDescent="0.2">
      <c r="B359" s="606"/>
      <c r="C359" s="610" t="s">
        <v>532</v>
      </c>
      <c r="D359" s="590">
        <v>1</v>
      </c>
      <c r="E359" s="608">
        <f t="shared" si="18"/>
        <v>0.64058594037237737</v>
      </c>
      <c r="F359" s="608">
        <f>IF(SUM($D$19:$D$21)=0,0,D359/SUM($D$19:D$21)*100)</f>
        <v>0.83623036982656052</v>
      </c>
      <c r="G359" s="591">
        <f t="shared" si="19"/>
        <v>8.5463803515297165</v>
      </c>
    </row>
    <row r="360" spans="2:7" x14ac:dyDescent="0.2">
      <c r="B360" s="606"/>
      <c r="C360" s="610" t="s">
        <v>533</v>
      </c>
      <c r="D360" s="590">
        <v>0</v>
      </c>
      <c r="E360" s="608">
        <f t="shared" si="18"/>
        <v>0</v>
      </c>
      <c r="F360" s="608">
        <f>IF(SUM($D$19:$D$21)=0,0,D360/SUM($D$19:D$21)*100)</f>
        <v>0</v>
      </c>
      <c r="G360" s="591">
        <f t="shared" si="19"/>
        <v>0</v>
      </c>
    </row>
    <row r="361" spans="2:7" x14ac:dyDescent="0.2">
      <c r="B361" s="606"/>
      <c r="C361" s="610" t="s">
        <v>534</v>
      </c>
      <c r="D361" s="590">
        <v>7.6198290000000002</v>
      </c>
      <c r="E361" s="608">
        <f t="shared" si="18"/>
        <v>4.8811553254417124</v>
      </c>
      <c r="F361" s="608">
        <f>IF(SUM($D$19:$D$21)=0,0,D361/SUM($D$19:D$21)*100)</f>
        <v>6.3719324226851501</v>
      </c>
      <c r="G361" s="591">
        <f t="shared" si="19"/>
        <v>65.121956847616332</v>
      </c>
    </row>
    <row r="362" spans="2:7" x14ac:dyDescent="0.2">
      <c r="B362" s="606"/>
      <c r="C362" s="610" t="s">
        <v>535</v>
      </c>
      <c r="D362" s="590">
        <v>0</v>
      </c>
      <c r="E362" s="608">
        <f t="shared" si="18"/>
        <v>0</v>
      </c>
      <c r="F362" s="608">
        <f>IF(SUM($D$19:$D$21)=0,0,D362/SUM($D$19:D$21)*100)</f>
        <v>0</v>
      </c>
      <c r="G362" s="591">
        <f t="shared" si="19"/>
        <v>0</v>
      </c>
    </row>
    <row r="363" spans="2:7" x14ac:dyDescent="0.2">
      <c r="B363" s="606"/>
      <c r="C363" s="610" t="s">
        <v>536</v>
      </c>
      <c r="D363" s="590">
        <v>0</v>
      </c>
      <c r="E363" s="608">
        <f t="shared" si="18"/>
        <v>0</v>
      </c>
      <c r="F363" s="608">
        <f>IF(SUM($D$19:$D$21)=0,0,D363/SUM($D$19:D$21)*100)</f>
        <v>0</v>
      </c>
      <c r="G363" s="591">
        <f t="shared" si="19"/>
        <v>0</v>
      </c>
    </row>
    <row r="364" spans="2:7" x14ac:dyDescent="0.2">
      <c r="B364" s="606"/>
      <c r="C364" s="610" t="s">
        <v>537</v>
      </c>
      <c r="D364" s="590">
        <v>0</v>
      </c>
      <c r="E364" s="608">
        <f t="shared" si="18"/>
        <v>0</v>
      </c>
      <c r="F364" s="608">
        <f>IF(SUM($D$19:$D$21)=0,0,D364/SUM($D$19:D$21)*100)</f>
        <v>0</v>
      </c>
      <c r="G364" s="591">
        <f t="shared" si="19"/>
        <v>0</v>
      </c>
    </row>
    <row r="365" spans="2:7" x14ac:dyDescent="0.2">
      <c r="B365" s="606"/>
      <c r="C365" s="610" t="s">
        <v>538</v>
      </c>
      <c r="D365" s="590">
        <v>0</v>
      </c>
      <c r="E365" s="608">
        <f t="shared" si="18"/>
        <v>0</v>
      </c>
      <c r="F365" s="608">
        <f>IF(SUM($D$19:$D$21)=0,0,D365/SUM($D$19:D$21)*100)</f>
        <v>0</v>
      </c>
      <c r="G365" s="591">
        <f t="shared" si="19"/>
        <v>0</v>
      </c>
    </row>
    <row r="366" spans="2:7" x14ac:dyDescent="0.2">
      <c r="B366" s="606"/>
      <c r="C366" s="610" t="s">
        <v>539</v>
      </c>
      <c r="D366" s="590">
        <v>0</v>
      </c>
      <c r="E366" s="608">
        <f t="shared" si="18"/>
        <v>0</v>
      </c>
      <c r="F366" s="608">
        <f>IF(SUM($D$19:$D$21)=0,0,D366/SUM($D$19:D$21)*100)</f>
        <v>0</v>
      </c>
      <c r="G366" s="591">
        <f t="shared" si="19"/>
        <v>0</v>
      </c>
    </row>
    <row r="367" spans="2:7" x14ac:dyDescent="0.2">
      <c r="B367" s="606"/>
      <c r="C367" s="610" t="s">
        <v>540</v>
      </c>
      <c r="D367" s="590">
        <v>0</v>
      </c>
      <c r="E367" s="608">
        <f t="shared" si="18"/>
        <v>0</v>
      </c>
      <c r="F367" s="608">
        <f>IF(SUM($D$19:$D$21)=0,0,D367/SUM($D$19:D$21)*100)</f>
        <v>0</v>
      </c>
      <c r="G367" s="591">
        <f t="shared" si="19"/>
        <v>0</v>
      </c>
    </row>
    <row r="368" spans="2:7" x14ac:dyDescent="0.2">
      <c r="B368" s="606"/>
      <c r="C368" s="610" t="s">
        <v>541</v>
      </c>
      <c r="D368" s="590">
        <v>0</v>
      </c>
      <c r="E368" s="608">
        <f t="shared" si="18"/>
        <v>0</v>
      </c>
      <c r="F368" s="608">
        <f>IF(SUM($D$19:$D$21)=0,0,D368/SUM($D$19:D$21)*100)</f>
        <v>0</v>
      </c>
      <c r="G368" s="591">
        <f t="shared" si="19"/>
        <v>0</v>
      </c>
    </row>
    <row r="369" spans="2:7" x14ac:dyDescent="0.2">
      <c r="B369" s="606"/>
      <c r="C369" s="610" t="s">
        <v>542</v>
      </c>
      <c r="D369" s="590">
        <v>0</v>
      </c>
      <c r="E369" s="608">
        <f t="shared" si="18"/>
        <v>0</v>
      </c>
      <c r="F369" s="608">
        <f>IF(SUM($D$19:$D$21)=0,0,D369/SUM($D$19:D$21)*100)</f>
        <v>0</v>
      </c>
      <c r="G369" s="591">
        <f t="shared" si="19"/>
        <v>0</v>
      </c>
    </row>
    <row r="370" spans="2:7" x14ac:dyDescent="0.2">
      <c r="B370" s="606"/>
      <c r="C370" s="610" t="s">
        <v>543</v>
      </c>
      <c r="D370" s="590">
        <v>2</v>
      </c>
      <c r="E370" s="608">
        <f t="shared" si="18"/>
        <v>1.2811718807447547</v>
      </c>
      <c r="F370" s="608">
        <f>IF(SUM($D$19:$D$21)=0,0,D370/SUM($D$19:D$21)*100)</f>
        <v>1.672460739653121</v>
      </c>
      <c r="G370" s="591">
        <f t="shared" si="19"/>
        <v>17.092760703059433</v>
      </c>
    </row>
    <row r="371" spans="2:7" x14ac:dyDescent="0.2">
      <c r="B371" s="606"/>
      <c r="C371" s="610" t="s">
        <v>544</v>
      </c>
      <c r="D371" s="590">
        <v>8.67286</v>
      </c>
      <c r="E371" s="608">
        <f t="shared" si="18"/>
        <v>5.5557121788179762</v>
      </c>
      <c r="F371" s="608">
        <f>IF(SUM($D$19:$D$21)=0,0,D371/SUM($D$19:D$21)*100)</f>
        <v>7.2525089252539834</v>
      </c>
      <c r="G371" s="591">
        <f t="shared" si="19"/>
        <v>74.121560295568017</v>
      </c>
    </row>
    <row r="372" spans="2:7" x14ac:dyDescent="0.2">
      <c r="B372" s="606"/>
      <c r="C372" s="610" t="s">
        <v>545</v>
      </c>
      <c r="D372" s="590">
        <v>0</v>
      </c>
      <c r="E372" s="608">
        <f t="shared" si="18"/>
        <v>0</v>
      </c>
      <c r="F372" s="608">
        <f>IF(SUM($D$19:$D$21)=0,0,D372/SUM($D$19:D$21)*100)</f>
        <v>0</v>
      </c>
      <c r="G372" s="591">
        <f t="shared" si="19"/>
        <v>0</v>
      </c>
    </row>
    <row r="373" spans="2:7" x14ac:dyDescent="0.2">
      <c r="B373" s="606"/>
      <c r="C373" s="610" t="s">
        <v>546</v>
      </c>
      <c r="D373" s="590">
        <v>1</v>
      </c>
      <c r="E373" s="608">
        <f t="shared" si="18"/>
        <v>0.64058594037237737</v>
      </c>
      <c r="F373" s="608">
        <f>IF(SUM($D$19:$D$21)=0,0,D373/SUM($D$19:D$21)*100)</f>
        <v>0.83623036982656052</v>
      </c>
      <c r="G373" s="591">
        <f t="shared" si="19"/>
        <v>8.5463803515297165</v>
      </c>
    </row>
    <row r="374" spans="2:7" x14ac:dyDescent="0.2">
      <c r="B374" s="611"/>
      <c r="C374" s="612" t="s">
        <v>547</v>
      </c>
      <c r="D374" s="613">
        <v>0</v>
      </c>
      <c r="E374" s="614">
        <f t="shared" si="18"/>
        <v>0</v>
      </c>
      <c r="F374" s="614">
        <f>IF(SUM($D$19:$D$21)=0,0,D374/SUM($D$19:D$21)*100)</f>
        <v>0</v>
      </c>
      <c r="G374" s="594">
        <f t="shared" si="19"/>
        <v>0</v>
      </c>
    </row>
    <row r="375" spans="2:7" x14ac:dyDescent="0.2">
      <c r="D375" s="597"/>
      <c r="E375" s="598"/>
      <c r="F375" s="598"/>
      <c r="G375" s="598"/>
    </row>
    <row r="376" spans="2:7" x14ac:dyDescent="0.2">
      <c r="B376" s="603" t="s">
        <v>502</v>
      </c>
      <c r="C376" s="604" t="s">
        <v>517</v>
      </c>
      <c r="D376" s="588">
        <v>0</v>
      </c>
      <c r="E376" s="605">
        <f>IF($C$6=0,0,D376/$C$6*100)</f>
        <v>0</v>
      </c>
      <c r="F376" s="605">
        <f>IF(SUM($D$24:$D$26)=0,0,D376/SUM($D$24:D$26)*100)</f>
        <v>0</v>
      </c>
      <c r="G376" s="589">
        <f>IF($D$26=0,0,D376/$D$26*100)</f>
        <v>0</v>
      </c>
    </row>
    <row r="377" spans="2:7" x14ac:dyDescent="0.2">
      <c r="B377" s="606"/>
      <c r="C377" s="607" t="s">
        <v>754</v>
      </c>
      <c r="D377" s="590">
        <v>0</v>
      </c>
      <c r="E377" s="608">
        <f t="shared" ref="E377:E407" si="20">IF($C$6=0,0,D377/$C$6*100)</f>
        <v>0</v>
      </c>
      <c r="F377" s="608">
        <f>IF(SUM($D$24:$D$26)=0,0,D377/SUM($D$24:D$26)*100)</f>
        <v>0</v>
      </c>
      <c r="G377" s="591">
        <f t="shared" ref="G377:G407" si="21">IF($D$26=0,0,D377/$D$26*100)</f>
        <v>0</v>
      </c>
    </row>
    <row r="378" spans="2:7" x14ac:dyDescent="0.2">
      <c r="B378" s="606"/>
      <c r="C378" s="609" t="s">
        <v>518</v>
      </c>
      <c r="D378" s="590">
        <v>1.2131000000000001</v>
      </c>
      <c r="E378" s="608">
        <f t="shared" si="20"/>
        <v>0.71918320138861935</v>
      </c>
      <c r="F378" s="608">
        <f>IF(SUM($D$24:$D$26)=0,0,D378/SUM($D$24:D$26)*100)</f>
        <v>0.85335888274774385</v>
      </c>
      <c r="G378" s="591">
        <f t="shared" si="21"/>
        <v>10.766060542161803</v>
      </c>
    </row>
    <row r="379" spans="2:7" x14ac:dyDescent="0.2">
      <c r="B379" s="606"/>
      <c r="C379" s="609" t="s">
        <v>519</v>
      </c>
      <c r="D379" s="590">
        <v>1.066397</v>
      </c>
      <c r="E379" s="608">
        <f t="shared" si="20"/>
        <v>0.63221070679352043</v>
      </c>
      <c r="F379" s="608">
        <f>IF(SUM($D$24:$D$26)=0,0,D379/SUM($D$24:D$26)*100)</f>
        <v>0.75016021142984568</v>
      </c>
      <c r="G379" s="591">
        <f t="shared" si="21"/>
        <v>9.4640958403921527</v>
      </c>
    </row>
    <row r="380" spans="2:7" x14ac:dyDescent="0.2">
      <c r="B380" s="606"/>
      <c r="C380" s="609" t="s">
        <v>520</v>
      </c>
      <c r="D380" s="590">
        <v>6.0921789999999998</v>
      </c>
      <c r="E380" s="608">
        <f t="shared" si="20"/>
        <v>3.6117325831774112</v>
      </c>
      <c r="F380" s="608">
        <f>IF(SUM($D$24:$D$26)=0,0,D380/SUM($D$24:D$26)*100)</f>
        <v>4.2855618373912021</v>
      </c>
      <c r="G380" s="591">
        <f t="shared" si="21"/>
        <v>54.067074394268197</v>
      </c>
    </row>
    <row r="381" spans="2:7" x14ac:dyDescent="0.2">
      <c r="B381" s="606"/>
      <c r="C381" s="609" t="s">
        <v>521</v>
      </c>
      <c r="D381" s="590">
        <v>0</v>
      </c>
      <c r="E381" s="608">
        <f t="shared" si="20"/>
        <v>0</v>
      </c>
      <c r="F381" s="608">
        <f>IF(SUM($D$24:$D$26)=0,0,D381/SUM($D$24:D$26)*100)</f>
        <v>0</v>
      </c>
      <c r="G381" s="591">
        <f t="shared" si="21"/>
        <v>0</v>
      </c>
    </row>
    <row r="382" spans="2:7" x14ac:dyDescent="0.2">
      <c r="B382" s="606"/>
      <c r="C382" s="609" t="s">
        <v>522</v>
      </c>
      <c r="D382" s="590">
        <v>0</v>
      </c>
      <c r="E382" s="608">
        <f t="shared" si="20"/>
        <v>0</v>
      </c>
      <c r="F382" s="608">
        <f>IF(SUM($D$24:$D$26)=0,0,D382/SUM($D$24:D$26)*100)</f>
        <v>0</v>
      </c>
      <c r="G382" s="591">
        <f t="shared" si="21"/>
        <v>0</v>
      </c>
    </row>
    <row r="383" spans="2:7" x14ac:dyDescent="0.2">
      <c r="B383" s="606"/>
      <c r="C383" s="609" t="s">
        <v>523</v>
      </c>
      <c r="D383" s="590">
        <v>0</v>
      </c>
      <c r="E383" s="608">
        <f t="shared" si="20"/>
        <v>0</v>
      </c>
      <c r="F383" s="608">
        <f>IF(SUM($D$24:$D$26)=0,0,D383/SUM($D$24:D$26)*100)</f>
        <v>0</v>
      </c>
      <c r="G383" s="591">
        <f t="shared" si="21"/>
        <v>0</v>
      </c>
    </row>
    <row r="384" spans="2:7" x14ac:dyDescent="0.2">
      <c r="B384" s="606"/>
      <c r="C384" s="609" t="s">
        <v>524</v>
      </c>
      <c r="D384" s="590">
        <v>0</v>
      </c>
      <c r="E384" s="608">
        <f t="shared" si="20"/>
        <v>0</v>
      </c>
      <c r="F384" s="608">
        <f>IF(SUM($D$24:$D$26)=0,0,D384/SUM($D$24:D$26)*100)</f>
        <v>0</v>
      </c>
      <c r="G384" s="591">
        <f t="shared" si="21"/>
        <v>0</v>
      </c>
    </row>
    <row r="385" spans="2:7" x14ac:dyDescent="0.2">
      <c r="B385" s="606"/>
      <c r="C385" s="609" t="s">
        <v>525</v>
      </c>
      <c r="D385" s="590">
        <v>0</v>
      </c>
      <c r="E385" s="608">
        <f t="shared" si="20"/>
        <v>0</v>
      </c>
      <c r="F385" s="608">
        <f>IF(SUM($D$24:$D$26)=0,0,D385/SUM($D$24:D$26)*100)</f>
        <v>0</v>
      </c>
      <c r="G385" s="591">
        <f t="shared" si="21"/>
        <v>0</v>
      </c>
    </row>
    <row r="386" spans="2:7" x14ac:dyDescent="0.2">
      <c r="B386" s="606"/>
      <c r="C386" s="609" t="s">
        <v>526</v>
      </c>
      <c r="D386" s="590">
        <v>0</v>
      </c>
      <c r="E386" s="608">
        <f t="shared" si="20"/>
        <v>0</v>
      </c>
      <c r="F386" s="608">
        <f>IF(SUM($D$24:$D$26)=0,0,D386/SUM($D$24:D$26)*100)</f>
        <v>0</v>
      </c>
      <c r="G386" s="591">
        <f t="shared" si="21"/>
        <v>0</v>
      </c>
    </row>
    <row r="387" spans="2:7" x14ac:dyDescent="0.2">
      <c r="B387" s="606"/>
      <c r="C387" s="609" t="s">
        <v>527</v>
      </c>
      <c r="D387" s="590">
        <v>1.0005409999999999</v>
      </c>
      <c r="E387" s="608">
        <f t="shared" si="20"/>
        <v>0.59316814730901868</v>
      </c>
      <c r="F387" s="608">
        <f>IF(SUM($D$24:$D$26)=0,0,D387/SUM($D$24:D$26)*100)</f>
        <v>0.70383360803174533</v>
      </c>
      <c r="G387" s="591">
        <f t="shared" si="21"/>
        <v>8.8796348041506157</v>
      </c>
    </row>
    <row r="388" spans="2:7" x14ac:dyDescent="0.2">
      <c r="B388" s="606"/>
      <c r="C388" s="610" t="s">
        <v>528</v>
      </c>
      <c r="D388" s="590">
        <v>0</v>
      </c>
      <c r="E388" s="608">
        <f t="shared" si="20"/>
        <v>0</v>
      </c>
      <c r="F388" s="608">
        <f>IF(SUM($D$24:$D$26)=0,0,D388/SUM($D$24:D$26)*100)</f>
        <v>0</v>
      </c>
      <c r="G388" s="591">
        <f t="shared" si="21"/>
        <v>0</v>
      </c>
    </row>
    <row r="389" spans="2:7" x14ac:dyDescent="0.2">
      <c r="B389" s="606"/>
      <c r="C389" s="610" t="s">
        <v>529</v>
      </c>
      <c r="D389" s="590">
        <v>0</v>
      </c>
      <c r="E389" s="608">
        <f t="shared" si="20"/>
        <v>0</v>
      </c>
      <c r="F389" s="608">
        <f>IF(SUM($D$24:$D$26)=0,0,D389/SUM($D$24:D$26)*100)</f>
        <v>0</v>
      </c>
      <c r="G389" s="591">
        <f t="shared" si="21"/>
        <v>0</v>
      </c>
    </row>
    <row r="390" spans="2:7" x14ac:dyDescent="0.2">
      <c r="B390" s="606"/>
      <c r="C390" s="610" t="s">
        <v>530</v>
      </c>
      <c r="D390" s="590">
        <v>0</v>
      </c>
      <c r="E390" s="608">
        <f t="shared" si="20"/>
        <v>0</v>
      </c>
      <c r="F390" s="608">
        <f>IF(SUM($D$24:$D$26)=0,0,D390/SUM($D$24:D$26)*100)</f>
        <v>0</v>
      </c>
      <c r="G390" s="591">
        <f t="shared" si="21"/>
        <v>0</v>
      </c>
    </row>
    <row r="391" spans="2:7" x14ac:dyDescent="0.2">
      <c r="B391" s="606"/>
      <c r="C391" s="610" t="s">
        <v>531</v>
      </c>
      <c r="D391" s="590">
        <v>0</v>
      </c>
      <c r="E391" s="608">
        <f t="shared" si="20"/>
        <v>0</v>
      </c>
      <c r="F391" s="608">
        <f>IF(SUM($D$24:$D$26)=0,0,D391/SUM($D$24:D$26)*100)</f>
        <v>0</v>
      </c>
      <c r="G391" s="591">
        <f t="shared" si="21"/>
        <v>0</v>
      </c>
    </row>
    <row r="392" spans="2:7" x14ac:dyDescent="0.2">
      <c r="B392" s="606"/>
      <c r="C392" s="610" t="s">
        <v>532</v>
      </c>
      <c r="D392" s="590">
        <v>0</v>
      </c>
      <c r="E392" s="608">
        <f t="shared" si="20"/>
        <v>0</v>
      </c>
      <c r="F392" s="608">
        <f>IF(SUM($D$24:$D$26)=0,0,D392/SUM($D$24:D$26)*100)</f>
        <v>0</v>
      </c>
      <c r="G392" s="591">
        <f t="shared" si="21"/>
        <v>0</v>
      </c>
    </row>
    <row r="393" spans="2:7" x14ac:dyDescent="0.2">
      <c r="B393" s="606"/>
      <c r="C393" s="610" t="s">
        <v>533</v>
      </c>
      <c r="D393" s="590">
        <v>0</v>
      </c>
      <c r="E393" s="608">
        <f t="shared" si="20"/>
        <v>0</v>
      </c>
      <c r="F393" s="608">
        <f>IF(SUM($D$24:$D$26)=0,0,D393/SUM($D$24:D$26)*100)</f>
        <v>0</v>
      </c>
      <c r="G393" s="591">
        <f t="shared" si="21"/>
        <v>0</v>
      </c>
    </row>
    <row r="394" spans="2:7" x14ac:dyDescent="0.2">
      <c r="B394" s="606"/>
      <c r="C394" s="610" t="s">
        <v>534</v>
      </c>
      <c r="D394" s="590">
        <v>2.0663969999999998</v>
      </c>
      <c r="E394" s="608">
        <f t="shared" si="20"/>
        <v>1.2250581236500195</v>
      </c>
      <c r="F394" s="608">
        <f>IF(SUM($D$24:$D$26)=0,0,D394/SUM($D$24:D$26)*100)</f>
        <v>1.453613251366985</v>
      </c>
      <c r="G394" s="591">
        <f t="shared" si="21"/>
        <v>18.338929359608873</v>
      </c>
    </row>
    <row r="395" spans="2:7" x14ac:dyDescent="0.2">
      <c r="B395" s="606"/>
      <c r="C395" s="610" t="s">
        <v>535</v>
      </c>
      <c r="D395" s="590">
        <v>0</v>
      </c>
      <c r="E395" s="608">
        <f t="shared" si="20"/>
        <v>0</v>
      </c>
      <c r="F395" s="608">
        <f>IF(SUM($D$24:$D$26)=0,0,D395/SUM($D$24:D$26)*100)</f>
        <v>0</v>
      </c>
      <c r="G395" s="591">
        <f t="shared" si="21"/>
        <v>0</v>
      </c>
    </row>
    <row r="396" spans="2:7" x14ac:dyDescent="0.2">
      <c r="B396" s="606"/>
      <c r="C396" s="610" t="s">
        <v>536</v>
      </c>
      <c r="D396" s="590">
        <v>0</v>
      </c>
      <c r="E396" s="608">
        <f t="shared" si="20"/>
        <v>0</v>
      </c>
      <c r="F396" s="608">
        <f>IF(SUM($D$24:$D$26)=0,0,D396/SUM($D$24:D$26)*100)</f>
        <v>0</v>
      </c>
      <c r="G396" s="591">
        <f t="shared" si="21"/>
        <v>0</v>
      </c>
    </row>
    <row r="397" spans="2:7" x14ac:dyDescent="0.2">
      <c r="B397" s="606"/>
      <c r="C397" s="610" t="s">
        <v>537</v>
      </c>
      <c r="D397" s="590">
        <v>0</v>
      </c>
      <c r="E397" s="608">
        <f t="shared" si="20"/>
        <v>0</v>
      </c>
      <c r="F397" s="608">
        <f>IF(SUM($D$24:$D$26)=0,0,D397/SUM($D$24:D$26)*100)</f>
        <v>0</v>
      </c>
      <c r="G397" s="591">
        <f t="shared" si="21"/>
        <v>0</v>
      </c>
    </row>
    <row r="398" spans="2:7" x14ac:dyDescent="0.2">
      <c r="B398" s="606"/>
      <c r="C398" s="610" t="s">
        <v>538</v>
      </c>
      <c r="D398" s="590">
        <v>1.8956</v>
      </c>
      <c r="E398" s="608">
        <f t="shared" si="20"/>
        <v>1.1238015633931802</v>
      </c>
      <c r="F398" s="608">
        <f>IF(SUM($D$24:$D$26)=0,0,D398/SUM($D$24:D$26)*100)</f>
        <v>1.3334655825048414</v>
      </c>
      <c r="G398" s="591">
        <f t="shared" si="21"/>
        <v>16.823134419027216</v>
      </c>
    </row>
    <row r="399" spans="2:7" x14ac:dyDescent="0.2">
      <c r="B399" s="606"/>
      <c r="C399" s="610" t="s">
        <v>539</v>
      </c>
      <c r="D399" s="590">
        <v>0</v>
      </c>
      <c r="E399" s="608">
        <f t="shared" si="20"/>
        <v>0</v>
      </c>
      <c r="F399" s="608">
        <f>IF(SUM($D$24:$D$26)=0,0,D399/SUM($D$24:D$26)*100)</f>
        <v>0</v>
      </c>
      <c r="G399" s="591">
        <f t="shared" si="21"/>
        <v>0</v>
      </c>
    </row>
    <row r="400" spans="2:7" x14ac:dyDescent="0.2">
      <c r="B400" s="606"/>
      <c r="C400" s="610" t="s">
        <v>540</v>
      </c>
      <c r="D400" s="590">
        <v>0</v>
      </c>
      <c r="E400" s="608">
        <f t="shared" si="20"/>
        <v>0</v>
      </c>
      <c r="F400" s="608">
        <f>IF(SUM($D$24:$D$26)=0,0,D400/SUM($D$24:D$26)*100)</f>
        <v>0</v>
      </c>
      <c r="G400" s="591">
        <f t="shared" si="21"/>
        <v>0</v>
      </c>
    </row>
    <row r="401" spans="2:7" x14ac:dyDescent="0.2">
      <c r="B401" s="606"/>
      <c r="C401" s="610" t="s">
        <v>541</v>
      </c>
      <c r="D401" s="590">
        <v>0</v>
      </c>
      <c r="E401" s="608">
        <f t="shared" si="20"/>
        <v>0</v>
      </c>
      <c r="F401" s="608">
        <f>IF(SUM($D$24:$D$26)=0,0,D401/SUM($D$24:D$26)*100)</f>
        <v>0</v>
      </c>
      <c r="G401" s="591">
        <f t="shared" si="21"/>
        <v>0</v>
      </c>
    </row>
    <row r="402" spans="2:7" x14ac:dyDescent="0.2">
      <c r="B402" s="606"/>
      <c r="C402" s="610" t="s">
        <v>542</v>
      </c>
      <c r="D402" s="590">
        <v>0</v>
      </c>
      <c r="E402" s="608">
        <f t="shared" si="20"/>
        <v>0</v>
      </c>
      <c r="F402" s="608">
        <f>IF(SUM($D$24:$D$26)=0,0,D402/SUM($D$24:D$26)*100)</f>
        <v>0</v>
      </c>
      <c r="G402" s="591">
        <f t="shared" si="21"/>
        <v>0</v>
      </c>
    </row>
    <row r="403" spans="2:7" x14ac:dyDescent="0.2">
      <c r="B403" s="606"/>
      <c r="C403" s="610" t="s">
        <v>543</v>
      </c>
      <c r="D403" s="590">
        <v>1</v>
      </c>
      <c r="E403" s="608">
        <f t="shared" si="20"/>
        <v>0.59284741685649933</v>
      </c>
      <c r="F403" s="608">
        <f>IF(SUM($D$24:$D$26)=0,0,D403/SUM($D$24:D$26)*100)</f>
        <v>0.70345303993713948</v>
      </c>
      <c r="G403" s="591">
        <f t="shared" si="21"/>
        <v>8.8748335192167218</v>
      </c>
    </row>
    <row r="404" spans="2:7" x14ac:dyDescent="0.2">
      <c r="B404" s="606"/>
      <c r="C404" s="610" t="s">
        <v>544</v>
      </c>
      <c r="D404" s="590">
        <v>7.1591170000000002</v>
      </c>
      <c r="E404" s="608">
        <f t="shared" si="20"/>
        <v>4.2442640204234507</v>
      </c>
      <c r="F404" s="608">
        <f>IF(SUM($D$24:$D$26)=0,0,D404/SUM($D$24:D$26)*100)</f>
        <v>5.0361026169156542</v>
      </c>
      <c r="G404" s="591">
        <f t="shared" si="21"/>
        <v>63.535971519594256</v>
      </c>
    </row>
    <row r="405" spans="2:7" x14ac:dyDescent="0.2">
      <c r="B405" s="606"/>
      <c r="C405" s="610" t="s">
        <v>545</v>
      </c>
      <c r="D405" s="590">
        <v>0</v>
      </c>
      <c r="E405" s="608">
        <f t="shared" si="20"/>
        <v>0</v>
      </c>
      <c r="F405" s="608">
        <f>IF(SUM($D$24:$D$26)=0,0,D405/SUM($D$24:D$26)*100)</f>
        <v>0</v>
      </c>
      <c r="G405" s="591">
        <f t="shared" si="21"/>
        <v>0</v>
      </c>
    </row>
    <row r="406" spans="2:7" x14ac:dyDescent="0.2">
      <c r="B406" s="606"/>
      <c r="C406" s="610" t="s">
        <v>546</v>
      </c>
      <c r="D406" s="590">
        <v>0</v>
      </c>
      <c r="E406" s="608">
        <f t="shared" si="20"/>
        <v>0</v>
      </c>
      <c r="F406" s="608">
        <f>IF(SUM($D$24:$D$26)=0,0,D406/SUM($D$24:D$26)*100)</f>
        <v>0</v>
      </c>
      <c r="G406" s="591">
        <f t="shared" si="21"/>
        <v>0</v>
      </c>
    </row>
    <row r="407" spans="2:7" x14ac:dyDescent="0.2">
      <c r="B407" s="611"/>
      <c r="C407" s="612" t="s">
        <v>547</v>
      </c>
      <c r="D407" s="613">
        <v>0</v>
      </c>
      <c r="E407" s="614">
        <f t="shared" si="20"/>
        <v>0</v>
      </c>
      <c r="F407" s="614">
        <f>IF(SUM($D$24:$D$26)=0,0,D407/SUM($D$24:D$26)*100)</f>
        <v>0</v>
      </c>
      <c r="G407" s="594">
        <f t="shared" si="21"/>
        <v>0</v>
      </c>
    </row>
    <row r="408" spans="2:7" x14ac:dyDescent="0.2">
      <c r="D408" s="597"/>
      <c r="E408" s="598"/>
      <c r="F408" s="598"/>
      <c r="G408" s="598"/>
    </row>
    <row r="409" spans="2:7" x14ac:dyDescent="0.2">
      <c r="B409" s="603" t="s">
        <v>503</v>
      </c>
      <c r="C409" s="604" t="s">
        <v>517</v>
      </c>
      <c r="D409" s="588">
        <v>0</v>
      </c>
      <c r="E409" s="605">
        <f>IF($C$7=0,0,D409/$C$7*100)</f>
        <v>0</v>
      </c>
      <c r="F409" s="605">
        <f>IF(SUM($D$29:$D$31)=0,0,D409/SUM($D$29:D$31)*100)</f>
        <v>0</v>
      </c>
      <c r="G409" s="589">
        <f>IF($D$31=0,0,D409/$D$31*100)</f>
        <v>0</v>
      </c>
    </row>
    <row r="410" spans="2:7" x14ac:dyDescent="0.2">
      <c r="B410" s="606"/>
      <c r="C410" s="607" t="s">
        <v>754</v>
      </c>
      <c r="D410" s="590">
        <v>0</v>
      </c>
      <c r="E410" s="608">
        <f t="shared" ref="E410:E440" si="22">IF($C$7=0,0,D410/$C$7*100)</f>
        <v>0</v>
      </c>
      <c r="F410" s="608">
        <f>IF(SUM($D$29:$D$31)=0,0,D410/SUM($D$29:D$31)*100)</f>
        <v>0</v>
      </c>
      <c r="G410" s="591">
        <f t="shared" ref="G410:G440" si="23">IF($D$31=0,0,D410/$D$31*100)</f>
        <v>0</v>
      </c>
    </row>
    <row r="411" spans="2:7" x14ac:dyDescent="0.2">
      <c r="B411" s="606"/>
      <c r="C411" s="609" t="s">
        <v>518</v>
      </c>
      <c r="D411" s="590">
        <v>0</v>
      </c>
      <c r="E411" s="608">
        <f t="shared" si="22"/>
        <v>0</v>
      </c>
      <c r="F411" s="608">
        <f>IF(SUM($D$29:$D$31)=0,0,D411/SUM($D$29:D$31)*100)</f>
        <v>0</v>
      </c>
      <c r="G411" s="591">
        <f t="shared" si="23"/>
        <v>0</v>
      </c>
    </row>
    <row r="412" spans="2:7" x14ac:dyDescent="0.2">
      <c r="B412" s="606"/>
      <c r="C412" s="609" t="s">
        <v>519</v>
      </c>
      <c r="D412" s="590">
        <v>0</v>
      </c>
      <c r="E412" s="608">
        <f t="shared" si="22"/>
        <v>0</v>
      </c>
      <c r="F412" s="608">
        <f>IF(SUM($D$29:$D$31)=0,0,D412/SUM($D$29:D$31)*100)</f>
        <v>0</v>
      </c>
      <c r="G412" s="591">
        <f t="shared" si="23"/>
        <v>0</v>
      </c>
    </row>
    <row r="413" spans="2:7" x14ac:dyDescent="0.2">
      <c r="B413" s="606"/>
      <c r="C413" s="609" t="s">
        <v>520</v>
      </c>
      <c r="D413" s="590">
        <v>7.410647</v>
      </c>
      <c r="E413" s="608">
        <f t="shared" si="22"/>
        <v>1.2756724570391886</v>
      </c>
      <c r="F413" s="608">
        <f>IF(SUM($D$29:$D$31)=0,0,D413/SUM($D$29:D$31)*100)</f>
        <v>4.2063182795496541</v>
      </c>
      <c r="G413" s="591">
        <f t="shared" si="23"/>
        <v>88.110308279493836</v>
      </c>
    </row>
    <row r="414" spans="2:7" x14ac:dyDescent="0.2">
      <c r="B414" s="606"/>
      <c r="C414" s="609" t="s">
        <v>521</v>
      </c>
      <c r="D414" s="590">
        <v>0</v>
      </c>
      <c r="E414" s="608">
        <f t="shared" si="22"/>
        <v>0</v>
      </c>
      <c r="F414" s="608">
        <f>IF(SUM($D$29:$D$31)=0,0,D414/SUM($D$29:D$31)*100)</f>
        <v>0</v>
      </c>
      <c r="G414" s="591">
        <f t="shared" si="23"/>
        <v>0</v>
      </c>
    </row>
    <row r="415" spans="2:7" x14ac:dyDescent="0.2">
      <c r="B415" s="606"/>
      <c r="C415" s="609" t="s">
        <v>522</v>
      </c>
      <c r="D415" s="590">
        <v>0</v>
      </c>
      <c r="E415" s="608">
        <f t="shared" si="22"/>
        <v>0</v>
      </c>
      <c r="F415" s="608">
        <f>IF(SUM($D$29:$D$31)=0,0,D415/SUM($D$29:D$31)*100)</f>
        <v>0</v>
      </c>
      <c r="G415" s="591">
        <f t="shared" si="23"/>
        <v>0</v>
      </c>
    </row>
    <row r="416" spans="2:7" x14ac:dyDescent="0.2">
      <c r="B416" s="606"/>
      <c r="C416" s="609" t="s">
        <v>523</v>
      </c>
      <c r="D416" s="590">
        <v>0</v>
      </c>
      <c r="E416" s="608">
        <f t="shared" si="22"/>
        <v>0</v>
      </c>
      <c r="F416" s="608">
        <f>IF(SUM($D$29:$D$31)=0,0,D416/SUM($D$29:D$31)*100)</f>
        <v>0</v>
      </c>
      <c r="G416" s="591">
        <f t="shared" si="23"/>
        <v>0</v>
      </c>
    </row>
    <row r="417" spans="2:7" x14ac:dyDescent="0.2">
      <c r="B417" s="606"/>
      <c r="C417" s="609" t="s">
        <v>524</v>
      </c>
      <c r="D417" s="590">
        <v>2</v>
      </c>
      <c r="E417" s="608">
        <f t="shared" si="22"/>
        <v>0.34428099382933469</v>
      </c>
      <c r="F417" s="608">
        <f>IF(SUM($D$29:$D$31)=0,0,D417/SUM($D$29:D$31)*100)</f>
        <v>1.1352094572983045</v>
      </c>
      <c r="G417" s="591">
        <f t="shared" si="23"/>
        <v>23.779383441012325</v>
      </c>
    </row>
    <row r="418" spans="2:7" x14ac:dyDescent="0.2">
      <c r="B418" s="606"/>
      <c r="C418" s="609" t="s">
        <v>525</v>
      </c>
      <c r="D418" s="590">
        <v>0</v>
      </c>
      <c r="E418" s="608">
        <f t="shared" si="22"/>
        <v>0</v>
      </c>
      <c r="F418" s="608">
        <f>IF(SUM($D$29:$D$31)=0,0,D418/SUM($D$29:D$31)*100)</f>
        <v>0</v>
      </c>
      <c r="G418" s="591">
        <f t="shared" si="23"/>
        <v>0</v>
      </c>
    </row>
    <row r="419" spans="2:7" x14ac:dyDescent="0.2">
      <c r="B419" s="606"/>
      <c r="C419" s="609" t="s">
        <v>526</v>
      </c>
      <c r="D419" s="590">
        <v>0</v>
      </c>
      <c r="E419" s="608">
        <f t="shared" si="22"/>
        <v>0</v>
      </c>
      <c r="F419" s="608">
        <f>IF(SUM($D$29:$D$31)=0,0,D419/SUM($D$29:D$31)*100)</f>
        <v>0</v>
      </c>
      <c r="G419" s="591">
        <f t="shared" si="23"/>
        <v>0</v>
      </c>
    </row>
    <row r="420" spans="2:7" x14ac:dyDescent="0.2">
      <c r="B420" s="606"/>
      <c r="C420" s="609" t="s">
        <v>527</v>
      </c>
      <c r="D420" s="590">
        <v>0</v>
      </c>
      <c r="E420" s="608">
        <f t="shared" si="22"/>
        <v>0</v>
      </c>
      <c r="F420" s="608">
        <f>IF(SUM($D$29:$D$31)=0,0,D420/SUM($D$29:D$31)*100)</f>
        <v>0</v>
      </c>
      <c r="G420" s="591">
        <f t="shared" si="23"/>
        <v>0</v>
      </c>
    </row>
    <row r="421" spans="2:7" x14ac:dyDescent="0.2">
      <c r="B421" s="606"/>
      <c r="C421" s="610" t="s">
        <v>528</v>
      </c>
      <c r="D421" s="590">
        <v>0</v>
      </c>
      <c r="E421" s="608">
        <f t="shared" si="22"/>
        <v>0</v>
      </c>
      <c r="F421" s="608">
        <f>IF(SUM($D$29:$D$31)=0,0,D421/SUM($D$29:D$31)*100)</f>
        <v>0</v>
      </c>
      <c r="G421" s="591">
        <f t="shared" si="23"/>
        <v>0</v>
      </c>
    </row>
    <row r="422" spans="2:7" x14ac:dyDescent="0.2">
      <c r="B422" s="606"/>
      <c r="C422" s="610" t="s">
        <v>529</v>
      </c>
      <c r="D422" s="590">
        <v>0</v>
      </c>
      <c r="E422" s="608">
        <f t="shared" si="22"/>
        <v>0</v>
      </c>
      <c r="F422" s="608">
        <f>IF(SUM($D$29:$D$31)=0,0,D422/SUM($D$29:D$31)*100)</f>
        <v>0</v>
      </c>
      <c r="G422" s="591">
        <f t="shared" si="23"/>
        <v>0</v>
      </c>
    </row>
    <row r="423" spans="2:7" x14ac:dyDescent="0.2">
      <c r="B423" s="606"/>
      <c r="C423" s="610" t="s">
        <v>530</v>
      </c>
      <c r="D423" s="590">
        <v>0</v>
      </c>
      <c r="E423" s="608">
        <f t="shared" si="22"/>
        <v>0</v>
      </c>
      <c r="F423" s="608">
        <f>IF(SUM($D$29:$D$31)=0,0,D423/SUM($D$29:D$31)*100)</f>
        <v>0</v>
      </c>
      <c r="G423" s="591">
        <f t="shared" si="23"/>
        <v>0</v>
      </c>
    </row>
    <row r="424" spans="2:7" x14ac:dyDescent="0.2">
      <c r="B424" s="606"/>
      <c r="C424" s="610" t="s">
        <v>531</v>
      </c>
      <c r="D424" s="590">
        <v>0</v>
      </c>
      <c r="E424" s="608">
        <f t="shared" si="22"/>
        <v>0</v>
      </c>
      <c r="F424" s="608">
        <f>IF(SUM($D$29:$D$31)=0,0,D424/SUM($D$29:D$31)*100)</f>
        <v>0</v>
      </c>
      <c r="G424" s="591">
        <f t="shared" si="23"/>
        <v>0</v>
      </c>
    </row>
    <row r="425" spans="2:7" x14ac:dyDescent="0.2">
      <c r="B425" s="606"/>
      <c r="C425" s="610" t="s">
        <v>532</v>
      </c>
      <c r="D425" s="590">
        <v>2.1842869999999999</v>
      </c>
      <c r="E425" s="608">
        <f t="shared" si="22"/>
        <v>0.37600424958424794</v>
      </c>
      <c r="F425" s="608">
        <f>IF(SUM($D$29:$D$31)=0,0,D425/SUM($D$29:D$31)*100)</f>
        <v>1.2398116299268707</v>
      </c>
      <c r="G425" s="591">
        <f t="shared" si="23"/>
        <v>25.970499059109244</v>
      </c>
    </row>
    <row r="426" spans="2:7" x14ac:dyDescent="0.2">
      <c r="B426" s="606"/>
      <c r="C426" s="610" t="s">
        <v>533</v>
      </c>
      <c r="D426" s="590">
        <v>0</v>
      </c>
      <c r="E426" s="608">
        <f t="shared" si="22"/>
        <v>0</v>
      </c>
      <c r="F426" s="608">
        <f>IF(SUM($D$29:$D$31)=0,0,D426/SUM($D$29:D$31)*100)</f>
        <v>0</v>
      </c>
      <c r="G426" s="591">
        <f t="shared" si="23"/>
        <v>0</v>
      </c>
    </row>
    <row r="427" spans="2:7" x14ac:dyDescent="0.2">
      <c r="B427" s="606"/>
      <c r="C427" s="610" t="s">
        <v>534</v>
      </c>
      <c r="D427" s="590">
        <v>0</v>
      </c>
      <c r="E427" s="608">
        <f t="shared" si="22"/>
        <v>0</v>
      </c>
      <c r="F427" s="608">
        <f>IF(SUM($D$29:$D$31)=0,0,D427/SUM($D$29:D$31)*100)</f>
        <v>0</v>
      </c>
      <c r="G427" s="591">
        <f t="shared" si="23"/>
        <v>0</v>
      </c>
    </row>
    <row r="428" spans="2:7" x14ac:dyDescent="0.2">
      <c r="B428" s="606"/>
      <c r="C428" s="610" t="s">
        <v>535</v>
      </c>
      <c r="D428" s="590">
        <v>0</v>
      </c>
      <c r="E428" s="608">
        <f t="shared" si="22"/>
        <v>0</v>
      </c>
      <c r="F428" s="608">
        <f>IF(SUM($D$29:$D$31)=0,0,D428/SUM($D$29:D$31)*100)</f>
        <v>0</v>
      </c>
      <c r="G428" s="591">
        <f t="shared" si="23"/>
        <v>0</v>
      </c>
    </row>
    <row r="429" spans="2:7" x14ac:dyDescent="0.2">
      <c r="B429" s="606"/>
      <c r="C429" s="610" t="s">
        <v>536</v>
      </c>
      <c r="D429" s="590">
        <v>0</v>
      </c>
      <c r="E429" s="608">
        <f t="shared" si="22"/>
        <v>0</v>
      </c>
      <c r="F429" s="608">
        <f>IF(SUM($D$29:$D$31)=0,0,D429/SUM($D$29:D$31)*100)</f>
        <v>0</v>
      </c>
      <c r="G429" s="591">
        <f t="shared" si="23"/>
        <v>0</v>
      </c>
    </row>
    <row r="430" spans="2:7" x14ac:dyDescent="0.2">
      <c r="B430" s="606"/>
      <c r="C430" s="610" t="s">
        <v>537</v>
      </c>
      <c r="D430" s="590">
        <v>0</v>
      </c>
      <c r="E430" s="608">
        <f t="shared" si="22"/>
        <v>0</v>
      </c>
      <c r="F430" s="608">
        <f>IF(SUM($D$29:$D$31)=0,0,D430/SUM($D$29:D$31)*100)</f>
        <v>0</v>
      </c>
      <c r="G430" s="591">
        <f t="shared" si="23"/>
        <v>0</v>
      </c>
    </row>
    <row r="431" spans="2:7" x14ac:dyDescent="0.2">
      <c r="B431" s="606"/>
      <c r="C431" s="610" t="s">
        <v>538</v>
      </c>
      <c r="D431" s="590">
        <v>0</v>
      </c>
      <c r="E431" s="608">
        <f t="shared" si="22"/>
        <v>0</v>
      </c>
      <c r="F431" s="608">
        <f>IF(SUM($D$29:$D$31)=0,0,D431/SUM($D$29:D$31)*100)</f>
        <v>0</v>
      </c>
      <c r="G431" s="591">
        <f t="shared" si="23"/>
        <v>0</v>
      </c>
    </row>
    <row r="432" spans="2:7" x14ac:dyDescent="0.2">
      <c r="B432" s="606"/>
      <c r="C432" s="610" t="s">
        <v>539</v>
      </c>
      <c r="D432" s="590">
        <v>0</v>
      </c>
      <c r="E432" s="608">
        <f t="shared" si="22"/>
        <v>0</v>
      </c>
      <c r="F432" s="608">
        <f>IF(SUM($D$29:$D$31)=0,0,D432/SUM($D$29:D$31)*100)</f>
        <v>0</v>
      </c>
      <c r="G432" s="591">
        <f t="shared" si="23"/>
        <v>0</v>
      </c>
    </row>
    <row r="433" spans="2:7" x14ac:dyDescent="0.2">
      <c r="B433" s="606"/>
      <c r="C433" s="610" t="s">
        <v>540</v>
      </c>
      <c r="D433" s="590">
        <v>0</v>
      </c>
      <c r="E433" s="608">
        <f t="shared" si="22"/>
        <v>0</v>
      </c>
      <c r="F433" s="608">
        <f>IF(SUM($D$29:$D$31)=0,0,D433/SUM($D$29:D$31)*100)</f>
        <v>0</v>
      </c>
      <c r="G433" s="591">
        <f t="shared" si="23"/>
        <v>0</v>
      </c>
    </row>
    <row r="434" spans="2:7" x14ac:dyDescent="0.2">
      <c r="B434" s="606"/>
      <c r="C434" s="610" t="s">
        <v>541</v>
      </c>
      <c r="D434" s="590">
        <v>0</v>
      </c>
      <c r="E434" s="608">
        <f t="shared" si="22"/>
        <v>0</v>
      </c>
      <c r="F434" s="608">
        <f>IF(SUM($D$29:$D$31)=0,0,D434/SUM($D$29:D$31)*100)</f>
        <v>0</v>
      </c>
      <c r="G434" s="591">
        <f t="shared" si="23"/>
        <v>0</v>
      </c>
    </row>
    <row r="435" spans="2:7" x14ac:dyDescent="0.2">
      <c r="B435" s="606"/>
      <c r="C435" s="610" t="s">
        <v>542</v>
      </c>
      <c r="D435" s="590">
        <v>0</v>
      </c>
      <c r="E435" s="608">
        <f t="shared" si="22"/>
        <v>0</v>
      </c>
      <c r="F435" s="608">
        <f>IF(SUM($D$29:$D$31)=0,0,D435/SUM($D$29:D$31)*100)</f>
        <v>0</v>
      </c>
      <c r="G435" s="591">
        <f t="shared" si="23"/>
        <v>0</v>
      </c>
    </row>
    <row r="436" spans="2:7" x14ac:dyDescent="0.2">
      <c r="B436" s="606"/>
      <c r="C436" s="610" t="s">
        <v>543</v>
      </c>
      <c r="D436" s="590">
        <v>0</v>
      </c>
      <c r="E436" s="608">
        <f t="shared" si="22"/>
        <v>0</v>
      </c>
      <c r="F436" s="608">
        <f>IF(SUM($D$29:$D$31)=0,0,D436/SUM($D$29:D$31)*100)</f>
        <v>0</v>
      </c>
      <c r="G436" s="591">
        <f t="shared" si="23"/>
        <v>0</v>
      </c>
    </row>
    <row r="437" spans="2:7" x14ac:dyDescent="0.2">
      <c r="B437" s="606"/>
      <c r="C437" s="610" t="s">
        <v>544</v>
      </c>
      <c r="D437" s="590">
        <v>0</v>
      </c>
      <c r="E437" s="608">
        <f t="shared" si="22"/>
        <v>0</v>
      </c>
      <c r="F437" s="608">
        <f>IF(SUM($D$29:$D$31)=0,0,D437/SUM($D$29:D$31)*100)</f>
        <v>0</v>
      </c>
      <c r="G437" s="591">
        <f t="shared" si="23"/>
        <v>0</v>
      </c>
    </row>
    <row r="438" spans="2:7" x14ac:dyDescent="0.2">
      <c r="B438" s="606"/>
      <c r="C438" s="610" t="s">
        <v>545</v>
      </c>
      <c r="D438" s="590">
        <v>0</v>
      </c>
      <c r="E438" s="608">
        <f t="shared" si="22"/>
        <v>0</v>
      </c>
      <c r="F438" s="608">
        <f>IF(SUM($D$29:$D$31)=0,0,D438/SUM($D$29:D$31)*100)</f>
        <v>0</v>
      </c>
      <c r="G438" s="591">
        <f t="shared" si="23"/>
        <v>0</v>
      </c>
    </row>
    <row r="439" spans="2:7" x14ac:dyDescent="0.2">
      <c r="B439" s="606"/>
      <c r="C439" s="610" t="s">
        <v>546</v>
      </c>
      <c r="D439" s="590">
        <v>0</v>
      </c>
      <c r="E439" s="608">
        <f t="shared" si="22"/>
        <v>0</v>
      </c>
      <c r="F439" s="608">
        <f>IF(SUM($D$29:$D$31)=0,0,D439/SUM($D$29:D$31)*100)</f>
        <v>0</v>
      </c>
      <c r="G439" s="591">
        <f t="shared" si="23"/>
        <v>0</v>
      </c>
    </row>
    <row r="440" spans="2:7" x14ac:dyDescent="0.2">
      <c r="B440" s="611"/>
      <c r="C440" s="612" t="s">
        <v>547</v>
      </c>
      <c r="D440" s="613">
        <v>0</v>
      </c>
      <c r="E440" s="614">
        <f t="shared" si="22"/>
        <v>0</v>
      </c>
      <c r="F440" s="614">
        <f>IF(SUM($D$29:$D$31)=0,0,D440/SUM($D$29:D$31)*100)</f>
        <v>0</v>
      </c>
      <c r="G440" s="594">
        <f t="shared" si="23"/>
        <v>0</v>
      </c>
    </row>
    <row r="441" spans="2:7" x14ac:dyDescent="0.2">
      <c r="D441" s="597"/>
      <c r="F441" s="595"/>
    </row>
    <row r="442" spans="2:7" x14ac:dyDescent="0.2">
      <c r="D442" s="597"/>
      <c r="F442" s="595"/>
    </row>
    <row r="443" spans="2:7" x14ac:dyDescent="0.2">
      <c r="B443" s="583" t="s">
        <v>550</v>
      </c>
      <c r="D443" s="597"/>
    </row>
    <row r="444" spans="2:7" x14ac:dyDescent="0.2">
      <c r="D444" s="597"/>
    </row>
    <row r="445" spans="2:7" ht="25.5" x14ac:dyDescent="0.2">
      <c r="B445" s="599"/>
      <c r="C445" s="600" t="s">
        <v>512</v>
      </c>
      <c r="D445" s="617" t="s">
        <v>513</v>
      </c>
      <c r="E445" s="602" t="s">
        <v>514</v>
      </c>
      <c r="F445" s="618"/>
    </row>
    <row r="446" spans="2:7" x14ac:dyDescent="0.2">
      <c r="B446" s="603" t="s">
        <v>501</v>
      </c>
      <c r="C446" s="604" t="s">
        <v>517</v>
      </c>
      <c r="D446" s="588">
        <v>0</v>
      </c>
      <c r="E446" s="589">
        <f>IF($C$4=0,0,D446/$C$4*100)</f>
        <v>0</v>
      </c>
      <c r="F446" s="619"/>
    </row>
    <row r="447" spans="2:7" x14ac:dyDescent="0.2">
      <c r="B447" s="606"/>
      <c r="C447" s="607" t="s">
        <v>754</v>
      </c>
      <c r="D447" s="590">
        <v>0</v>
      </c>
      <c r="E447" s="591">
        <f t="shared" ref="E447:E476" si="24">IF($C$4=0,0,D447/$C$4*100)</f>
        <v>0</v>
      </c>
      <c r="F447" s="619"/>
    </row>
    <row r="448" spans="2:7" x14ac:dyDescent="0.2">
      <c r="B448" s="606"/>
      <c r="C448" s="609" t="s">
        <v>518</v>
      </c>
      <c r="D448" s="590">
        <v>8.6423179999999995</v>
      </c>
      <c r="E448" s="591">
        <f t="shared" si="24"/>
        <v>1.9872708054216603</v>
      </c>
      <c r="F448" s="619"/>
    </row>
    <row r="449" spans="2:6" x14ac:dyDescent="0.2">
      <c r="B449" s="606"/>
      <c r="C449" s="609" t="s">
        <v>519</v>
      </c>
      <c r="D449" s="590">
        <v>2.2647680000000001</v>
      </c>
      <c r="E449" s="591">
        <f t="shared" si="24"/>
        <v>0.5207754826255182</v>
      </c>
      <c r="F449" s="619"/>
    </row>
    <row r="450" spans="2:6" x14ac:dyDescent="0.2">
      <c r="B450" s="606"/>
      <c r="C450" s="609" t="s">
        <v>520</v>
      </c>
      <c r="D450" s="590">
        <v>127.80904700000001</v>
      </c>
      <c r="E450" s="591">
        <f t="shared" si="24"/>
        <v>29.389243461287219</v>
      </c>
      <c r="F450" s="619"/>
    </row>
    <row r="451" spans="2:6" x14ac:dyDescent="0.2">
      <c r="B451" s="606"/>
      <c r="C451" s="609" t="s">
        <v>521</v>
      </c>
      <c r="D451" s="590">
        <v>0</v>
      </c>
      <c r="E451" s="591">
        <f t="shared" si="24"/>
        <v>0</v>
      </c>
      <c r="F451" s="619"/>
    </row>
    <row r="452" spans="2:6" x14ac:dyDescent="0.2">
      <c r="B452" s="606"/>
      <c r="C452" s="609" t="s">
        <v>522</v>
      </c>
      <c r="D452" s="590">
        <v>2.0000079999999998</v>
      </c>
      <c r="E452" s="591">
        <f t="shared" si="24"/>
        <v>0.45989484638377842</v>
      </c>
      <c r="F452" s="619"/>
    </row>
    <row r="453" spans="2:6" x14ac:dyDescent="0.2">
      <c r="B453" s="606"/>
      <c r="C453" s="609" t="s">
        <v>523</v>
      </c>
      <c r="D453" s="590">
        <v>0</v>
      </c>
      <c r="E453" s="591">
        <f t="shared" si="24"/>
        <v>0</v>
      </c>
      <c r="F453" s="619"/>
    </row>
    <row r="454" spans="2:6" x14ac:dyDescent="0.2">
      <c r="B454" s="606"/>
      <c r="C454" s="609" t="s">
        <v>524</v>
      </c>
      <c r="D454" s="590">
        <v>22.137394</v>
      </c>
      <c r="E454" s="591">
        <f t="shared" si="24"/>
        <v>5.0904163448182116</v>
      </c>
      <c r="F454" s="619"/>
    </row>
    <row r="455" spans="2:6" x14ac:dyDescent="0.2">
      <c r="B455" s="606"/>
      <c r="C455" s="609" t="s">
        <v>525</v>
      </c>
      <c r="D455" s="590">
        <v>4.1562599999999996</v>
      </c>
      <c r="E455" s="591">
        <f t="shared" si="24"/>
        <v>0.95571745424570465</v>
      </c>
      <c r="F455" s="619"/>
    </row>
    <row r="456" spans="2:6" x14ac:dyDescent="0.2">
      <c r="B456" s="606"/>
      <c r="C456" s="609" t="s">
        <v>526</v>
      </c>
      <c r="D456" s="590">
        <v>4.1755310000000003</v>
      </c>
      <c r="E456" s="591">
        <f t="shared" si="24"/>
        <v>0.96014875331283944</v>
      </c>
      <c r="F456" s="619"/>
    </row>
    <row r="457" spans="2:6" x14ac:dyDescent="0.2">
      <c r="B457" s="606"/>
      <c r="C457" s="609" t="s">
        <v>527</v>
      </c>
      <c r="D457" s="590">
        <v>0</v>
      </c>
      <c r="E457" s="591">
        <f t="shared" si="24"/>
        <v>0</v>
      </c>
      <c r="F457" s="619"/>
    </row>
    <row r="458" spans="2:6" x14ac:dyDescent="0.2">
      <c r="B458" s="606"/>
      <c r="C458" s="610" t="s">
        <v>528</v>
      </c>
      <c r="D458" s="590">
        <v>0</v>
      </c>
      <c r="E458" s="591">
        <f t="shared" si="24"/>
        <v>0</v>
      </c>
      <c r="F458" s="619"/>
    </row>
    <row r="459" spans="2:6" x14ac:dyDescent="0.2">
      <c r="B459" s="606"/>
      <c r="C459" s="610" t="s">
        <v>529</v>
      </c>
      <c r="D459" s="590">
        <v>1</v>
      </c>
      <c r="E459" s="591">
        <f t="shared" si="24"/>
        <v>0.22994650340587564</v>
      </c>
      <c r="F459" s="619"/>
    </row>
    <row r="460" spans="2:6" x14ac:dyDescent="0.2">
      <c r="B460" s="606"/>
      <c r="C460" s="610" t="s">
        <v>530</v>
      </c>
      <c r="D460" s="590">
        <v>0</v>
      </c>
      <c r="E460" s="591">
        <f t="shared" si="24"/>
        <v>0</v>
      </c>
      <c r="F460" s="619"/>
    </row>
    <row r="461" spans="2:6" x14ac:dyDescent="0.2">
      <c r="B461" s="606"/>
      <c r="C461" s="610" t="s">
        <v>531</v>
      </c>
      <c r="D461" s="590">
        <v>0</v>
      </c>
      <c r="E461" s="591">
        <f t="shared" si="24"/>
        <v>0</v>
      </c>
      <c r="F461" s="619"/>
    </row>
    <row r="462" spans="2:6" x14ac:dyDescent="0.2">
      <c r="B462" s="606"/>
      <c r="C462" s="610" t="s">
        <v>532</v>
      </c>
      <c r="D462" s="590">
        <v>35.238236999999998</v>
      </c>
      <c r="E462" s="591">
        <f t="shared" si="24"/>
        <v>8.1029093843375524</v>
      </c>
      <c r="F462" s="619"/>
    </row>
    <row r="463" spans="2:6" x14ac:dyDescent="0.2">
      <c r="B463" s="606"/>
      <c r="C463" s="610" t="s">
        <v>533</v>
      </c>
      <c r="D463" s="590">
        <v>0</v>
      </c>
      <c r="E463" s="591">
        <f t="shared" si="24"/>
        <v>0</v>
      </c>
      <c r="F463" s="619"/>
    </row>
    <row r="464" spans="2:6" x14ac:dyDescent="0.2">
      <c r="B464" s="606"/>
      <c r="C464" s="610" t="s">
        <v>534</v>
      </c>
      <c r="D464" s="590">
        <v>61.297102000000002</v>
      </c>
      <c r="E464" s="591">
        <f t="shared" si="24"/>
        <v>14.095054273813307</v>
      </c>
      <c r="F464" s="619"/>
    </row>
    <row r="465" spans="2:6" x14ac:dyDescent="0.2">
      <c r="B465" s="606"/>
      <c r="C465" s="610" t="s">
        <v>535</v>
      </c>
      <c r="D465" s="590">
        <v>0</v>
      </c>
      <c r="E465" s="591">
        <f t="shared" si="24"/>
        <v>0</v>
      </c>
      <c r="F465" s="619"/>
    </row>
    <row r="466" spans="2:6" x14ac:dyDescent="0.2">
      <c r="B466" s="606"/>
      <c r="C466" s="610" t="s">
        <v>536</v>
      </c>
      <c r="D466" s="590">
        <v>1.955355</v>
      </c>
      <c r="E466" s="591">
        <f t="shared" si="24"/>
        <v>0.44962704516719593</v>
      </c>
      <c r="F466" s="619"/>
    </row>
    <row r="467" spans="2:6" x14ac:dyDescent="0.2">
      <c r="B467" s="606"/>
      <c r="C467" s="610" t="s">
        <v>537</v>
      </c>
      <c r="D467" s="590">
        <v>7.6423180000000004</v>
      </c>
      <c r="E467" s="591">
        <f t="shared" si="24"/>
        <v>1.7573243020157847</v>
      </c>
      <c r="F467" s="619"/>
    </row>
    <row r="468" spans="2:6" x14ac:dyDescent="0.2">
      <c r="B468" s="606"/>
      <c r="C468" s="610" t="s">
        <v>538</v>
      </c>
      <c r="D468" s="590">
        <v>10.699508</v>
      </c>
      <c r="E468" s="591">
        <f t="shared" si="24"/>
        <v>2.4603144527631935</v>
      </c>
      <c r="F468" s="619"/>
    </row>
    <row r="469" spans="2:6" x14ac:dyDescent="0.2">
      <c r="B469" s="606"/>
      <c r="C469" s="610" t="s">
        <v>539</v>
      </c>
      <c r="D469" s="590">
        <v>0</v>
      </c>
      <c r="E469" s="591">
        <f t="shared" si="24"/>
        <v>0</v>
      </c>
      <c r="F469" s="619"/>
    </row>
    <row r="470" spans="2:6" x14ac:dyDescent="0.2">
      <c r="B470" s="606"/>
      <c r="C470" s="610" t="s">
        <v>540</v>
      </c>
      <c r="D470" s="590">
        <v>0</v>
      </c>
      <c r="E470" s="591">
        <f t="shared" si="24"/>
        <v>0</v>
      </c>
      <c r="F470" s="619"/>
    </row>
    <row r="471" spans="2:6" x14ac:dyDescent="0.2">
      <c r="B471" s="606"/>
      <c r="C471" s="610" t="s">
        <v>541</v>
      </c>
      <c r="D471" s="590">
        <v>0</v>
      </c>
      <c r="E471" s="591">
        <f t="shared" si="24"/>
        <v>0</v>
      </c>
      <c r="F471" s="619"/>
    </row>
    <row r="472" spans="2:6" x14ac:dyDescent="0.2">
      <c r="B472" s="606"/>
      <c r="C472" s="610" t="s">
        <v>542</v>
      </c>
      <c r="D472" s="590">
        <v>0</v>
      </c>
      <c r="E472" s="591">
        <f t="shared" si="24"/>
        <v>0</v>
      </c>
      <c r="F472" s="619"/>
    </row>
    <row r="473" spans="2:6" x14ac:dyDescent="0.2">
      <c r="B473" s="606"/>
      <c r="C473" s="610" t="s">
        <v>543</v>
      </c>
      <c r="D473" s="590">
        <v>8.4739470000000008</v>
      </c>
      <c r="E473" s="591">
        <f t="shared" si="24"/>
        <v>1.9485544826967098</v>
      </c>
      <c r="F473" s="619"/>
    </row>
    <row r="474" spans="2:6" x14ac:dyDescent="0.2">
      <c r="B474" s="606"/>
      <c r="C474" s="610" t="s">
        <v>544</v>
      </c>
      <c r="D474" s="590">
        <v>18.383348000000002</v>
      </c>
      <c r="E474" s="591">
        <f t="shared" si="24"/>
        <v>4.2271865934933972</v>
      </c>
      <c r="F474" s="619"/>
    </row>
    <row r="475" spans="2:6" x14ac:dyDescent="0.2">
      <c r="B475" s="606"/>
      <c r="C475" s="610" t="s">
        <v>545</v>
      </c>
      <c r="D475" s="590">
        <v>0</v>
      </c>
      <c r="E475" s="591">
        <f t="shared" si="24"/>
        <v>0</v>
      </c>
      <c r="F475" s="619"/>
    </row>
    <row r="476" spans="2:6" x14ac:dyDescent="0.2">
      <c r="B476" s="606"/>
      <c r="C476" s="610" t="s">
        <v>546</v>
      </c>
      <c r="D476" s="590">
        <v>0</v>
      </c>
      <c r="E476" s="591">
        <f t="shared" si="24"/>
        <v>0</v>
      </c>
      <c r="F476" s="619"/>
    </row>
    <row r="477" spans="2:6" x14ac:dyDescent="0.2">
      <c r="B477" s="611"/>
      <c r="C477" s="612" t="s">
        <v>547</v>
      </c>
      <c r="D477" s="613">
        <v>0</v>
      </c>
      <c r="E477" s="594">
        <f>IF($C$4=0,0,D477/$C$4*100)</f>
        <v>0</v>
      </c>
      <c r="F477" s="619"/>
    </row>
    <row r="478" spans="2:6" x14ac:dyDescent="0.2">
      <c r="C478" s="580"/>
      <c r="D478" s="590"/>
      <c r="E478" s="620"/>
      <c r="F478" s="619"/>
    </row>
    <row r="479" spans="2:6" x14ac:dyDescent="0.2">
      <c r="B479" s="603" t="s">
        <v>20</v>
      </c>
      <c r="C479" s="604" t="s">
        <v>517</v>
      </c>
      <c r="D479" s="588">
        <v>0</v>
      </c>
      <c r="E479" s="589">
        <f>IF($C$5=0,0,D479/$C$5*100)</f>
        <v>0</v>
      </c>
      <c r="F479" s="619"/>
    </row>
    <row r="480" spans="2:6" x14ac:dyDescent="0.2">
      <c r="B480" s="606"/>
      <c r="C480" s="607" t="s">
        <v>754</v>
      </c>
      <c r="D480" s="590">
        <v>0</v>
      </c>
      <c r="E480" s="591">
        <f t="shared" ref="E480:E510" si="25">IF($C$5=0,0,D480/$C$5*100)</f>
        <v>0</v>
      </c>
      <c r="F480" s="619"/>
    </row>
    <row r="481" spans="2:6" x14ac:dyDescent="0.2">
      <c r="B481" s="606"/>
      <c r="C481" s="609" t="s">
        <v>518</v>
      </c>
      <c r="D481" s="590">
        <v>24.368849999999998</v>
      </c>
      <c r="E481" s="591">
        <f t="shared" si="25"/>
        <v>15.610342693043409</v>
      </c>
      <c r="F481" s="619"/>
    </row>
    <row r="482" spans="2:6" x14ac:dyDescent="0.2">
      <c r="B482" s="606"/>
      <c r="C482" s="609" t="s">
        <v>519</v>
      </c>
      <c r="D482" s="590">
        <v>0</v>
      </c>
      <c r="E482" s="591">
        <f t="shared" si="25"/>
        <v>0</v>
      </c>
      <c r="F482" s="619"/>
    </row>
    <row r="483" spans="2:6" x14ac:dyDescent="0.2">
      <c r="B483" s="606"/>
      <c r="C483" s="609" t="s">
        <v>520</v>
      </c>
      <c r="D483" s="590">
        <v>43.793402999999998</v>
      </c>
      <c r="E483" s="591">
        <f t="shared" si="25"/>
        <v>28.053438242861489</v>
      </c>
      <c r="F483" s="619"/>
    </row>
    <row r="484" spans="2:6" x14ac:dyDescent="0.2">
      <c r="B484" s="606"/>
      <c r="C484" s="609" t="s">
        <v>521</v>
      </c>
      <c r="D484" s="590">
        <v>0</v>
      </c>
      <c r="E484" s="591">
        <f t="shared" si="25"/>
        <v>0</v>
      </c>
      <c r="F484" s="619"/>
    </row>
    <row r="485" spans="2:6" x14ac:dyDescent="0.2">
      <c r="B485" s="606"/>
      <c r="C485" s="609" t="s">
        <v>522</v>
      </c>
      <c r="D485" s="590">
        <v>0</v>
      </c>
      <c r="E485" s="591">
        <f t="shared" si="25"/>
        <v>0</v>
      </c>
      <c r="F485" s="619"/>
    </row>
    <row r="486" spans="2:6" x14ac:dyDescent="0.2">
      <c r="B486" s="606"/>
      <c r="C486" s="609" t="s">
        <v>523</v>
      </c>
      <c r="D486" s="590">
        <v>1</v>
      </c>
      <c r="E486" s="591">
        <f t="shared" si="25"/>
        <v>0.64058594037237737</v>
      </c>
      <c r="F486" s="619"/>
    </row>
    <row r="487" spans="2:6" x14ac:dyDescent="0.2">
      <c r="B487" s="606"/>
      <c r="C487" s="609" t="s">
        <v>524</v>
      </c>
      <c r="D487" s="590">
        <v>35.316298000000003</v>
      </c>
      <c r="E487" s="591">
        <f t="shared" si="25"/>
        <v>22.623123964801113</v>
      </c>
      <c r="F487" s="619"/>
    </row>
    <row r="488" spans="2:6" x14ac:dyDescent="0.2">
      <c r="B488" s="606"/>
      <c r="C488" s="609" t="s">
        <v>525</v>
      </c>
      <c r="D488" s="590">
        <v>2.5781299999999998</v>
      </c>
      <c r="E488" s="591">
        <f t="shared" si="25"/>
        <v>1.6515138304522372</v>
      </c>
      <c r="F488" s="619"/>
    </row>
    <row r="489" spans="2:6" x14ac:dyDescent="0.2">
      <c r="B489" s="606"/>
      <c r="C489" s="609" t="s">
        <v>526</v>
      </c>
      <c r="D489" s="590">
        <v>1</v>
      </c>
      <c r="E489" s="591">
        <f t="shared" si="25"/>
        <v>0.64058594037237737</v>
      </c>
      <c r="F489" s="619"/>
    </row>
    <row r="490" spans="2:6" x14ac:dyDescent="0.2">
      <c r="B490" s="606"/>
      <c r="C490" s="609" t="s">
        <v>527</v>
      </c>
      <c r="D490" s="590">
        <v>0</v>
      </c>
      <c r="E490" s="591">
        <f t="shared" si="25"/>
        <v>0</v>
      </c>
      <c r="F490" s="619"/>
    </row>
    <row r="491" spans="2:6" x14ac:dyDescent="0.2">
      <c r="B491" s="606"/>
      <c r="C491" s="610" t="s">
        <v>528</v>
      </c>
      <c r="D491" s="590">
        <v>0</v>
      </c>
      <c r="E491" s="591">
        <f t="shared" si="25"/>
        <v>0</v>
      </c>
      <c r="F491" s="619"/>
    </row>
    <row r="492" spans="2:6" x14ac:dyDescent="0.2">
      <c r="B492" s="606"/>
      <c r="C492" s="610" t="s">
        <v>529</v>
      </c>
      <c r="D492" s="590">
        <v>1</v>
      </c>
      <c r="E492" s="591">
        <f t="shared" si="25"/>
        <v>0.64058594037237737</v>
      </c>
      <c r="F492" s="619"/>
    </row>
    <row r="493" spans="2:6" x14ac:dyDescent="0.2">
      <c r="B493" s="606"/>
      <c r="C493" s="610" t="s">
        <v>530</v>
      </c>
      <c r="D493" s="590">
        <v>0</v>
      </c>
      <c r="E493" s="591">
        <f t="shared" si="25"/>
        <v>0</v>
      </c>
      <c r="F493" s="619"/>
    </row>
    <row r="494" spans="2:6" x14ac:dyDescent="0.2">
      <c r="B494" s="606"/>
      <c r="C494" s="610" t="s">
        <v>531</v>
      </c>
      <c r="D494" s="590">
        <v>0</v>
      </c>
      <c r="E494" s="591">
        <f t="shared" si="25"/>
        <v>0</v>
      </c>
      <c r="F494" s="619"/>
    </row>
    <row r="495" spans="2:6" x14ac:dyDescent="0.2">
      <c r="B495" s="606"/>
      <c r="C495" s="610" t="s">
        <v>532</v>
      </c>
      <c r="D495" s="590">
        <v>9.5737559999999995</v>
      </c>
      <c r="E495" s="591">
        <f t="shared" si="25"/>
        <v>6.1328134901556899</v>
      </c>
      <c r="F495" s="619"/>
    </row>
    <row r="496" spans="2:6" x14ac:dyDescent="0.2">
      <c r="B496" s="606"/>
      <c r="C496" s="610" t="s">
        <v>533</v>
      </c>
      <c r="D496" s="590">
        <v>0</v>
      </c>
      <c r="E496" s="591">
        <f t="shared" si="25"/>
        <v>0</v>
      </c>
      <c r="F496" s="619"/>
    </row>
    <row r="497" spans="2:6" x14ac:dyDescent="0.2">
      <c r="B497" s="606"/>
      <c r="C497" s="610" t="s">
        <v>534</v>
      </c>
      <c r="D497" s="590">
        <v>20.774951000000001</v>
      </c>
      <c r="E497" s="591">
        <f t="shared" si="25"/>
        <v>13.308141522525062</v>
      </c>
      <c r="F497" s="619"/>
    </row>
    <row r="498" spans="2:6" x14ac:dyDescent="0.2">
      <c r="B498" s="606"/>
      <c r="C498" s="610" t="s">
        <v>535</v>
      </c>
      <c r="D498" s="590">
        <v>13.717700000000001</v>
      </c>
      <c r="E498" s="591">
        <f t="shared" si="25"/>
        <v>8.7873657542461618</v>
      </c>
      <c r="F498" s="619"/>
    </row>
    <row r="499" spans="2:6" x14ac:dyDescent="0.2">
      <c r="B499" s="606"/>
      <c r="C499" s="610" t="s">
        <v>536</v>
      </c>
      <c r="D499" s="590">
        <v>15.921408</v>
      </c>
      <c r="E499" s="591">
        <f t="shared" si="25"/>
        <v>10.199030115732292</v>
      </c>
      <c r="F499" s="619"/>
    </row>
    <row r="500" spans="2:6" x14ac:dyDescent="0.2">
      <c r="B500" s="606"/>
      <c r="C500" s="610" t="s">
        <v>537</v>
      </c>
      <c r="D500" s="590">
        <v>0</v>
      </c>
      <c r="E500" s="591">
        <f t="shared" si="25"/>
        <v>0</v>
      </c>
      <c r="F500" s="619"/>
    </row>
    <row r="501" spans="2:6" x14ac:dyDescent="0.2">
      <c r="B501" s="606"/>
      <c r="C501" s="610" t="s">
        <v>538</v>
      </c>
      <c r="D501" s="590">
        <v>1</v>
      </c>
      <c r="E501" s="591">
        <f t="shared" si="25"/>
        <v>0.64058594037237737</v>
      </c>
      <c r="F501" s="619"/>
    </row>
    <row r="502" spans="2:6" x14ac:dyDescent="0.2">
      <c r="B502" s="606"/>
      <c r="C502" s="610" t="s">
        <v>539</v>
      </c>
      <c r="D502" s="590">
        <v>0</v>
      </c>
      <c r="E502" s="591">
        <f t="shared" si="25"/>
        <v>0</v>
      </c>
      <c r="F502" s="619"/>
    </row>
    <row r="503" spans="2:6" x14ac:dyDescent="0.2">
      <c r="B503" s="606"/>
      <c r="C503" s="610" t="s">
        <v>540</v>
      </c>
      <c r="D503" s="590">
        <v>0</v>
      </c>
      <c r="E503" s="591">
        <f t="shared" si="25"/>
        <v>0</v>
      </c>
      <c r="F503" s="619"/>
    </row>
    <row r="504" spans="2:6" x14ac:dyDescent="0.2">
      <c r="B504" s="606"/>
      <c r="C504" s="610" t="s">
        <v>541</v>
      </c>
      <c r="D504" s="590">
        <v>0</v>
      </c>
      <c r="E504" s="591">
        <f t="shared" si="25"/>
        <v>0</v>
      </c>
      <c r="F504" s="619"/>
    </row>
    <row r="505" spans="2:6" x14ac:dyDescent="0.2">
      <c r="B505" s="606"/>
      <c r="C505" s="610" t="s">
        <v>542</v>
      </c>
      <c r="D505" s="590">
        <v>0</v>
      </c>
      <c r="E505" s="591">
        <f t="shared" si="25"/>
        <v>0</v>
      </c>
      <c r="F505" s="619"/>
    </row>
    <row r="506" spans="2:6" x14ac:dyDescent="0.2">
      <c r="B506" s="606"/>
      <c r="C506" s="610" t="s">
        <v>543</v>
      </c>
      <c r="D506" s="590">
        <v>13.276648</v>
      </c>
      <c r="E506" s="591">
        <f t="shared" si="25"/>
        <v>8.5048340440730428</v>
      </c>
      <c r="F506" s="619"/>
    </row>
    <row r="507" spans="2:6" x14ac:dyDescent="0.2">
      <c r="B507" s="606"/>
      <c r="C507" s="610" t="s">
        <v>544</v>
      </c>
      <c r="D507" s="590">
        <v>27.272652999999998</v>
      </c>
      <c r="E507" s="591">
        <f t="shared" si="25"/>
        <v>17.470478068454536</v>
      </c>
      <c r="F507" s="619"/>
    </row>
    <row r="508" spans="2:6" x14ac:dyDescent="0.2">
      <c r="B508" s="606"/>
      <c r="C508" s="610" t="s">
        <v>545</v>
      </c>
      <c r="D508" s="590">
        <v>0</v>
      </c>
      <c r="E508" s="591">
        <f t="shared" si="25"/>
        <v>0</v>
      </c>
      <c r="F508" s="619"/>
    </row>
    <row r="509" spans="2:6" x14ac:dyDescent="0.2">
      <c r="B509" s="606"/>
      <c r="C509" s="610" t="s">
        <v>546</v>
      </c>
      <c r="D509" s="590">
        <v>2.486507</v>
      </c>
      <c r="E509" s="591">
        <f t="shared" si="25"/>
        <v>1.592821424837499</v>
      </c>
      <c r="F509" s="619"/>
    </row>
    <row r="510" spans="2:6" x14ac:dyDescent="0.2">
      <c r="B510" s="611"/>
      <c r="C510" s="612" t="s">
        <v>547</v>
      </c>
      <c r="D510" s="613">
        <v>0</v>
      </c>
      <c r="E510" s="594">
        <f t="shared" si="25"/>
        <v>0</v>
      </c>
      <c r="F510" s="619"/>
    </row>
    <row r="511" spans="2:6" ht="12" customHeight="1" x14ac:dyDescent="0.2"/>
    <row r="512" spans="2:6" ht="12" customHeight="1" x14ac:dyDescent="0.2">
      <c r="B512" s="603" t="s">
        <v>502</v>
      </c>
      <c r="C512" s="604" t="s">
        <v>517</v>
      </c>
      <c r="D512" s="588">
        <v>0</v>
      </c>
      <c r="E512" s="589">
        <f>IF($C$6=0,0,D512/$C$6*100)</f>
        <v>0</v>
      </c>
    </row>
    <row r="513" spans="2:5" ht="12" customHeight="1" x14ac:dyDescent="0.2">
      <c r="B513" s="606"/>
      <c r="C513" s="607" t="s">
        <v>754</v>
      </c>
      <c r="D513" s="590">
        <v>1.01458</v>
      </c>
      <c r="E513" s="591">
        <f t="shared" ref="E513:E543" si="26">IF($C$6=0,0,D513/$C$6*100)</f>
        <v>0.60149113219426709</v>
      </c>
    </row>
    <row r="514" spans="2:5" ht="12" customHeight="1" x14ac:dyDescent="0.2">
      <c r="B514" s="606"/>
      <c r="C514" s="609" t="s">
        <v>518</v>
      </c>
      <c r="D514" s="590">
        <v>4.3441770000000002</v>
      </c>
      <c r="E514" s="591">
        <f t="shared" si="26"/>
        <v>2.5754341128174167</v>
      </c>
    </row>
    <row r="515" spans="2:5" ht="12" customHeight="1" x14ac:dyDescent="0.2">
      <c r="B515" s="606"/>
      <c r="C515" s="609" t="s">
        <v>519</v>
      </c>
      <c r="D515" s="590">
        <v>4.639176</v>
      </c>
      <c r="E515" s="591">
        <f t="shared" si="26"/>
        <v>2.7503235079426669</v>
      </c>
    </row>
    <row r="516" spans="2:5" ht="12" customHeight="1" x14ac:dyDescent="0.2">
      <c r="B516" s="606"/>
      <c r="C516" s="609" t="s">
        <v>520</v>
      </c>
      <c r="D516" s="590">
        <v>64.441512000000003</v>
      </c>
      <c r="E516" s="591">
        <f t="shared" si="26"/>
        <v>38.203983927527105</v>
      </c>
    </row>
    <row r="517" spans="2:5" ht="12" customHeight="1" x14ac:dyDescent="0.2">
      <c r="B517" s="606"/>
      <c r="C517" s="609" t="s">
        <v>521</v>
      </c>
      <c r="D517" s="590">
        <v>0</v>
      </c>
      <c r="E517" s="591">
        <f t="shared" si="26"/>
        <v>0</v>
      </c>
    </row>
    <row r="518" spans="2:5" ht="12" customHeight="1" x14ac:dyDescent="0.2">
      <c r="B518" s="606"/>
      <c r="C518" s="609" t="s">
        <v>522</v>
      </c>
      <c r="D518" s="590">
        <v>0</v>
      </c>
      <c r="E518" s="591">
        <f t="shared" si="26"/>
        <v>0</v>
      </c>
    </row>
    <row r="519" spans="2:5" ht="12" customHeight="1" x14ac:dyDescent="0.2">
      <c r="B519" s="606"/>
      <c r="C519" s="609" t="s">
        <v>523</v>
      </c>
      <c r="D519" s="590">
        <v>0</v>
      </c>
      <c r="E519" s="591">
        <f t="shared" si="26"/>
        <v>0</v>
      </c>
    </row>
    <row r="520" spans="2:5" ht="12" customHeight="1" x14ac:dyDescent="0.2">
      <c r="B520" s="606"/>
      <c r="C520" s="609" t="s">
        <v>524</v>
      </c>
      <c r="D520" s="590">
        <v>13.827945</v>
      </c>
      <c r="E520" s="591">
        <f t="shared" si="26"/>
        <v>8.1978614736837461</v>
      </c>
    </row>
    <row r="521" spans="2:5" ht="12" customHeight="1" x14ac:dyDescent="0.2">
      <c r="B521" s="606"/>
      <c r="C521" s="609" t="s">
        <v>525</v>
      </c>
      <c r="D521" s="590">
        <v>4.3399580000000002</v>
      </c>
      <c r="E521" s="591">
        <f t="shared" si="26"/>
        <v>2.5729328895656991</v>
      </c>
    </row>
    <row r="522" spans="2:5" ht="12" customHeight="1" x14ac:dyDescent="0.2">
      <c r="B522" s="606"/>
      <c r="C522" s="609" t="s">
        <v>526</v>
      </c>
      <c r="D522" s="590">
        <v>0</v>
      </c>
      <c r="E522" s="591">
        <f t="shared" si="26"/>
        <v>0</v>
      </c>
    </row>
    <row r="523" spans="2:5" ht="12" customHeight="1" x14ac:dyDescent="0.2">
      <c r="B523" s="606"/>
      <c r="C523" s="609" t="s">
        <v>527</v>
      </c>
      <c r="D523" s="590">
        <v>0</v>
      </c>
      <c r="E523" s="591">
        <f t="shared" si="26"/>
        <v>0</v>
      </c>
    </row>
    <row r="524" spans="2:5" ht="12" customHeight="1" x14ac:dyDescent="0.2">
      <c r="B524" s="606"/>
      <c r="C524" s="610" t="s">
        <v>528</v>
      </c>
      <c r="D524" s="590">
        <v>0</v>
      </c>
      <c r="E524" s="591">
        <f t="shared" si="26"/>
        <v>0</v>
      </c>
    </row>
    <row r="525" spans="2:5" ht="12" customHeight="1" x14ac:dyDescent="0.2">
      <c r="B525" s="606"/>
      <c r="C525" s="610" t="s">
        <v>529</v>
      </c>
      <c r="D525" s="590">
        <v>1</v>
      </c>
      <c r="E525" s="591">
        <f t="shared" si="26"/>
        <v>0.59284741685649933</v>
      </c>
    </row>
    <row r="526" spans="2:5" ht="12" customHeight="1" x14ac:dyDescent="0.2">
      <c r="B526" s="606"/>
      <c r="C526" s="610" t="s">
        <v>530</v>
      </c>
      <c r="D526" s="590">
        <v>0</v>
      </c>
      <c r="E526" s="591">
        <f t="shared" si="26"/>
        <v>0</v>
      </c>
    </row>
    <row r="527" spans="2:5" ht="12" customHeight="1" x14ac:dyDescent="0.2">
      <c r="B527" s="606"/>
      <c r="C527" s="610" t="s">
        <v>531</v>
      </c>
      <c r="D527" s="590">
        <v>0</v>
      </c>
      <c r="E527" s="591">
        <f t="shared" si="26"/>
        <v>0</v>
      </c>
    </row>
    <row r="528" spans="2:5" ht="12" customHeight="1" x14ac:dyDescent="0.2">
      <c r="B528" s="606"/>
      <c r="C528" s="610" t="s">
        <v>532</v>
      </c>
      <c r="D528" s="590">
        <v>9.2589439999999996</v>
      </c>
      <c r="E528" s="591">
        <f t="shared" si="26"/>
        <v>5.4891410332189832</v>
      </c>
    </row>
    <row r="529" spans="2:5" ht="12" customHeight="1" x14ac:dyDescent="0.2">
      <c r="B529" s="606"/>
      <c r="C529" s="610" t="s">
        <v>533</v>
      </c>
      <c r="D529" s="590">
        <v>0</v>
      </c>
      <c r="E529" s="591">
        <f t="shared" si="26"/>
        <v>0</v>
      </c>
    </row>
    <row r="530" spans="2:5" ht="12" customHeight="1" x14ac:dyDescent="0.2">
      <c r="B530" s="606"/>
      <c r="C530" s="610" t="s">
        <v>534</v>
      </c>
      <c r="D530" s="590">
        <v>27.028843999999999</v>
      </c>
      <c r="E530" s="591">
        <f t="shared" si="26"/>
        <v>16.023980346017293</v>
      </c>
    </row>
    <row r="531" spans="2:5" ht="12" customHeight="1" x14ac:dyDescent="0.2">
      <c r="B531" s="606"/>
      <c r="C531" s="610" t="s">
        <v>535</v>
      </c>
      <c r="D531" s="590">
        <v>1.01458</v>
      </c>
      <c r="E531" s="591">
        <f t="shared" si="26"/>
        <v>0.60149113219426709</v>
      </c>
    </row>
    <row r="532" spans="2:5" ht="12" customHeight="1" x14ac:dyDescent="0.2">
      <c r="B532" s="606"/>
      <c r="C532" s="610" t="s">
        <v>536</v>
      </c>
      <c r="D532" s="590">
        <v>7.1551220000000004</v>
      </c>
      <c r="E532" s="591">
        <f t="shared" si="26"/>
        <v>4.2418955949931094</v>
      </c>
    </row>
    <row r="533" spans="2:5" ht="12" customHeight="1" x14ac:dyDescent="0.2">
      <c r="B533" s="606"/>
      <c r="C533" s="610" t="s">
        <v>537</v>
      </c>
      <c r="D533" s="590">
        <v>0</v>
      </c>
      <c r="E533" s="591">
        <f t="shared" si="26"/>
        <v>0</v>
      </c>
    </row>
    <row r="534" spans="2:5" ht="12" customHeight="1" x14ac:dyDescent="0.2">
      <c r="B534" s="606"/>
      <c r="C534" s="610" t="s">
        <v>538</v>
      </c>
      <c r="D534" s="590">
        <v>2.8956</v>
      </c>
      <c r="E534" s="591">
        <f t="shared" si="26"/>
        <v>1.7166489802496794</v>
      </c>
    </row>
    <row r="535" spans="2:5" ht="12" customHeight="1" x14ac:dyDescent="0.2">
      <c r="B535" s="606"/>
      <c r="C535" s="610" t="s">
        <v>539</v>
      </c>
      <c r="D535" s="590">
        <v>0</v>
      </c>
      <c r="E535" s="591">
        <f t="shared" si="26"/>
        <v>0</v>
      </c>
    </row>
    <row r="536" spans="2:5" ht="12" customHeight="1" x14ac:dyDescent="0.2">
      <c r="B536" s="606"/>
      <c r="C536" s="610" t="s">
        <v>540</v>
      </c>
      <c r="D536" s="590">
        <v>0</v>
      </c>
      <c r="E536" s="591">
        <f t="shared" si="26"/>
        <v>0</v>
      </c>
    </row>
    <row r="537" spans="2:5" ht="12" customHeight="1" x14ac:dyDescent="0.2">
      <c r="B537" s="606"/>
      <c r="C537" s="610" t="s">
        <v>541</v>
      </c>
      <c r="D537" s="590">
        <v>2.065798</v>
      </c>
      <c r="E537" s="591">
        <f t="shared" si="26"/>
        <v>1.2247030080473227</v>
      </c>
    </row>
    <row r="538" spans="2:5" ht="12" customHeight="1" x14ac:dyDescent="0.2">
      <c r="B538" s="606"/>
      <c r="C538" s="610" t="s">
        <v>542</v>
      </c>
      <c r="D538" s="590">
        <v>0</v>
      </c>
      <c r="E538" s="591">
        <f t="shared" si="26"/>
        <v>0</v>
      </c>
    </row>
    <row r="539" spans="2:5" ht="12" customHeight="1" x14ac:dyDescent="0.2">
      <c r="B539" s="606"/>
      <c r="C539" s="610" t="s">
        <v>543</v>
      </c>
      <c r="D539" s="590">
        <v>35.533028999999999</v>
      </c>
      <c r="E539" s="591">
        <f t="shared" si="26"/>
        <v>21.065664455737078</v>
      </c>
    </row>
    <row r="540" spans="2:5" x14ac:dyDescent="0.2">
      <c r="B540" s="606"/>
      <c r="C540" s="610" t="s">
        <v>544</v>
      </c>
      <c r="D540" s="590">
        <v>43.800634000000002</v>
      </c>
      <c r="E540" s="591">
        <f t="shared" si="26"/>
        <v>25.967092723576961</v>
      </c>
    </row>
    <row r="541" spans="2:5" x14ac:dyDescent="0.2">
      <c r="B541" s="606"/>
      <c r="C541" s="610" t="s">
        <v>545</v>
      </c>
      <c r="D541" s="590">
        <v>0</v>
      </c>
      <c r="E541" s="591">
        <f t="shared" si="26"/>
        <v>0</v>
      </c>
    </row>
    <row r="542" spans="2:5" x14ac:dyDescent="0.2">
      <c r="B542" s="606"/>
      <c r="C542" s="610" t="s">
        <v>546</v>
      </c>
      <c r="D542" s="590">
        <v>1.486507</v>
      </c>
      <c r="E542" s="591">
        <f t="shared" si="26"/>
        <v>0.88127183508910423</v>
      </c>
    </row>
    <row r="543" spans="2:5" x14ac:dyDescent="0.2">
      <c r="B543" s="611"/>
      <c r="C543" s="612" t="s">
        <v>547</v>
      </c>
      <c r="D543" s="613">
        <v>0</v>
      </c>
      <c r="E543" s="594">
        <f t="shared" si="26"/>
        <v>0</v>
      </c>
    </row>
    <row r="545" spans="2:5" x14ac:dyDescent="0.2">
      <c r="B545" s="603" t="s">
        <v>503</v>
      </c>
      <c r="C545" s="604" t="s">
        <v>517</v>
      </c>
      <c r="D545" s="588">
        <v>0</v>
      </c>
      <c r="E545" s="589">
        <f>IF($C$7=0,0,D545/$C$7*100)</f>
        <v>0</v>
      </c>
    </row>
    <row r="546" spans="2:5" x14ac:dyDescent="0.2">
      <c r="B546" s="606"/>
      <c r="C546" s="607" t="s">
        <v>754</v>
      </c>
      <c r="D546" s="590">
        <v>0</v>
      </c>
      <c r="E546" s="591">
        <f t="shared" ref="E546:E576" si="27">IF($C$7=0,0,D546/$C$7*100)</f>
        <v>0</v>
      </c>
    </row>
    <row r="547" spans="2:5" x14ac:dyDescent="0.2">
      <c r="B547" s="606"/>
      <c r="C547" s="609" t="s">
        <v>518</v>
      </c>
      <c r="D547" s="590">
        <v>0</v>
      </c>
      <c r="E547" s="591">
        <f t="shared" si="27"/>
        <v>0</v>
      </c>
    </row>
    <row r="548" spans="2:5" x14ac:dyDescent="0.2">
      <c r="B548" s="606"/>
      <c r="C548" s="609" t="s">
        <v>519</v>
      </c>
      <c r="D548" s="590">
        <v>1.3949549999999999</v>
      </c>
      <c r="E548" s="591">
        <f t="shared" si="27"/>
        <v>0.24012824687359977</v>
      </c>
    </row>
    <row r="549" spans="2:5" x14ac:dyDescent="0.2">
      <c r="B549" s="606"/>
      <c r="C549" s="609" t="s">
        <v>520</v>
      </c>
      <c r="D549" s="590">
        <v>110.124489</v>
      </c>
      <c r="E549" s="591">
        <f t="shared" si="27"/>
        <v>18.956884258933819</v>
      </c>
    </row>
    <row r="550" spans="2:5" x14ac:dyDescent="0.2">
      <c r="B550" s="606"/>
      <c r="C550" s="609" t="s">
        <v>521</v>
      </c>
      <c r="D550" s="590">
        <v>0</v>
      </c>
      <c r="E550" s="591">
        <f t="shared" si="27"/>
        <v>0</v>
      </c>
    </row>
    <row r="551" spans="2:5" x14ac:dyDescent="0.2">
      <c r="B551" s="606"/>
      <c r="C551" s="609" t="s">
        <v>522</v>
      </c>
      <c r="D551" s="590">
        <v>0</v>
      </c>
      <c r="E551" s="591">
        <f t="shared" si="27"/>
        <v>0</v>
      </c>
    </row>
    <row r="552" spans="2:5" x14ac:dyDescent="0.2">
      <c r="B552" s="606"/>
      <c r="C552" s="609" t="s">
        <v>523</v>
      </c>
      <c r="D552" s="590">
        <v>0</v>
      </c>
      <c r="E552" s="591">
        <f t="shared" si="27"/>
        <v>0</v>
      </c>
    </row>
    <row r="553" spans="2:5" x14ac:dyDescent="0.2">
      <c r="B553" s="606"/>
      <c r="C553" s="609" t="s">
        <v>524</v>
      </c>
      <c r="D553" s="590">
        <v>10.535632</v>
      </c>
      <c r="E553" s="591">
        <f t="shared" si="27"/>
        <v>1.8136089277900704</v>
      </c>
    </row>
    <row r="554" spans="2:5" x14ac:dyDescent="0.2">
      <c r="B554" s="606"/>
      <c r="C554" s="609" t="s">
        <v>525</v>
      </c>
      <c r="D554" s="590">
        <v>3.9459550000000001</v>
      </c>
      <c r="E554" s="591">
        <f t="shared" si="27"/>
        <v>0.67925865450291611</v>
      </c>
    </row>
    <row r="555" spans="2:5" x14ac:dyDescent="0.2">
      <c r="B555" s="606"/>
      <c r="C555" s="609" t="s">
        <v>526</v>
      </c>
      <c r="D555" s="590">
        <v>0</v>
      </c>
      <c r="E555" s="591">
        <f t="shared" si="27"/>
        <v>0</v>
      </c>
    </row>
    <row r="556" spans="2:5" x14ac:dyDescent="0.2">
      <c r="B556" s="606"/>
      <c r="C556" s="609" t="s">
        <v>527</v>
      </c>
      <c r="D556" s="590">
        <v>0</v>
      </c>
      <c r="E556" s="591">
        <f t="shared" si="27"/>
        <v>0</v>
      </c>
    </row>
    <row r="557" spans="2:5" x14ac:dyDescent="0.2">
      <c r="B557" s="606"/>
      <c r="C557" s="610" t="s">
        <v>528</v>
      </c>
      <c r="D557" s="590">
        <v>0</v>
      </c>
      <c r="E557" s="591">
        <f t="shared" si="27"/>
        <v>0</v>
      </c>
    </row>
    <row r="558" spans="2:5" x14ac:dyDescent="0.2">
      <c r="B558" s="606"/>
      <c r="C558" s="610" t="s">
        <v>529</v>
      </c>
      <c r="D558" s="590">
        <v>0</v>
      </c>
      <c r="E558" s="591">
        <f t="shared" si="27"/>
        <v>0</v>
      </c>
    </row>
    <row r="559" spans="2:5" x14ac:dyDescent="0.2">
      <c r="B559" s="606"/>
      <c r="C559" s="610" t="s">
        <v>530</v>
      </c>
      <c r="D559" s="590">
        <v>0</v>
      </c>
      <c r="E559" s="591">
        <f t="shared" si="27"/>
        <v>0</v>
      </c>
    </row>
    <row r="560" spans="2:5" x14ac:dyDescent="0.2">
      <c r="B560" s="606"/>
      <c r="C560" s="610" t="s">
        <v>531</v>
      </c>
      <c r="D560" s="590">
        <v>0</v>
      </c>
      <c r="E560" s="591">
        <f t="shared" si="27"/>
        <v>0</v>
      </c>
    </row>
    <row r="561" spans="2:5" x14ac:dyDescent="0.2">
      <c r="B561" s="606"/>
      <c r="C561" s="610" t="s">
        <v>532</v>
      </c>
      <c r="D561" s="590">
        <v>44.650436999999997</v>
      </c>
      <c r="E561" s="591">
        <f t="shared" si="27"/>
        <v>7.6861484126370474</v>
      </c>
    </row>
    <row r="562" spans="2:5" x14ac:dyDescent="0.2">
      <c r="B562" s="606"/>
      <c r="C562" s="610" t="s">
        <v>533</v>
      </c>
      <c r="D562" s="590">
        <v>0</v>
      </c>
      <c r="E562" s="591">
        <f t="shared" si="27"/>
        <v>0</v>
      </c>
    </row>
    <row r="563" spans="2:5" x14ac:dyDescent="0.2">
      <c r="B563" s="606"/>
      <c r="C563" s="610" t="s">
        <v>534</v>
      </c>
      <c r="D563" s="590">
        <v>0</v>
      </c>
      <c r="E563" s="591">
        <f t="shared" si="27"/>
        <v>0</v>
      </c>
    </row>
    <row r="564" spans="2:5" x14ac:dyDescent="0.2">
      <c r="B564" s="606"/>
      <c r="C564" s="610" t="s">
        <v>535</v>
      </c>
      <c r="D564" s="590">
        <v>0</v>
      </c>
      <c r="E564" s="591">
        <f t="shared" si="27"/>
        <v>0</v>
      </c>
    </row>
    <row r="565" spans="2:5" x14ac:dyDescent="0.2">
      <c r="B565" s="606"/>
      <c r="C565" s="610" t="s">
        <v>536</v>
      </c>
      <c r="D565" s="590">
        <v>14.106714999999999</v>
      </c>
      <c r="E565" s="591">
        <f t="shared" si="27"/>
        <v>2.4283369299335913</v>
      </c>
    </row>
    <row r="566" spans="2:5" x14ac:dyDescent="0.2">
      <c r="B566" s="606"/>
      <c r="C566" s="610" t="s">
        <v>537</v>
      </c>
      <c r="D566" s="590">
        <v>0</v>
      </c>
      <c r="E566" s="591">
        <f t="shared" si="27"/>
        <v>0</v>
      </c>
    </row>
    <row r="567" spans="2:5" x14ac:dyDescent="0.2">
      <c r="B567" s="606"/>
      <c r="C567" s="610" t="s">
        <v>538</v>
      </c>
      <c r="D567" s="590">
        <v>0</v>
      </c>
      <c r="E567" s="591">
        <f t="shared" si="27"/>
        <v>0</v>
      </c>
    </row>
    <row r="568" spans="2:5" x14ac:dyDescent="0.2">
      <c r="B568" s="606"/>
      <c r="C568" s="610" t="s">
        <v>539</v>
      </c>
      <c r="D568" s="590">
        <v>0</v>
      </c>
      <c r="E568" s="591">
        <f t="shared" si="27"/>
        <v>0</v>
      </c>
    </row>
    <row r="569" spans="2:5" x14ac:dyDescent="0.2">
      <c r="B569" s="606"/>
      <c r="C569" s="610" t="s">
        <v>540</v>
      </c>
      <c r="D569" s="590">
        <v>0</v>
      </c>
      <c r="E569" s="591">
        <f t="shared" si="27"/>
        <v>0</v>
      </c>
    </row>
    <row r="570" spans="2:5" x14ac:dyDescent="0.2">
      <c r="B570" s="606"/>
      <c r="C570" s="610" t="s">
        <v>541</v>
      </c>
      <c r="D570" s="590">
        <v>0</v>
      </c>
      <c r="E570" s="591">
        <f t="shared" si="27"/>
        <v>0</v>
      </c>
    </row>
    <row r="571" spans="2:5" x14ac:dyDescent="0.2">
      <c r="B571" s="606"/>
      <c r="C571" s="610" t="s">
        <v>542</v>
      </c>
      <c r="D571" s="590">
        <v>0</v>
      </c>
      <c r="E571" s="591">
        <f t="shared" si="27"/>
        <v>0</v>
      </c>
    </row>
    <row r="572" spans="2:5" x14ac:dyDescent="0.2">
      <c r="B572" s="606"/>
      <c r="C572" s="610" t="s">
        <v>543</v>
      </c>
      <c r="D572" s="590">
        <v>0</v>
      </c>
      <c r="E572" s="591">
        <f t="shared" si="27"/>
        <v>0</v>
      </c>
    </row>
    <row r="573" spans="2:5" x14ac:dyDescent="0.2">
      <c r="B573" s="606"/>
      <c r="C573" s="610" t="s">
        <v>544</v>
      </c>
      <c r="D573" s="590">
        <v>0</v>
      </c>
      <c r="E573" s="591">
        <f t="shared" si="27"/>
        <v>0</v>
      </c>
    </row>
    <row r="574" spans="2:5" x14ac:dyDescent="0.2">
      <c r="B574" s="606"/>
      <c r="C574" s="610" t="s">
        <v>545</v>
      </c>
      <c r="D574" s="590">
        <v>0</v>
      </c>
      <c r="E574" s="591">
        <f t="shared" si="27"/>
        <v>0</v>
      </c>
    </row>
    <row r="575" spans="2:5" x14ac:dyDescent="0.2">
      <c r="B575" s="606"/>
      <c r="C575" s="610" t="s">
        <v>546</v>
      </c>
      <c r="D575" s="590">
        <v>0</v>
      </c>
      <c r="E575" s="591">
        <f t="shared" si="27"/>
        <v>0</v>
      </c>
    </row>
    <row r="576" spans="2:5" x14ac:dyDescent="0.2">
      <c r="B576" s="611"/>
      <c r="C576" s="612" t="s">
        <v>547</v>
      </c>
      <c r="D576" s="613">
        <v>0</v>
      </c>
      <c r="E576" s="594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RowHeight="12.75" x14ac:dyDescent="0.2"/>
  <cols>
    <col min="1" max="1" width="9" style="362"/>
    <col min="2" max="2" width="26.875" style="362" customWidth="1"/>
    <col min="3" max="3" width="22" style="362" bestFit="1" customWidth="1"/>
    <col min="4" max="4" width="34.125" style="362" bestFit="1" customWidth="1"/>
    <col min="5" max="5" width="27.375" style="362" bestFit="1" customWidth="1"/>
    <col min="6" max="6" width="38.75" style="362" bestFit="1" customWidth="1"/>
    <col min="7" max="16384" width="9" style="362"/>
  </cols>
  <sheetData>
    <row r="3" spans="2:5" x14ac:dyDescent="0.2">
      <c r="B3" s="352" t="s">
        <v>500</v>
      </c>
      <c r="C3" s="527">
        <f>SUM(C4:C7)</f>
        <v>1340.5891329999999</v>
      </c>
    </row>
    <row r="4" spans="2:5" x14ac:dyDescent="0.2">
      <c r="B4" s="352" t="s">
        <v>501</v>
      </c>
      <c r="C4" s="353">
        <v>434.88376</v>
      </c>
    </row>
    <row r="5" spans="2:5" x14ac:dyDescent="0.2">
      <c r="B5" s="352" t="s">
        <v>20</v>
      </c>
      <c r="C5" s="353">
        <v>156.107079</v>
      </c>
    </row>
    <row r="6" spans="2:5" x14ac:dyDescent="0.2">
      <c r="B6" s="352" t="s">
        <v>502</v>
      </c>
      <c r="C6" s="353">
        <v>168.67746600000001</v>
      </c>
    </row>
    <row r="7" spans="2:5" x14ac:dyDescent="0.2">
      <c r="B7" s="352" t="s">
        <v>503</v>
      </c>
      <c r="C7" s="353">
        <v>580.92082800000003</v>
      </c>
    </row>
    <row r="8" spans="2:5" x14ac:dyDescent="0.2">
      <c r="B8" s="352"/>
      <c r="C8" s="352"/>
    </row>
    <row r="9" spans="2:5" x14ac:dyDescent="0.2">
      <c r="B9" s="352"/>
      <c r="C9" s="352"/>
    </row>
    <row r="10" spans="2:5" x14ac:dyDescent="0.2">
      <c r="B10" s="352" t="s">
        <v>551</v>
      </c>
    </row>
    <row r="11" spans="2:5" x14ac:dyDescent="0.2">
      <c r="C11" s="352"/>
    </row>
    <row r="12" spans="2:5" x14ac:dyDescent="0.2">
      <c r="B12" s="355"/>
      <c r="C12" s="363" t="s">
        <v>552</v>
      </c>
      <c r="D12" s="363" t="s">
        <v>553</v>
      </c>
      <c r="E12" s="363" t="s">
        <v>554</v>
      </c>
    </row>
    <row r="13" spans="2:5" x14ac:dyDescent="0.2">
      <c r="B13" s="356" t="s">
        <v>501</v>
      </c>
      <c r="C13" s="621" t="s">
        <v>555</v>
      </c>
      <c r="D13" s="622">
        <v>410.02646499999997</v>
      </c>
      <c r="E13" s="528">
        <f>IF(C$4=0,0,D13/C$4*100)</f>
        <v>94.284151930621647</v>
      </c>
    </row>
    <row r="14" spans="2:5" x14ac:dyDescent="0.2">
      <c r="B14" s="357"/>
      <c r="C14" s="623" t="s">
        <v>556</v>
      </c>
      <c r="D14" s="622">
        <v>16.383348000000002</v>
      </c>
      <c r="E14" s="529">
        <f>IF(C$4=0,0,D14/C$4*100)</f>
        <v>3.7672935866816464</v>
      </c>
    </row>
    <row r="15" spans="2:5" x14ac:dyDescent="0.2">
      <c r="B15" s="357"/>
      <c r="C15" s="623" t="s">
        <v>557</v>
      </c>
      <c r="D15" s="622">
        <v>8.4739470000000008</v>
      </c>
      <c r="E15" s="529">
        <f>IF(C$4=0,0,D15/C$4*100)</f>
        <v>1.9485544826967098</v>
      </c>
    </row>
    <row r="16" spans="2:5" x14ac:dyDescent="0.2">
      <c r="B16" s="358"/>
      <c r="C16" s="624" t="s">
        <v>558</v>
      </c>
      <c r="D16" s="625">
        <f>D15+D14</f>
        <v>24.857295000000001</v>
      </c>
      <c r="E16" s="530">
        <f>IF(C$4=0,0,D16/C$4*100)</f>
        <v>5.7158480693783558</v>
      </c>
    </row>
    <row r="17" spans="2:5" x14ac:dyDescent="0.2">
      <c r="B17" s="359"/>
      <c r="C17" s="623"/>
      <c r="D17" s="626"/>
      <c r="E17" s="365"/>
    </row>
    <row r="18" spans="2:5" x14ac:dyDescent="0.2">
      <c r="B18" s="356" t="s">
        <v>20</v>
      </c>
      <c r="C18" s="621" t="s">
        <v>555</v>
      </c>
      <c r="D18" s="364">
        <v>119.65286999999999</v>
      </c>
      <c r="E18" s="528">
        <f>IF(C$5=0,0,D18/C$5*100)</f>
        <v>76.647946247203819</v>
      </c>
    </row>
    <row r="19" spans="2:5" x14ac:dyDescent="0.2">
      <c r="B19" s="357"/>
      <c r="C19" s="623" t="s">
        <v>556</v>
      </c>
      <c r="D19" s="622">
        <v>23.177561000000001</v>
      </c>
      <c r="E19" s="529">
        <f>IF(C$5=0,0,D19/C$5*100)</f>
        <v>14.84721970872314</v>
      </c>
    </row>
    <row r="20" spans="2:5" x14ac:dyDescent="0.2">
      <c r="B20" s="357"/>
      <c r="C20" s="623" t="s">
        <v>557</v>
      </c>
      <c r="D20" s="622">
        <v>13.276648</v>
      </c>
      <c r="E20" s="529">
        <f>IF(C$5=0,0,D20/C$5*100)</f>
        <v>8.5048340440730428</v>
      </c>
    </row>
    <row r="21" spans="2:5" x14ac:dyDescent="0.2">
      <c r="B21" s="358"/>
      <c r="C21" s="624" t="s">
        <v>558</v>
      </c>
      <c r="D21" s="625">
        <f>D20+D19</f>
        <v>36.454208999999999</v>
      </c>
      <c r="E21" s="530">
        <f>IF(C$5=0,0,D21/C$5*100)</f>
        <v>23.352053752796181</v>
      </c>
    </row>
    <row r="22" spans="2:5" x14ac:dyDescent="0.2">
      <c r="B22" s="359"/>
      <c r="C22" s="623"/>
      <c r="D22" s="626"/>
      <c r="E22" s="365"/>
    </row>
    <row r="23" spans="2:5" x14ac:dyDescent="0.2">
      <c r="B23" s="356" t="s">
        <v>502</v>
      </c>
      <c r="C23" s="621" t="s">
        <v>555</v>
      </c>
      <c r="D23" s="364">
        <v>91.020368000000005</v>
      </c>
      <c r="E23" s="528">
        <f>IF(C$6=0,0,D23/C$6*100)</f>
        <v>53.961190050127975</v>
      </c>
    </row>
    <row r="24" spans="2:5" x14ac:dyDescent="0.2">
      <c r="B24" s="357"/>
      <c r="C24" s="623" t="s">
        <v>556</v>
      </c>
      <c r="D24" s="622">
        <v>42.124068999999999</v>
      </c>
      <c r="E24" s="529">
        <f>IF(C$6=0,0,D24/C$6*100)</f>
        <v>24.97314549413494</v>
      </c>
    </row>
    <row r="25" spans="2:5" x14ac:dyDescent="0.2">
      <c r="B25" s="357"/>
      <c r="C25" s="623" t="s">
        <v>557</v>
      </c>
      <c r="D25" s="622">
        <v>35.533028999999999</v>
      </c>
      <c r="E25" s="529">
        <f>IF(C$6=0,0,D25/C$6*100)</f>
        <v>21.065664455737078</v>
      </c>
    </row>
    <row r="26" spans="2:5" x14ac:dyDescent="0.2">
      <c r="B26" s="358"/>
      <c r="C26" s="624" t="s">
        <v>558</v>
      </c>
      <c r="D26" s="625">
        <f>D25+D24</f>
        <v>77.657097999999991</v>
      </c>
      <c r="E26" s="530">
        <f>IF(C$6=0,0,D26/C$6*100)</f>
        <v>46.038809949872018</v>
      </c>
    </row>
    <row r="27" spans="2:5" x14ac:dyDescent="0.2">
      <c r="B27" s="359"/>
      <c r="C27" s="623"/>
      <c r="D27" s="626"/>
      <c r="E27" s="365"/>
    </row>
    <row r="28" spans="2:5" x14ac:dyDescent="0.2">
      <c r="B28" s="596" t="s">
        <v>503</v>
      </c>
      <c r="C28" s="621" t="s">
        <v>555</v>
      </c>
      <c r="D28" s="364">
        <v>580.92082800000003</v>
      </c>
      <c r="E28" s="528">
        <f>IF(C$7=0,0,D28/C$7*100)</f>
        <v>100</v>
      </c>
    </row>
    <row r="29" spans="2:5" x14ac:dyDescent="0.2">
      <c r="B29" s="357"/>
      <c r="C29" s="623" t="s">
        <v>556</v>
      </c>
      <c r="D29" s="622">
        <v>0</v>
      </c>
      <c r="E29" s="529">
        <f>IF(C$7=0,0,D29/C$7*100)</f>
        <v>0</v>
      </c>
    </row>
    <row r="30" spans="2:5" x14ac:dyDescent="0.2">
      <c r="B30" s="357"/>
      <c r="C30" s="623" t="s">
        <v>557</v>
      </c>
      <c r="D30" s="622">
        <v>0</v>
      </c>
      <c r="E30" s="529">
        <f>IF(C$7=0,0,D30/C$7*100)</f>
        <v>0</v>
      </c>
    </row>
    <row r="31" spans="2:5" x14ac:dyDescent="0.2">
      <c r="B31" s="358"/>
      <c r="C31" s="624" t="s">
        <v>558</v>
      </c>
      <c r="D31" s="625">
        <f>D30+D29</f>
        <v>0</v>
      </c>
      <c r="E31" s="530">
        <f>IF(C$7=0,0,D31/C$7*100)</f>
        <v>0</v>
      </c>
    </row>
    <row r="32" spans="2:5" x14ac:dyDescent="0.2">
      <c r="C32" s="627"/>
      <c r="D32" s="627"/>
    </row>
    <row r="33" spans="2:6" x14ac:dyDescent="0.2">
      <c r="C33" s="627"/>
      <c r="D33" s="627"/>
    </row>
    <row r="34" spans="2:6" x14ac:dyDescent="0.2">
      <c r="B34" s="352" t="s">
        <v>559</v>
      </c>
      <c r="C34" s="627"/>
      <c r="D34" s="627"/>
    </row>
    <row r="35" spans="2:6" x14ac:dyDescent="0.2">
      <c r="C35" s="627"/>
      <c r="D35" s="627"/>
    </row>
    <row r="36" spans="2:6" x14ac:dyDescent="0.2">
      <c r="B36" s="355"/>
      <c r="C36" s="363" t="s">
        <v>560</v>
      </c>
      <c r="D36" s="363" t="s">
        <v>561</v>
      </c>
      <c r="E36" s="363" t="s">
        <v>562</v>
      </c>
      <c r="F36" s="363" t="s">
        <v>563</v>
      </c>
    </row>
    <row r="37" spans="2:6" x14ac:dyDescent="0.2">
      <c r="B37" s="356" t="s">
        <v>501</v>
      </c>
      <c r="C37" s="367" t="s">
        <v>556</v>
      </c>
      <c r="D37" s="368">
        <v>2.542465</v>
      </c>
      <c r="E37" s="531">
        <f>IF(C$4=0,0,D37/C$4*100)</f>
        <v>0.58463093678181965</v>
      </c>
      <c r="F37" s="528">
        <f>IF(D$16=0,0,D37/D$16*100)</f>
        <v>10.228244867351817</v>
      </c>
    </row>
    <row r="38" spans="2:6" x14ac:dyDescent="0.2">
      <c r="B38" s="358"/>
      <c r="C38" s="369" t="s">
        <v>557</v>
      </c>
      <c r="D38" s="370">
        <v>0</v>
      </c>
      <c r="E38" s="532">
        <f>IF(C$4=0,0,D38/C$4*100)</f>
        <v>0</v>
      </c>
      <c r="F38" s="530">
        <f>IF(D$16=0,0,D38/D$16*100)</f>
        <v>0</v>
      </c>
    </row>
    <row r="39" spans="2:6" x14ac:dyDescent="0.2">
      <c r="C39" s="627"/>
      <c r="D39" s="622"/>
      <c r="E39" s="371"/>
      <c r="F39" s="371"/>
    </row>
    <row r="40" spans="2:6" x14ac:dyDescent="0.2">
      <c r="B40" s="356" t="s">
        <v>20</v>
      </c>
      <c r="C40" s="367" t="s">
        <v>556</v>
      </c>
      <c r="D40" s="368">
        <v>1.7245440000000001</v>
      </c>
      <c r="E40" s="531">
        <f>IF(C$5=0,0,D40/C$5*100)</f>
        <v>1.1047186399535411</v>
      </c>
      <c r="F40" s="528">
        <f>IF(D$21=0,0,D40/D$21*100)</f>
        <v>4.730712988450799</v>
      </c>
    </row>
    <row r="41" spans="2:6" x14ac:dyDescent="0.2">
      <c r="B41" s="358"/>
      <c r="C41" s="369" t="s">
        <v>557</v>
      </c>
      <c r="D41" s="370">
        <v>0</v>
      </c>
      <c r="E41" s="532">
        <f>IF(C$5=0,0,D41/C$5*100)</f>
        <v>0</v>
      </c>
      <c r="F41" s="530">
        <f>IF(D$21=0,0,D41/D$21*100)</f>
        <v>0</v>
      </c>
    </row>
    <row r="42" spans="2:6" x14ac:dyDescent="0.2">
      <c r="C42" s="372"/>
      <c r="D42" s="373"/>
      <c r="E42" s="371"/>
      <c r="F42" s="371"/>
    </row>
    <row r="43" spans="2:6" x14ac:dyDescent="0.2">
      <c r="B43" s="356" t="s">
        <v>502</v>
      </c>
      <c r="C43" s="367" t="s">
        <v>556</v>
      </c>
      <c r="D43" s="368">
        <v>1</v>
      </c>
      <c r="E43" s="531">
        <f>IF(C$6=0,0,D43/C$6*100)</f>
        <v>0.59284741685649933</v>
      </c>
      <c r="F43" s="528">
        <f>IF(D$26=0,0,D43/D$26*100)</f>
        <v>1.2877122964342553</v>
      </c>
    </row>
    <row r="44" spans="2:6" x14ac:dyDescent="0.2">
      <c r="B44" s="358"/>
      <c r="C44" s="369" t="s">
        <v>557</v>
      </c>
      <c r="D44" s="370">
        <v>1.000205</v>
      </c>
      <c r="E44" s="532">
        <f>IF(C$6=0,0,D44/C$6*100)</f>
        <v>0.59296895057695498</v>
      </c>
      <c r="F44" s="530">
        <f>IF(D$26=0,0,D44/D$26*100)</f>
        <v>1.2879762774550243</v>
      </c>
    </row>
    <row r="45" spans="2:6" x14ac:dyDescent="0.2">
      <c r="C45" s="627"/>
      <c r="D45" s="373"/>
      <c r="E45" s="371"/>
      <c r="F45" s="371"/>
    </row>
    <row r="46" spans="2:6" x14ac:dyDescent="0.2">
      <c r="B46" s="356" t="s">
        <v>503</v>
      </c>
      <c r="C46" s="367" t="s">
        <v>556</v>
      </c>
      <c r="D46" s="368">
        <v>0</v>
      </c>
      <c r="E46" s="531">
        <f>IF(C$7=0,0,D46/C$7*100)</f>
        <v>0</v>
      </c>
      <c r="F46" s="528">
        <f>IF(D$31=0,0,D46/D$31*100)</f>
        <v>0</v>
      </c>
    </row>
    <row r="47" spans="2:6" x14ac:dyDescent="0.2">
      <c r="B47" s="358"/>
      <c r="C47" s="369" t="s">
        <v>557</v>
      </c>
      <c r="D47" s="370">
        <v>0</v>
      </c>
      <c r="E47" s="532">
        <f>IF(C$7=0,0,D47/C$7*100)</f>
        <v>0</v>
      </c>
      <c r="F47" s="530">
        <f>IF(D$31=0,0,D47/D$31*100)</f>
        <v>0</v>
      </c>
    </row>
    <row r="50" spans="2:6" x14ac:dyDescent="0.2">
      <c r="B50" s="352" t="s">
        <v>564</v>
      </c>
    </row>
    <row r="51" spans="2:6" x14ac:dyDescent="0.2">
      <c r="C51" s="627"/>
      <c r="D51" s="627"/>
    </row>
    <row r="52" spans="2:6" x14ac:dyDescent="0.2">
      <c r="B52" s="355"/>
      <c r="C52" s="363" t="s">
        <v>565</v>
      </c>
      <c r="D52" s="363" t="s">
        <v>561</v>
      </c>
      <c r="E52" s="363" t="s">
        <v>562</v>
      </c>
      <c r="F52" s="363" t="s">
        <v>563</v>
      </c>
    </row>
    <row r="53" spans="2:6" x14ac:dyDescent="0.2">
      <c r="B53" s="356" t="s">
        <v>501</v>
      </c>
      <c r="C53" s="367" t="s">
        <v>556</v>
      </c>
      <c r="D53" s="368">
        <v>10.642523000000001</v>
      </c>
      <c r="E53" s="531">
        <f>IF(C$4=0,0,D53/C$4*100)</f>
        <v>2.44721095126661</v>
      </c>
      <c r="F53" s="528">
        <f>IF(D$16=0,0,D53/D$16*100)</f>
        <v>42.814485646970034</v>
      </c>
    </row>
    <row r="54" spans="2:6" x14ac:dyDescent="0.2">
      <c r="B54" s="358"/>
      <c r="C54" s="369" t="s">
        <v>557</v>
      </c>
      <c r="D54" s="370">
        <v>7.4739469999999999</v>
      </c>
      <c r="E54" s="532">
        <f>IF(C$4=0,0,D54/C$4*100)</f>
        <v>1.718607979290834</v>
      </c>
      <c r="F54" s="530">
        <f>IF(D$16=0,0,D54/D$16*100)</f>
        <v>30.067418840223763</v>
      </c>
    </row>
    <row r="55" spans="2:6" x14ac:dyDescent="0.2">
      <c r="C55" s="627"/>
      <c r="D55" s="622"/>
      <c r="E55" s="371"/>
      <c r="F55" s="371"/>
    </row>
    <row r="56" spans="2:6" x14ac:dyDescent="0.2">
      <c r="B56" s="356" t="s">
        <v>20</v>
      </c>
      <c r="C56" s="367" t="s">
        <v>556</v>
      </c>
      <c r="D56" s="368">
        <v>13.780157000000001</v>
      </c>
      <c r="E56" s="531">
        <f>IF(C$5=0,0,D56/C$5*100)</f>
        <v>8.8273748303239987</v>
      </c>
      <c r="F56" s="528">
        <f>IF(D$21=0,0,D56/D$21*100)</f>
        <v>37.801278310551197</v>
      </c>
    </row>
    <row r="57" spans="2:6" x14ac:dyDescent="0.2">
      <c r="B57" s="358"/>
      <c r="C57" s="369" t="s">
        <v>557</v>
      </c>
      <c r="D57" s="370">
        <v>11.276648</v>
      </c>
      <c r="E57" s="532">
        <f>IF(C$5=0,0,D57/C$5*100)</f>
        <v>7.2236621633282887</v>
      </c>
      <c r="F57" s="530">
        <f>IF(D$21=0,0,D57/D$21*100)</f>
        <v>30.933733879673536</v>
      </c>
    </row>
    <row r="58" spans="2:6" x14ac:dyDescent="0.2">
      <c r="C58" s="372"/>
      <c r="D58" s="373"/>
      <c r="E58" s="371"/>
      <c r="F58" s="371"/>
    </row>
    <row r="59" spans="2:6" x14ac:dyDescent="0.2">
      <c r="B59" s="356" t="s">
        <v>502</v>
      </c>
      <c r="C59" s="367" t="s">
        <v>556</v>
      </c>
      <c r="D59" s="368">
        <v>33.964951999999997</v>
      </c>
      <c r="E59" s="531">
        <f>IF(C$6=0,0,D59/C$6*100)</f>
        <v>20.136034056854989</v>
      </c>
      <c r="F59" s="528">
        <f>IF(D$26=0,0,D59/D$26*100)</f>
        <v>43.737086338199248</v>
      </c>
    </row>
    <row r="60" spans="2:6" x14ac:dyDescent="0.2">
      <c r="B60" s="358"/>
      <c r="C60" s="369" t="s">
        <v>557</v>
      </c>
      <c r="D60" s="370">
        <v>33.532823999999998</v>
      </c>
      <c r="E60" s="532">
        <f>IF(C$6=0,0,D60/C$6*100)</f>
        <v>19.879848088303625</v>
      </c>
      <c r="F60" s="530">
        <f>IF(D$26=0,0,D60/D$26*100)</f>
        <v>43.180629798965711</v>
      </c>
    </row>
    <row r="61" spans="2:6" x14ac:dyDescent="0.2">
      <c r="C61" s="627"/>
      <c r="D61" s="373"/>
      <c r="E61" s="371"/>
      <c r="F61" s="371"/>
    </row>
    <row r="62" spans="2:6" x14ac:dyDescent="0.2">
      <c r="B62" s="356" t="s">
        <v>503</v>
      </c>
      <c r="C62" s="367" t="s">
        <v>556</v>
      </c>
      <c r="D62" s="368">
        <v>0</v>
      </c>
      <c r="E62" s="531">
        <f>IF(C$7=0,0,D62/C$7*100)</f>
        <v>0</v>
      </c>
      <c r="F62" s="528">
        <f>IF(D$31=0,0,D62/D$31*100)</f>
        <v>0</v>
      </c>
    </row>
    <row r="63" spans="2:6" x14ac:dyDescent="0.2">
      <c r="B63" s="358"/>
      <c r="C63" s="369" t="s">
        <v>557</v>
      </c>
      <c r="D63" s="370">
        <v>0</v>
      </c>
      <c r="E63" s="532">
        <f>IF(C$7=0,0,D63/C$7*100)</f>
        <v>0</v>
      </c>
      <c r="F63" s="530">
        <f>IF(D$31=0,0,D63/D$31*100)</f>
        <v>0</v>
      </c>
    </row>
    <row r="64" spans="2:6" x14ac:dyDescent="0.2">
      <c r="C64" s="627"/>
      <c r="D64" s="372"/>
    </row>
    <row r="65" spans="2:6" x14ac:dyDescent="0.2">
      <c r="C65" s="627"/>
      <c r="D65" s="372"/>
    </row>
    <row r="66" spans="2:6" x14ac:dyDescent="0.2">
      <c r="B66" s="352" t="s">
        <v>566</v>
      </c>
    </row>
    <row r="67" spans="2:6" x14ac:dyDescent="0.2">
      <c r="C67" s="627"/>
      <c r="D67" s="627"/>
    </row>
    <row r="68" spans="2:6" x14ac:dyDescent="0.2">
      <c r="B68" s="355"/>
      <c r="C68" s="363" t="s">
        <v>567</v>
      </c>
      <c r="D68" s="363" t="s">
        <v>561</v>
      </c>
      <c r="E68" s="363" t="s">
        <v>562</v>
      </c>
      <c r="F68" s="363" t="s">
        <v>563</v>
      </c>
    </row>
    <row r="69" spans="2:6" x14ac:dyDescent="0.2">
      <c r="B69" s="356" t="s">
        <v>501</v>
      </c>
      <c r="C69" s="367" t="s">
        <v>556</v>
      </c>
      <c r="D69" s="368">
        <v>3.1983600000000001</v>
      </c>
      <c r="E69" s="531">
        <f>IF(C$4=0,0,D69/C$4*100)</f>
        <v>0.73545169863321636</v>
      </c>
      <c r="F69" s="528">
        <f>IF(D$16=0,0,D69/D$16*100)</f>
        <v>12.866886763020673</v>
      </c>
    </row>
    <row r="70" spans="2:6" x14ac:dyDescent="0.2">
      <c r="B70" s="358"/>
      <c r="C70" s="369" t="s">
        <v>557</v>
      </c>
      <c r="D70" s="370">
        <v>1</v>
      </c>
      <c r="E70" s="532">
        <f>IF(C$4=0,0,D70/C$4*100)</f>
        <v>0.22994650340587564</v>
      </c>
      <c r="F70" s="530">
        <f>IF(D$16=0,0,D70/D$16*100)</f>
        <v>4.0229638824337082</v>
      </c>
    </row>
    <row r="71" spans="2:6" x14ac:dyDescent="0.2">
      <c r="C71" s="627"/>
      <c r="D71" s="622"/>
      <c r="E71" s="371"/>
      <c r="F71" s="371"/>
    </row>
    <row r="72" spans="2:6" x14ac:dyDescent="0.2">
      <c r="B72" s="356" t="s">
        <v>20</v>
      </c>
      <c r="C72" s="367" t="s">
        <v>556</v>
      </c>
      <c r="D72" s="368">
        <v>7.67286</v>
      </c>
      <c r="E72" s="531">
        <f>IF(C$5=0,0,D72/C$5*100)</f>
        <v>4.9151262384456</v>
      </c>
      <c r="F72" s="528">
        <f>IF(D$21=0,0,D72/D$21*100)</f>
        <v>21.047939896323083</v>
      </c>
    </row>
    <row r="73" spans="2:6" x14ac:dyDescent="0.2">
      <c r="B73" s="358"/>
      <c r="C73" s="369" t="s">
        <v>557</v>
      </c>
      <c r="D73" s="370">
        <v>2</v>
      </c>
      <c r="E73" s="532">
        <f>IF(C$5=0,0,D73/C$5*100)</f>
        <v>1.2811718807447547</v>
      </c>
      <c r="F73" s="530">
        <f>IF(D$21=0,0,D73/D$21*100)</f>
        <v>5.4863349250013904</v>
      </c>
    </row>
    <row r="74" spans="2:6" x14ac:dyDescent="0.2">
      <c r="C74" s="372"/>
      <c r="D74" s="373"/>
      <c r="E74" s="371"/>
      <c r="F74" s="371"/>
    </row>
    <row r="75" spans="2:6" x14ac:dyDescent="0.2">
      <c r="B75" s="356" t="s">
        <v>502</v>
      </c>
      <c r="C75" s="367" t="s">
        <v>556</v>
      </c>
      <c r="D75" s="368">
        <v>7.1591170000000002</v>
      </c>
      <c r="E75" s="531">
        <f>IF(C$6=0,0,D75/C$6*100)</f>
        <v>4.2442640204234507</v>
      </c>
      <c r="F75" s="528">
        <f>IF(D$26=0,0,D75/D$26*100)</f>
        <v>9.2188829925115172</v>
      </c>
    </row>
    <row r="76" spans="2:6" x14ac:dyDescent="0.2">
      <c r="B76" s="358"/>
      <c r="C76" s="369" t="s">
        <v>557</v>
      </c>
      <c r="D76" s="370">
        <v>1</v>
      </c>
      <c r="E76" s="532">
        <f>IF(C$6=0,0,D76/C$6*100)</f>
        <v>0.59284741685649933</v>
      </c>
      <c r="F76" s="530">
        <f>IF(D$26=0,0,D76/D$26*100)</f>
        <v>1.2877122964342553</v>
      </c>
    </row>
    <row r="77" spans="2:6" x14ac:dyDescent="0.2">
      <c r="C77" s="627"/>
      <c r="D77" s="373"/>
      <c r="E77" s="371"/>
      <c r="F77" s="371"/>
    </row>
    <row r="78" spans="2:6" x14ac:dyDescent="0.2">
      <c r="B78" s="356" t="s">
        <v>503</v>
      </c>
      <c r="C78" s="367" t="s">
        <v>556</v>
      </c>
      <c r="D78" s="368">
        <v>0</v>
      </c>
      <c r="E78" s="531">
        <f>IF(C$7=0,0,D78/C$7*100)</f>
        <v>0</v>
      </c>
      <c r="F78" s="528">
        <f>IF(D$31=0,0,D78/D$31*100)</f>
        <v>0</v>
      </c>
    </row>
    <row r="79" spans="2:6" x14ac:dyDescent="0.2">
      <c r="B79" s="358"/>
      <c r="C79" s="369" t="s">
        <v>557</v>
      </c>
      <c r="D79" s="370">
        <v>0</v>
      </c>
      <c r="E79" s="532">
        <f>IF(C$7=0,0,D79/C$7*100)</f>
        <v>0</v>
      </c>
      <c r="F79" s="530">
        <f>IF(D$31=0,0,D79/D$31*100)</f>
        <v>0</v>
      </c>
    </row>
    <row r="82" spans="2:6" x14ac:dyDescent="0.2">
      <c r="B82" s="374"/>
      <c r="C82" s="375"/>
      <c r="D82" s="375"/>
      <c r="E82" s="375"/>
      <c r="F82" s="375"/>
    </row>
    <row r="83" spans="2:6" x14ac:dyDescent="0.2">
      <c r="B83" s="375"/>
      <c r="C83" s="628"/>
      <c r="D83" s="628"/>
      <c r="E83" s="375"/>
      <c r="F83" s="375"/>
    </row>
    <row r="84" spans="2:6" x14ac:dyDescent="0.2">
      <c r="B84" s="376"/>
      <c r="C84" s="377"/>
      <c r="D84" s="377"/>
      <c r="E84" s="377"/>
      <c r="F84" s="377"/>
    </row>
    <row r="85" spans="2:6" x14ac:dyDescent="0.2">
      <c r="B85" s="375"/>
      <c r="C85" s="375"/>
      <c r="D85" s="375"/>
      <c r="E85" s="378"/>
      <c r="F85" s="378"/>
    </row>
    <row r="86" spans="2:6" x14ac:dyDescent="0.2">
      <c r="B86" s="375"/>
      <c r="C86" s="375"/>
      <c r="D86" s="375"/>
      <c r="E86" s="378"/>
      <c r="F86" s="378"/>
    </row>
    <row r="87" spans="2:6" x14ac:dyDescent="0.2">
      <c r="B87" s="375"/>
      <c r="C87" s="628"/>
      <c r="D87" s="628"/>
      <c r="E87" s="378"/>
      <c r="F87" s="378"/>
    </row>
    <row r="88" spans="2:6" x14ac:dyDescent="0.2">
      <c r="B88" s="375"/>
      <c r="C88" s="375"/>
      <c r="D88" s="375"/>
      <c r="E88" s="378"/>
      <c r="F88" s="378"/>
    </row>
    <row r="89" spans="2:6" x14ac:dyDescent="0.2">
      <c r="B89" s="375"/>
      <c r="C89" s="375"/>
      <c r="D89" s="375"/>
      <c r="E89" s="378"/>
      <c r="F89" s="378"/>
    </row>
    <row r="90" spans="2:6" x14ac:dyDescent="0.2">
      <c r="B90" s="375"/>
      <c r="C90" s="379"/>
      <c r="D90" s="379"/>
      <c r="E90" s="378"/>
      <c r="F90" s="378"/>
    </row>
    <row r="91" spans="2:6" x14ac:dyDescent="0.2">
      <c r="B91" s="375"/>
      <c r="C91" s="375"/>
      <c r="D91" s="375"/>
      <c r="E91" s="378"/>
      <c r="F91" s="378"/>
    </row>
    <row r="92" spans="2:6" x14ac:dyDescent="0.2">
      <c r="B92" s="375"/>
      <c r="C92" s="375"/>
      <c r="D92" s="375"/>
      <c r="E92" s="378"/>
      <c r="F92" s="378"/>
    </row>
    <row r="93" spans="2:6" x14ac:dyDescent="0.2">
      <c r="B93" s="375"/>
      <c r="C93" s="628"/>
      <c r="D93" s="379"/>
      <c r="E93" s="378"/>
      <c r="F93" s="378"/>
    </row>
    <row r="94" spans="2:6" x14ac:dyDescent="0.2">
      <c r="B94" s="375"/>
      <c r="C94" s="375"/>
      <c r="D94" s="375"/>
      <c r="E94" s="378"/>
      <c r="F94" s="378"/>
    </row>
    <row r="95" spans="2:6" x14ac:dyDescent="0.2">
      <c r="B95" s="375"/>
      <c r="C95" s="375"/>
      <c r="D95" s="375"/>
      <c r="E95" s="378"/>
      <c r="F95" s="378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RowHeight="12.75" x14ac:dyDescent="0.2"/>
  <cols>
    <col min="1" max="1" width="9" style="362"/>
    <col min="2" max="7" width="20.625" style="362" customWidth="1"/>
    <col min="8" max="16384" width="9" style="362"/>
  </cols>
  <sheetData>
    <row r="3" spans="2:7" x14ac:dyDescent="0.2">
      <c r="B3" s="366" t="s">
        <v>568</v>
      </c>
    </row>
    <row r="4" spans="2:7" ht="13.5" thickBot="1" x14ac:dyDescent="0.25"/>
    <row r="5" spans="2:7" x14ac:dyDescent="0.2">
      <c r="B5" s="380" t="s">
        <v>569</v>
      </c>
      <c r="C5" s="800" t="s">
        <v>172</v>
      </c>
      <c r="D5" s="801"/>
      <c r="E5" s="801"/>
      <c r="F5" s="801"/>
      <c r="G5" s="802"/>
    </row>
    <row r="6" spans="2:7" ht="25.5" x14ac:dyDescent="0.2">
      <c r="B6" s="383" t="s">
        <v>575</v>
      </c>
      <c r="C6" s="381" t="s">
        <v>571</v>
      </c>
      <c r="D6" s="381" t="s">
        <v>572</v>
      </c>
      <c r="E6" s="381" t="s">
        <v>573</v>
      </c>
      <c r="F6" s="382" t="s">
        <v>574</v>
      </c>
      <c r="G6" s="384" t="s">
        <v>576</v>
      </c>
    </row>
    <row r="7" spans="2:7" x14ac:dyDescent="0.2">
      <c r="B7" s="385" t="str">
        <f>Index!$B$4</f>
        <v>North East</v>
      </c>
      <c r="C7" s="662">
        <f>SUM(C8:C11)</f>
        <v>841</v>
      </c>
      <c r="D7" s="662">
        <f t="shared" ref="D7:G7" si="0">SUM(D8:D11)</f>
        <v>16</v>
      </c>
      <c r="E7" s="662">
        <f t="shared" si="0"/>
        <v>8</v>
      </c>
      <c r="F7" s="662">
        <f t="shared" si="0"/>
        <v>33</v>
      </c>
      <c r="G7" s="663">
        <f t="shared" si="0"/>
        <v>8</v>
      </c>
    </row>
    <row r="8" spans="2:7" x14ac:dyDescent="0.2">
      <c r="B8" s="386" t="s">
        <v>501</v>
      </c>
      <c r="C8" s="664">
        <v>290</v>
      </c>
      <c r="D8" s="665">
        <v>8</v>
      </c>
      <c r="E8" s="665">
        <v>1</v>
      </c>
      <c r="F8" s="665">
        <v>14</v>
      </c>
      <c r="G8" s="666">
        <v>0</v>
      </c>
    </row>
    <row r="9" spans="2:7" x14ac:dyDescent="0.2">
      <c r="B9" s="386" t="s">
        <v>20</v>
      </c>
      <c r="C9" s="665">
        <v>90</v>
      </c>
      <c r="D9" s="665">
        <v>1</v>
      </c>
      <c r="E9" s="665">
        <v>3</v>
      </c>
      <c r="F9" s="665">
        <v>1</v>
      </c>
      <c r="G9" s="666">
        <v>4</v>
      </c>
    </row>
    <row r="10" spans="2:7" x14ac:dyDescent="0.2">
      <c r="B10" s="386" t="s">
        <v>502</v>
      </c>
      <c r="C10" s="665">
        <v>114</v>
      </c>
      <c r="D10" s="665">
        <v>2</v>
      </c>
      <c r="E10" s="665">
        <v>2</v>
      </c>
      <c r="F10" s="665">
        <v>4</v>
      </c>
      <c r="G10" s="666">
        <v>0</v>
      </c>
    </row>
    <row r="11" spans="2:7" ht="13.5" thickBot="1" x14ac:dyDescent="0.25">
      <c r="B11" s="394" t="s">
        <v>503</v>
      </c>
      <c r="C11" s="667">
        <v>347</v>
      </c>
      <c r="D11" s="667">
        <v>5</v>
      </c>
      <c r="E11" s="667">
        <v>2</v>
      </c>
      <c r="F11" s="667">
        <v>14</v>
      </c>
      <c r="G11" s="668">
        <v>4</v>
      </c>
    </row>
    <row r="13" spans="2:7" ht="13.5" thickBot="1" x14ac:dyDescent="0.25"/>
    <row r="14" spans="2:7" x14ac:dyDescent="0.2">
      <c r="B14" s="380" t="s">
        <v>577</v>
      </c>
      <c r="C14" s="800" t="s">
        <v>172</v>
      </c>
      <c r="D14" s="801"/>
      <c r="E14" s="801"/>
      <c r="F14" s="801"/>
      <c r="G14" s="802"/>
    </row>
    <row r="15" spans="2:7" ht="25.5" x14ac:dyDescent="0.2">
      <c r="B15" s="383" t="s">
        <v>575</v>
      </c>
      <c r="C15" s="381" t="s">
        <v>571</v>
      </c>
      <c r="D15" s="381" t="s">
        <v>572</v>
      </c>
      <c r="E15" s="381" t="s">
        <v>573</v>
      </c>
      <c r="F15" s="382" t="s">
        <v>574</v>
      </c>
      <c r="G15" s="384" t="s">
        <v>576</v>
      </c>
    </row>
    <row r="16" spans="2:7" x14ac:dyDescent="0.2">
      <c r="B16" s="385" t="str">
        <f>Index!$B$4</f>
        <v>North East</v>
      </c>
      <c r="C16" s="566">
        <f t="shared" ref="C16:G20" si="1">IF(SUM($C7:$G7)=0,0,C7/SUM($C7:$G7))</f>
        <v>0.92825607064017657</v>
      </c>
      <c r="D16" s="566">
        <f t="shared" si="1"/>
        <v>1.7660044150110375E-2</v>
      </c>
      <c r="E16" s="566">
        <f t="shared" si="1"/>
        <v>8.8300220750551876E-3</v>
      </c>
      <c r="F16" s="566">
        <f t="shared" si="1"/>
        <v>3.6423841059602648E-2</v>
      </c>
      <c r="G16" s="567">
        <f t="shared" si="1"/>
        <v>8.8300220750551876E-3</v>
      </c>
    </row>
    <row r="17" spans="2:7" x14ac:dyDescent="0.2">
      <c r="B17" s="386" t="s">
        <v>501</v>
      </c>
      <c r="C17" s="568">
        <f t="shared" si="1"/>
        <v>0.92651757188498407</v>
      </c>
      <c r="D17" s="568">
        <f t="shared" si="1"/>
        <v>2.5559105431309903E-2</v>
      </c>
      <c r="E17" s="568">
        <f t="shared" si="1"/>
        <v>3.1948881789137379E-3</v>
      </c>
      <c r="F17" s="568">
        <f t="shared" si="1"/>
        <v>4.472843450479233E-2</v>
      </c>
      <c r="G17" s="569">
        <f t="shared" si="1"/>
        <v>0</v>
      </c>
    </row>
    <row r="18" spans="2:7" x14ac:dyDescent="0.2">
      <c r="B18" s="386" t="s">
        <v>20</v>
      </c>
      <c r="C18" s="568">
        <f t="shared" si="1"/>
        <v>0.90909090909090906</v>
      </c>
      <c r="D18" s="568">
        <f t="shared" si="1"/>
        <v>1.0101010101010102E-2</v>
      </c>
      <c r="E18" s="568">
        <f t="shared" si="1"/>
        <v>3.0303030303030304E-2</v>
      </c>
      <c r="F18" s="568">
        <f t="shared" si="1"/>
        <v>1.0101010101010102E-2</v>
      </c>
      <c r="G18" s="569">
        <f t="shared" si="1"/>
        <v>4.0404040404040407E-2</v>
      </c>
    </row>
    <row r="19" spans="2:7" x14ac:dyDescent="0.2">
      <c r="B19" s="386" t="s">
        <v>502</v>
      </c>
      <c r="C19" s="568">
        <f t="shared" si="1"/>
        <v>0.93442622950819676</v>
      </c>
      <c r="D19" s="568">
        <f t="shared" si="1"/>
        <v>1.6393442622950821E-2</v>
      </c>
      <c r="E19" s="568">
        <f t="shared" si="1"/>
        <v>1.6393442622950821E-2</v>
      </c>
      <c r="F19" s="568">
        <f t="shared" si="1"/>
        <v>3.2786885245901641E-2</v>
      </c>
      <c r="G19" s="569">
        <f t="shared" si="1"/>
        <v>0</v>
      </c>
    </row>
    <row r="20" spans="2:7" ht="13.5" thickBot="1" x14ac:dyDescent="0.25">
      <c r="B20" s="394" t="s">
        <v>503</v>
      </c>
      <c r="C20" s="570">
        <f t="shared" si="1"/>
        <v>0.93279569892473113</v>
      </c>
      <c r="D20" s="570">
        <f t="shared" si="1"/>
        <v>1.3440860215053764E-2</v>
      </c>
      <c r="E20" s="570">
        <f t="shared" si="1"/>
        <v>5.3763440860215058E-3</v>
      </c>
      <c r="F20" s="570">
        <f t="shared" si="1"/>
        <v>3.7634408602150539E-2</v>
      </c>
      <c r="G20" s="571">
        <f t="shared" si="1"/>
        <v>1.0752688172043012E-2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RowHeight="12.75" x14ac:dyDescent="0.2"/>
  <cols>
    <col min="1" max="1" width="9" style="351"/>
    <col min="2" max="8" width="15.625" style="351" customWidth="1"/>
    <col min="9" max="16384" width="9" style="351"/>
  </cols>
  <sheetData>
    <row r="4" spans="2:8" ht="13.5" thickBot="1" x14ac:dyDescent="0.25"/>
    <row r="5" spans="2:8" x14ac:dyDescent="0.2">
      <c r="B5" s="388" t="s">
        <v>569</v>
      </c>
      <c r="C5" s="803" t="s">
        <v>175</v>
      </c>
      <c r="D5" s="801"/>
      <c r="E5" s="801"/>
      <c r="F5" s="801"/>
      <c r="G5" s="801"/>
      <c r="H5" s="802"/>
    </row>
    <row r="6" spans="2:8" ht="25.5" customHeight="1" x14ac:dyDescent="0.2">
      <c r="B6" s="389" t="s">
        <v>570</v>
      </c>
      <c r="C6" s="390" t="s">
        <v>578</v>
      </c>
      <c r="D6" s="390" t="s">
        <v>579</v>
      </c>
      <c r="E6" s="390" t="s">
        <v>580</v>
      </c>
      <c r="F6" s="390" t="s">
        <v>581</v>
      </c>
      <c r="G6" s="390" t="s">
        <v>582</v>
      </c>
      <c r="H6" s="391" t="s">
        <v>583</v>
      </c>
    </row>
    <row r="7" spans="2:8" x14ac:dyDescent="0.2">
      <c r="B7" s="385" t="str">
        <f>Index!$B$4</f>
        <v>North East</v>
      </c>
      <c r="C7" s="669">
        <f>SUM(C8:C11)</f>
        <v>721</v>
      </c>
      <c r="D7" s="669">
        <f t="shared" ref="D7:H7" si="0">SUM(D8:D11)</f>
        <v>108</v>
      </c>
      <c r="E7" s="669">
        <f t="shared" si="0"/>
        <v>79</v>
      </c>
      <c r="F7" s="669">
        <f t="shared" si="0"/>
        <v>41</v>
      </c>
      <c r="G7" s="669">
        <f t="shared" si="0"/>
        <v>9</v>
      </c>
      <c r="H7" s="670">
        <f t="shared" si="0"/>
        <v>10</v>
      </c>
    </row>
    <row r="8" spans="2:8" x14ac:dyDescent="0.2">
      <c r="B8" s="386" t="s">
        <v>501</v>
      </c>
      <c r="C8" s="671">
        <v>258</v>
      </c>
      <c r="D8" s="671">
        <v>36</v>
      </c>
      <c r="E8" s="671">
        <v>15</v>
      </c>
      <c r="F8" s="671">
        <v>5</v>
      </c>
      <c r="G8" s="671">
        <v>0</v>
      </c>
      <c r="H8" s="672">
        <v>1</v>
      </c>
    </row>
    <row r="9" spans="2:8" x14ac:dyDescent="0.2">
      <c r="B9" s="386" t="s">
        <v>20</v>
      </c>
      <c r="C9" s="671">
        <v>70</v>
      </c>
      <c r="D9" s="671">
        <v>11</v>
      </c>
      <c r="E9" s="671">
        <v>21</v>
      </c>
      <c r="F9" s="671">
        <v>11</v>
      </c>
      <c r="G9" s="671">
        <v>3</v>
      </c>
      <c r="H9" s="672">
        <v>2</v>
      </c>
    </row>
    <row r="10" spans="2:8" x14ac:dyDescent="0.2">
      <c r="B10" s="386" t="s">
        <v>502</v>
      </c>
      <c r="C10" s="671">
        <v>92</v>
      </c>
      <c r="D10" s="671">
        <v>11</v>
      </c>
      <c r="E10" s="671">
        <v>15</v>
      </c>
      <c r="F10" s="671">
        <v>9</v>
      </c>
      <c r="G10" s="671">
        <v>3</v>
      </c>
      <c r="H10" s="672">
        <v>3</v>
      </c>
    </row>
    <row r="11" spans="2:8" ht="13.5" thickBot="1" x14ac:dyDescent="0.25">
      <c r="B11" s="393" t="s">
        <v>503</v>
      </c>
      <c r="C11" s="673">
        <v>301</v>
      </c>
      <c r="D11" s="673">
        <v>50</v>
      </c>
      <c r="E11" s="673">
        <v>28</v>
      </c>
      <c r="F11" s="673">
        <v>16</v>
      </c>
      <c r="G11" s="673">
        <v>3</v>
      </c>
      <c r="H11" s="674">
        <v>4</v>
      </c>
    </row>
    <row r="13" spans="2:8" ht="13.5" thickBot="1" x14ac:dyDescent="0.25"/>
    <row r="14" spans="2:8" x14ac:dyDescent="0.2">
      <c r="B14" s="388" t="s">
        <v>577</v>
      </c>
      <c r="C14" s="803" t="s">
        <v>175</v>
      </c>
      <c r="D14" s="801"/>
      <c r="E14" s="801"/>
      <c r="F14" s="801"/>
      <c r="G14" s="801"/>
      <c r="H14" s="802"/>
    </row>
    <row r="15" spans="2:8" x14ac:dyDescent="0.2">
      <c r="B15" s="389" t="s">
        <v>570</v>
      </c>
      <c r="C15" s="390" t="s">
        <v>578</v>
      </c>
      <c r="D15" s="390" t="s">
        <v>579</v>
      </c>
      <c r="E15" s="390" t="s">
        <v>580</v>
      </c>
      <c r="F15" s="390" t="s">
        <v>581</v>
      </c>
      <c r="G15" s="390" t="s">
        <v>582</v>
      </c>
      <c r="H15" s="391" t="s">
        <v>583</v>
      </c>
    </row>
    <row r="16" spans="2:8" x14ac:dyDescent="0.2">
      <c r="B16" s="385" t="str">
        <f>Index!$B$4</f>
        <v>North East</v>
      </c>
      <c r="C16" s="572">
        <f t="shared" ref="C16:H20" si="1">IF(SUM($C7:$H7)=0,0,C7/SUM($C7:$H7))</f>
        <v>0.7448347107438017</v>
      </c>
      <c r="D16" s="572">
        <f t="shared" si="1"/>
        <v>0.1115702479338843</v>
      </c>
      <c r="E16" s="572">
        <f t="shared" si="1"/>
        <v>8.161157024793389E-2</v>
      </c>
      <c r="F16" s="572">
        <f t="shared" si="1"/>
        <v>4.2355371900826444E-2</v>
      </c>
      <c r="G16" s="572">
        <f t="shared" si="1"/>
        <v>9.2975206611570251E-3</v>
      </c>
      <c r="H16" s="573">
        <f t="shared" si="1"/>
        <v>1.0330578512396695E-2</v>
      </c>
    </row>
    <row r="17" spans="2:8" x14ac:dyDescent="0.2">
      <c r="B17" s="386" t="s">
        <v>501</v>
      </c>
      <c r="C17" s="574">
        <f t="shared" si="1"/>
        <v>0.81904761904761902</v>
      </c>
      <c r="D17" s="574">
        <f t="shared" si="1"/>
        <v>0.11428571428571428</v>
      </c>
      <c r="E17" s="574">
        <f t="shared" si="1"/>
        <v>4.7619047619047616E-2</v>
      </c>
      <c r="F17" s="574">
        <f t="shared" si="1"/>
        <v>1.5873015873015872E-2</v>
      </c>
      <c r="G17" s="574">
        <f t="shared" si="1"/>
        <v>0</v>
      </c>
      <c r="H17" s="575">
        <f t="shared" si="1"/>
        <v>3.1746031746031746E-3</v>
      </c>
    </row>
    <row r="18" spans="2:8" x14ac:dyDescent="0.2">
      <c r="B18" s="386" t="s">
        <v>20</v>
      </c>
      <c r="C18" s="574">
        <f t="shared" si="1"/>
        <v>0.59322033898305082</v>
      </c>
      <c r="D18" s="574">
        <f t="shared" si="1"/>
        <v>9.3220338983050849E-2</v>
      </c>
      <c r="E18" s="574">
        <f t="shared" si="1"/>
        <v>0.17796610169491525</v>
      </c>
      <c r="F18" s="574">
        <f t="shared" si="1"/>
        <v>9.3220338983050849E-2</v>
      </c>
      <c r="G18" s="574">
        <f t="shared" si="1"/>
        <v>2.5423728813559324E-2</v>
      </c>
      <c r="H18" s="575">
        <f t="shared" si="1"/>
        <v>1.6949152542372881E-2</v>
      </c>
    </row>
    <row r="19" spans="2:8" x14ac:dyDescent="0.2">
      <c r="B19" s="386" t="s">
        <v>502</v>
      </c>
      <c r="C19" s="574">
        <f t="shared" si="1"/>
        <v>0.69172932330827064</v>
      </c>
      <c r="D19" s="574">
        <f t="shared" si="1"/>
        <v>8.2706766917293228E-2</v>
      </c>
      <c r="E19" s="574">
        <f t="shared" si="1"/>
        <v>0.11278195488721804</v>
      </c>
      <c r="F19" s="574">
        <f t="shared" si="1"/>
        <v>6.7669172932330823E-2</v>
      </c>
      <c r="G19" s="574">
        <f t="shared" si="1"/>
        <v>2.2556390977443608E-2</v>
      </c>
      <c r="H19" s="575">
        <f t="shared" si="1"/>
        <v>2.2556390977443608E-2</v>
      </c>
    </row>
    <row r="20" spans="2:8" ht="13.5" thickBot="1" x14ac:dyDescent="0.25">
      <c r="B20" s="392" t="s">
        <v>503</v>
      </c>
      <c r="C20" s="576">
        <f t="shared" si="1"/>
        <v>0.74875621890547261</v>
      </c>
      <c r="D20" s="576">
        <f t="shared" si="1"/>
        <v>0.12437810945273632</v>
      </c>
      <c r="E20" s="576">
        <f t="shared" si="1"/>
        <v>6.965174129353234E-2</v>
      </c>
      <c r="F20" s="576">
        <f t="shared" si="1"/>
        <v>3.9800995024875621E-2</v>
      </c>
      <c r="G20" s="576">
        <f t="shared" si="1"/>
        <v>7.462686567164179E-3</v>
      </c>
      <c r="H20" s="577">
        <f t="shared" si="1"/>
        <v>9.9502487562189053E-3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workbookViewId="0"/>
  </sheetViews>
  <sheetFormatPr defaultRowHeight="12.75" x14ac:dyDescent="0.2"/>
  <cols>
    <col min="1" max="1" width="9" style="351"/>
    <col min="2" max="2" width="31.25" style="351" customWidth="1"/>
    <col min="3" max="3" width="46.25" style="351" bestFit="1" customWidth="1"/>
    <col min="4" max="5" width="31.25" style="351" customWidth="1"/>
    <col min="6" max="6" width="29.625" style="351" bestFit="1" customWidth="1"/>
    <col min="7" max="7" width="50.875" style="351" bestFit="1" customWidth="1"/>
    <col min="8" max="16384" width="9" style="351"/>
  </cols>
  <sheetData>
    <row r="3" spans="1:6" x14ac:dyDescent="0.2">
      <c r="A3" s="354"/>
      <c r="B3" s="354" t="str">
        <f>Index!$B$4</f>
        <v>North East</v>
      </c>
      <c r="C3" s="387"/>
    </row>
    <row r="4" spans="1:6" x14ac:dyDescent="0.2">
      <c r="A4" s="354"/>
    </row>
    <row r="5" spans="1:6" x14ac:dyDescent="0.2">
      <c r="B5" s="395" t="s">
        <v>584</v>
      </c>
    </row>
    <row r="6" spans="1:6" x14ac:dyDescent="0.2">
      <c r="B6" s="396"/>
      <c r="C6" s="397" t="s">
        <v>585</v>
      </c>
      <c r="D6" s="398" t="s">
        <v>586</v>
      </c>
      <c r="E6" s="387"/>
      <c r="F6" s="387"/>
    </row>
    <row r="7" spans="1:6" x14ac:dyDescent="0.2">
      <c r="B7" s="399" t="s">
        <v>501</v>
      </c>
      <c r="C7" s="400">
        <v>86</v>
      </c>
      <c r="D7" s="401">
        <v>321.12009999999998</v>
      </c>
      <c r="E7" s="387"/>
      <c r="F7" s="387"/>
    </row>
    <row r="8" spans="1:6" x14ac:dyDescent="0.2">
      <c r="B8" s="399" t="s">
        <v>20</v>
      </c>
      <c r="C8" s="400">
        <v>67</v>
      </c>
      <c r="D8" s="401">
        <v>126.3057</v>
      </c>
      <c r="E8" s="387"/>
      <c r="F8" s="387"/>
    </row>
    <row r="9" spans="1:6" x14ac:dyDescent="0.2">
      <c r="B9" s="399" t="s">
        <v>502</v>
      </c>
      <c r="C9" s="400">
        <v>67</v>
      </c>
      <c r="D9" s="401">
        <v>134.7877</v>
      </c>
      <c r="E9" s="387"/>
      <c r="F9" s="387"/>
    </row>
    <row r="10" spans="1:6" x14ac:dyDescent="0.2">
      <c r="B10" s="402" t="s">
        <v>503</v>
      </c>
      <c r="C10" s="403">
        <v>123</v>
      </c>
      <c r="D10" s="404">
        <v>415.45010000000002</v>
      </c>
      <c r="E10" s="387"/>
      <c r="F10" s="387"/>
    </row>
    <row r="11" spans="1:6" x14ac:dyDescent="0.2">
      <c r="B11" s="387"/>
      <c r="C11" s="387"/>
      <c r="D11" s="387"/>
      <c r="E11" s="387"/>
      <c r="F11" s="387"/>
    </row>
    <row r="12" spans="1:6" x14ac:dyDescent="0.2">
      <c r="B12" s="405"/>
      <c r="C12" s="406" t="s">
        <v>587</v>
      </c>
      <c r="D12" s="406" t="s">
        <v>588</v>
      </c>
      <c r="E12" s="406" t="s">
        <v>589</v>
      </c>
      <c r="F12" s="406" t="s">
        <v>590</v>
      </c>
    </row>
    <row r="13" spans="1:6" x14ac:dyDescent="0.2">
      <c r="B13" s="407" t="s">
        <v>501</v>
      </c>
      <c r="C13" s="408" t="s">
        <v>591</v>
      </c>
      <c r="D13" s="351">
        <v>17</v>
      </c>
      <c r="E13" s="409">
        <v>38.687150000000003</v>
      </c>
      <c r="F13" s="533">
        <f>IF(D$7=0,0,E13/D$7*100)</f>
        <v>12.047564135661395</v>
      </c>
    </row>
    <row r="14" spans="1:6" x14ac:dyDescent="0.2">
      <c r="B14" s="402"/>
      <c r="C14" s="403" t="s">
        <v>592</v>
      </c>
      <c r="D14" s="410">
        <f>C7-D13</f>
        <v>69</v>
      </c>
      <c r="E14" s="411">
        <f>D7-E13</f>
        <v>282.43295000000001</v>
      </c>
      <c r="F14" s="534">
        <f>IF(D$7=0,0,E14/D$7*100)</f>
        <v>87.952435864338625</v>
      </c>
    </row>
    <row r="15" spans="1:6" x14ac:dyDescent="0.2">
      <c r="B15" s="400"/>
      <c r="C15" s="400"/>
      <c r="D15" s="400"/>
      <c r="E15" s="412"/>
      <c r="F15" s="413"/>
    </row>
    <row r="16" spans="1:6" x14ac:dyDescent="0.2">
      <c r="B16" s="407" t="s">
        <v>20</v>
      </c>
      <c r="C16" s="408" t="s">
        <v>591</v>
      </c>
      <c r="D16" s="408">
        <v>13</v>
      </c>
      <c r="E16" s="409">
        <v>25.40082</v>
      </c>
      <c r="F16" s="533">
        <f>IF(D$8=0,0,E16/D$8*100)</f>
        <v>20.110588833283057</v>
      </c>
    </row>
    <row r="17" spans="2:11" x14ac:dyDescent="0.2">
      <c r="B17" s="402"/>
      <c r="C17" s="403" t="s">
        <v>592</v>
      </c>
      <c r="D17" s="410">
        <f>C8-D16</f>
        <v>54</v>
      </c>
      <c r="E17" s="411">
        <f>D8-E16</f>
        <v>100.90488000000001</v>
      </c>
      <c r="F17" s="534">
        <f>IF(D$8=0,0,E17/D$8*100)</f>
        <v>79.889411166716954</v>
      </c>
    </row>
    <row r="18" spans="2:11" x14ac:dyDescent="0.2">
      <c r="B18" s="400"/>
      <c r="C18" s="400"/>
      <c r="D18" s="400"/>
      <c r="E18" s="412"/>
      <c r="F18" s="413"/>
    </row>
    <row r="19" spans="2:11" x14ac:dyDescent="0.2">
      <c r="B19" s="407" t="s">
        <v>502</v>
      </c>
      <c r="C19" s="408" t="s">
        <v>591</v>
      </c>
      <c r="D19" s="408">
        <v>10</v>
      </c>
      <c r="E19" s="409">
        <v>24.82554</v>
      </c>
      <c r="F19" s="533">
        <f>IF(D$9=0,0,E19/D$9*100)</f>
        <v>18.418253297593179</v>
      </c>
    </row>
    <row r="20" spans="2:11" x14ac:dyDescent="0.2">
      <c r="B20" s="402"/>
      <c r="C20" s="403" t="s">
        <v>592</v>
      </c>
      <c r="D20" s="410">
        <f>C9-D19</f>
        <v>57</v>
      </c>
      <c r="E20" s="411">
        <f>D9-E19</f>
        <v>109.96216</v>
      </c>
      <c r="F20" s="534">
        <f>IF(D$9=0,0,E20/D$9*100)</f>
        <v>81.581746702406818</v>
      </c>
    </row>
    <row r="21" spans="2:11" x14ac:dyDescent="0.2">
      <c r="B21" s="400"/>
      <c r="C21" s="400"/>
      <c r="D21" s="400"/>
      <c r="E21" s="412"/>
      <c r="F21" s="413"/>
    </row>
    <row r="22" spans="2:11" x14ac:dyDescent="0.2">
      <c r="B22" s="407" t="s">
        <v>503</v>
      </c>
      <c r="C22" s="408" t="s">
        <v>591</v>
      </c>
      <c r="D22" s="408">
        <v>23</v>
      </c>
      <c r="E22" s="409">
        <v>53.87941</v>
      </c>
      <c r="F22" s="533">
        <f>IF(D$10=0,0,E22/D$10*100)</f>
        <v>12.968924547135744</v>
      </c>
    </row>
    <row r="23" spans="2:11" x14ac:dyDescent="0.2">
      <c r="B23" s="402"/>
      <c r="C23" s="403" t="s">
        <v>592</v>
      </c>
      <c r="D23" s="410">
        <f>C10-D22</f>
        <v>100</v>
      </c>
      <c r="E23" s="411">
        <f>D10-E22</f>
        <v>361.57069000000001</v>
      </c>
      <c r="F23" s="534">
        <f>IF(D$10=0,0,E23/D$10*100)</f>
        <v>87.031075452864258</v>
      </c>
    </row>
    <row r="24" spans="2:11" x14ac:dyDescent="0.2">
      <c r="B24" s="395" t="s">
        <v>593</v>
      </c>
      <c r="C24" s="400"/>
      <c r="D24" s="400"/>
      <c r="E24" s="400"/>
      <c r="F24" s="413"/>
    </row>
    <row r="25" spans="2:11" x14ac:dyDescent="0.2">
      <c r="B25" s="414"/>
      <c r="C25" s="397" t="s">
        <v>181</v>
      </c>
      <c r="D25" s="397" t="s">
        <v>588</v>
      </c>
      <c r="E25" s="397" t="s">
        <v>589</v>
      </c>
      <c r="F25" s="398" t="s">
        <v>594</v>
      </c>
      <c r="G25" s="398" t="s">
        <v>595</v>
      </c>
    </row>
    <row r="26" spans="2:11" x14ac:dyDescent="0.2">
      <c r="B26" s="407" t="s">
        <v>501</v>
      </c>
      <c r="C26" s="408" t="s">
        <v>596</v>
      </c>
      <c r="D26" s="408">
        <v>9</v>
      </c>
      <c r="E26" s="409">
        <v>16.798079999999999</v>
      </c>
      <c r="F26" s="535">
        <f>IF(D$7=0,0,E26/D$7*100)</f>
        <v>5.2310895518530289</v>
      </c>
      <c r="G26" s="533">
        <f>IF(E$13=0,0,E26/E$13*100)</f>
        <v>43.4203088105482</v>
      </c>
      <c r="I26" s="351" t="s">
        <v>597</v>
      </c>
      <c r="J26" s="351">
        <v>12</v>
      </c>
      <c r="K26" s="351" t="s">
        <v>598</v>
      </c>
    </row>
    <row r="27" spans="2:11" x14ac:dyDescent="0.2">
      <c r="B27" s="399"/>
      <c r="C27" s="400" t="s">
        <v>599</v>
      </c>
      <c r="D27" s="400">
        <v>2</v>
      </c>
      <c r="E27" s="412">
        <v>10.918950000000001</v>
      </c>
      <c r="F27" s="536">
        <f t="shared" ref="F27:F32" si="0">IF(D$7=0,0,E27/D$7*100)</f>
        <v>3.4002698678780932</v>
      </c>
      <c r="G27" s="537">
        <f t="shared" ref="G27:G32" si="1">IF(E$13=0,0,E27/E$13*100)</f>
        <v>28.223712524701355</v>
      </c>
      <c r="I27" s="351" t="s">
        <v>597</v>
      </c>
      <c r="J27" s="351">
        <v>15</v>
      </c>
      <c r="K27" s="351" t="s">
        <v>600</v>
      </c>
    </row>
    <row r="28" spans="2:11" x14ac:dyDescent="0.2">
      <c r="B28" s="399"/>
      <c r="C28" s="400" t="s">
        <v>601</v>
      </c>
      <c r="D28" s="400">
        <v>6</v>
      </c>
      <c r="E28" s="412">
        <v>11.11572</v>
      </c>
      <c r="F28" s="536">
        <f t="shared" si="0"/>
        <v>3.4615460072415276</v>
      </c>
      <c r="G28" s="537">
        <f t="shared" si="1"/>
        <v>28.732331019472873</v>
      </c>
      <c r="I28" s="351" t="s">
        <v>597</v>
      </c>
      <c r="J28" s="351">
        <v>16</v>
      </c>
      <c r="K28" s="351" t="s">
        <v>602</v>
      </c>
    </row>
    <row r="29" spans="2:11" x14ac:dyDescent="0.2">
      <c r="B29" s="399"/>
      <c r="C29" s="400" t="s">
        <v>603</v>
      </c>
      <c r="D29" s="415">
        <v>0</v>
      </c>
      <c r="E29" s="412">
        <v>0</v>
      </c>
      <c r="F29" s="536">
        <f t="shared" si="0"/>
        <v>0</v>
      </c>
      <c r="G29" s="537">
        <f t="shared" si="1"/>
        <v>0</v>
      </c>
      <c r="I29" s="351" t="s">
        <v>597</v>
      </c>
      <c r="J29" s="351">
        <v>17</v>
      </c>
      <c r="K29" s="351" t="s">
        <v>604</v>
      </c>
    </row>
    <row r="30" spans="2:11" x14ac:dyDescent="0.2">
      <c r="B30" s="399"/>
      <c r="C30" s="400" t="s">
        <v>605</v>
      </c>
      <c r="D30" s="415">
        <v>2</v>
      </c>
      <c r="E30" s="412">
        <v>3.5166080000000002</v>
      </c>
      <c r="F30" s="536">
        <f t="shared" si="0"/>
        <v>1.0951067840350075</v>
      </c>
      <c r="G30" s="537">
        <f t="shared" si="1"/>
        <v>9.089860586783983</v>
      </c>
      <c r="I30" s="351" t="s">
        <v>597</v>
      </c>
      <c r="J30" s="351">
        <v>18</v>
      </c>
      <c r="K30" s="351" t="s">
        <v>605</v>
      </c>
    </row>
    <row r="31" spans="2:11" x14ac:dyDescent="0.2">
      <c r="B31" s="399"/>
      <c r="C31" s="400" t="s">
        <v>606</v>
      </c>
      <c r="D31" s="415">
        <v>2</v>
      </c>
      <c r="E31" s="412">
        <v>3.1205949999999998</v>
      </c>
      <c r="F31" s="536">
        <f t="shared" si="0"/>
        <v>0.97178438845777637</v>
      </c>
      <c r="G31" s="537">
        <f t="shared" si="1"/>
        <v>8.0662312938533844</v>
      </c>
      <c r="I31" s="351" t="s">
        <v>597</v>
      </c>
      <c r="J31" s="351">
        <v>19</v>
      </c>
      <c r="K31" s="351" t="s">
        <v>607</v>
      </c>
    </row>
    <row r="32" spans="2:11" x14ac:dyDescent="0.2">
      <c r="B32" s="402"/>
      <c r="C32" s="403" t="s">
        <v>608</v>
      </c>
      <c r="D32" s="403">
        <v>0</v>
      </c>
      <c r="E32" s="416">
        <v>0</v>
      </c>
      <c r="F32" s="538">
        <f t="shared" si="0"/>
        <v>0</v>
      </c>
      <c r="G32" s="534">
        <f t="shared" si="1"/>
        <v>0</v>
      </c>
      <c r="I32" s="351" t="s">
        <v>597</v>
      </c>
      <c r="J32" s="351">
        <v>20</v>
      </c>
      <c r="K32" s="351" t="s">
        <v>606</v>
      </c>
    </row>
    <row r="33" spans="2:7" x14ac:dyDescent="0.2">
      <c r="B33" s="350"/>
      <c r="C33" s="350"/>
      <c r="D33" s="350"/>
      <c r="E33" s="350"/>
      <c r="F33" s="350"/>
      <c r="G33" s="360"/>
    </row>
    <row r="34" spans="2:7" x14ac:dyDescent="0.2">
      <c r="B34" s="407" t="s">
        <v>20</v>
      </c>
      <c r="C34" s="408" t="s">
        <v>596</v>
      </c>
      <c r="D34" s="417">
        <v>2</v>
      </c>
      <c r="E34" s="418">
        <v>2.4706229999999998</v>
      </c>
      <c r="F34" s="535">
        <f>IF(D$8=0,0,E34/D$8*100)</f>
        <v>1.9560661157809978</v>
      </c>
      <c r="G34" s="533">
        <f t="shared" ref="G34:G40" si="2">IF(E$16=0,0,E34/E$16*100)</f>
        <v>9.726548198050299</v>
      </c>
    </row>
    <row r="35" spans="2:7" x14ac:dyDescent="0.2">
      <c r="B35" s="419"/>
      <c r="C35" s="400" t="s">
        <v>599</v>
      </c>
      <c r="D35" s="361">
        <v>2</v>
      </c>
      <c r="E35" s="420">
        <v>9.5737559999999995</v>
      </c>
      <c r="F35" s="536">
        <f t="shared" ref="F35:F40" si="3">IF(D$8=0,0,E35/D$8*100)</f>
        <v>7.5798289388364886</v>
      </c>
      <c r="G35" s="537">
        <f t="shared" si="2"/>
        <v>37.690735968366376</v>
      </c>
    </row>
    <row r="36" spans="2:7" x14ac:dyDescent="0.2">
      <c r="B36" s="419"/>
      <c r="C36" s="400" t="s">
        <v>601</v>
      </c>
      <c r="D36" s="361">
        <v>8</v>
      </c>
      <c r="E36" s="420">
        <v>11.778309999999999</v>
      </c>
      <c r="F36" s="536">
        <f t="shared" si="3"/>
        <v>9.3252402702332517</v>
      </c>
      <c r="G36" s="537">
        <f t="shared" si="2"/>
        <v>46.369802234731004</v>
      </c>
    </row>
    <row r="37" spans="2:7" x14ac:dyDescent="0.2">
      <c r="B37" s="419"/>
      <c r="C37" s="400" t="s">
        <v>603</v>
      </c>
      <c r="D37" s="361">
        <v>0</v>
      </c>
      <c r="E37" s="420">
        <v>0</v>
      </c>
      <c r="F37" s="536">
        <f t="shared" si="3"/>
        <v>0</v>
      </c>
      <c r="G37" s="537">
        <f t="shared" si="2"/>
        <v>0</v>
      </c>
    </row>
    <row r="38" spans="2:7" x14ac:dyDescent="0.2">
      <c r="B38" s="419"/>
      <c r="C38" s="400" t="s">
        <v>605</v>
      </c>
      <c r="D38" s="361">
        <v>2</v>
      </c>
      <c r="E38" s="420">
        <v>2</v>
      </c>
      <c r="F38" s="536">
        <f t="shared" si="3"/>
        <v>1.5834598121858316</v>
      </c>
      <c r="G38" s="537">
        <f t="shared" si="2"/>
        <v>7.8737615557293026</v>
      </c>
    </row>
    <row r="39" spans="2:7" x14ac:dyDescent="0.2">
      <c r="B39" s="419"/>
      <c r="C39" s="400" t="s">
        <v>606</v>
      </c>
      <c r="D39" s="361">
        <v>1</v>
      </c>
      <c r="E39" s="420">
        <v>1.57813</v>
      </c>
      <c r="F39" s="536">
        <f t="shared" si="3"/>
        <v>1.2494527167024132</v>
      </c>
      <c r="G39" s="537">
        <f t="shared" si="2"/>
        <v>6.2129096619715423</v>
      </c>
    </row>
    <row r="40" spans="2:7" x14ac:dyDescent="0.2">
      <c r="B40" s="421"/>
      <c r="C40" s="403" t="s">
        <v>608</v>
      </c>
      <c r="D40" s="422">
        <v>0</v>
      </c>
      <c r="E40" s="423">
        <v>0</v>
      </c>
      <c r="F40" s="538">
        <f t="shared" si="3"/>
        <v>0</v>
      </c>
      <c r="G40" s="534">
        <f t="shared" si="2"/>
        <v>0</v>
      </c>
    </row>
    <row r="41" spans="2:7" x14ac:dyDescent="0.2">
      <c r="B41" s="350"/>
      <c r="C41" s="350"/>
      <c r="D41" s="350"/>
      <c r="E41" s="350"/>
      <c r="F41" s="350"/>
      <c r="G41" s="360"/>
    </row>
    <row r="42" spans="2:7" x14ac:dyDescent="0.2">
      <c r="B42" s="407" t="s">
        <v>502</v>
      </c>
      <c r="C42" s="408" t="s">
        <v>596</v>
      </c>
      <c r="D42" s="417">
        <v>4</v>
      </c>
      <c r="E42" s="418">
        <v>7.5883430000000001</v>
      </c>
      <c r="F42" s="535">
        <f>IF(D$9=0,0,E42/D$9*100)</f>
        <v>5.6298482725055781</v>
      </c>
      <c r="G42" s="533">
        <f t="shared" ref="G42:G48" si="4">IF(E$19=0,0,E42/E$19*100)</f>
        <v>30.566678509309362</v>
      </c>
    </row>
    <row r="43" spans="2:7" x14ac:dyDescent="0.2">
      <c r="B43" s="419"/>
      <c r="C43" s="400" t="s">
        <v>599</v>
      </c>
      <c r="D43" s="361">
        <v>3</v>
      </c>
      <c r="E43" s="420">
        <v>12.595510000000001</v>
      </c>
      <c r="F43" s="536">
        <f t="shared" ref="F43:F48" si="5">IF(D$9=0,0,E43/D$9*100)</f>
        <v>9.344702817838721</v>
      </c>
      <c r="G43" s="539">
        <f t="shared" si="4"/>
        <v>50.736096777753879</v>
      </c>
    </row>
    <row r="44" spans="2:7" x14ac:dyDescent="0.2">
      <c r="B44" s="419"/>
      <c r="C44" s="400" t="s">
        <v>601</v>
      </c>
      <c r="D44" s="361">
        <v>4</v>
      </c>
      <c r="E44" s="420">
        <v>6.3654019999999996</v>
      </c>
      <c r="F44" s="536">
        <f t="shared" si="5"/>
        <v>4.7225392227925838</v>
      </c>
      <c r="G44" s="539">
        <f t="shared" si="4"/>
        <v>25.640537929889938</v>
      </c>
    </row>
    <row r="45" spans="2:7" x14ac:dyDescent="0.2">
      <c r="B45" s="419"/>
      <c r="C45" s="400" t="s">
        <v>603</v>
      </c>
      <c r="D45" s="361">
        <v>0</v>
      </c>
      <c r="E45" s="420">
        <v>0</v>
      </c>
      <c r="F45" s="536">
        <f t="shared" si="5"/>
        <v>0</v>
      </c>
      <c r="G45" s="539">
        <f t="shared" si="4"/>
        <v>0</v>
      </c>
    </row>
    <row r="46" spans="2:7" x14ac:dyDescent="0.2">
      <c r="B46" s="419"/>
      <c r="C46" s="400" t="s">
        <v>605</v>
      </c>
      <c r="D46" s="361">
        <v>2</v>
      </c>
      <c r="E46" s="420">
        <v>3.5166080000000002</v>
      </c>
      <c r="F46" s="536">
        <f t="shared" si="5"/>
        <v>2.6089977052802298</v>
      </c>
      <c r="G46" s="539">
        <f t="shared" si="4"/>
        <v>14.165283010963709</v>
      </c>
    </row>
    <row r="47" spans="2:7" x14ac:dyDescent="0.2">
      <c r="B47" s="419"/>
      <c r="C47" s="400" t="s">
        <v>606</v>
      </c>
      <c r="D47" s="361">
        <v>1</v>
      </c>
      <c r="E47" s="420">
        <v>1.542465</v>
      </c>
      <c r="F47" s="536">
        <f t="shared" si="5"/>
        <v>1.1443662886153558</v>
      </c>
      <c r="G47" s="539">
        <f t="shared" si="4"/>
        <v>6.2132183227434332</v>
      </c>
    </row>
    <row r="48" spans="2:7" x14ac:dyDescent="0.2">
      <c r="B48" s="421"/>
      <c r="C48" s="403" t="s">
        <v>608</v>
      </c>
      <c r="D48" s="422">
        <v>0</v>
      </c>
      <c r="E48" s="423">
        <v>0</v>
      </c>
      <c r="F48" s="538">
        <f t="shared" si="5"/>
        <v>0</v>
      </c>
      <c r="G48" s="540">
        <f t="shared" si="4"/>
        <v>0</v>
      </c>
    </row>
    <row r="49" spans="2:7" x14ac:dyDescent="0.2">
      <c r="B49" s="350"/>
      <c r="C49" s="350"/>
      <c r="D49" s="350"/>
      <c r="E49" s="350"/>
      <c r="F49" s="350"/>
      <c r="G49" s="360"/>
    </row>
    <row r="50" spans="2:7" x14ac:dyDescent="0.2">
      <c r="B50" s="407" t="s">
        <v>503</v>
      </c>
      <c r="C50" s="408" t="s">
        <v>596</v>
      </c>
      <c r="D50" s="417">
        <v>11</v>
      </c>
      <c r="E50" s="418">
        <v>20.988199999999999</v>
      </c>
      <c r="F50" s="535">
        <f>IF(D$10=0,0,E50/D$10*100)</f>
        <v>5.0519183892361559</v>
      </c>
      <c r="G50" s="541">
        <f t="shared" ref="G50:G56" si="6">IF(E$22=0,0,E50/E$22*100)</f>
        <v>38.954027150631383</v>
      </c>
    </row>
    <row r="51" spans="2:7" x14ac:dyDescent="0.2">
      <c r="B51" s="419"/>
      <c r="C51" s="400" t="s">
        <v>599</v>
      </c>
      <c r="D51" s="361">
        <v>5</v>
      </c>
      <c r="E51" s="420">
        <v>22.258489999999998</v>
      </c>
      <c r="F51" s="536">
        <f t="shared" ref="F51:F56" si="7">IF(D$10=0,0,E51/D$10*100)</f>
        <v>5.3576807419230361</v>
      </c>
      <c r="G51" s="539">
        <f t="shared" si="6"/>
        <v>41.311681029914766</v>
      </c>
    </row>
    <row r="52" spans="2:7" x14ac:dyDescent="0.2">
      <c r="B52" s="419"/>
      <c r="C52" s="400" t="s">
        <v>601</v>
      </c>
      <c r="D52" s="361">
        <v>7</v>
      </c>
      <c r="E52" s="420">
        <v>10.778309999999999</v>
      </c>
      <c r="F52" s="536">
        <f t="shared" si="7"/>
        <v>2.5943693358119297</v>
      </c>
      <c r="G52" s="539">
        <f t="shared" si="6"/>
        <v>20.004506359665037</v>
      </c>
    </row>
    <row r="53" spans="2:7" x14ac:dyDescent="0.2">
      <c r="B53" s="419"/>
      <c r="C53" s="400" t="s">
        <v>603</v>
      </c>
      <c r="D53" s="361">
        <v>0</v>
      </c>
      <c r="E53" s="420">
        <v>0</v>
      </c>
      <c r="F53" s="536">
        <f t="shared" si="7"/>
        <v>0</v>
      </c>
      <c r="G53" s="539">
        <f t="shared" si="6"/>
        <v>0</v>
      </c>
    </row>
    <row r="54" spans="2:7" x14ac:dyDescent="0.2">
      <c r="B54" s="419"/>
      <c r="C54" s="400" t="s">
        <v>605</v>
      </c>
      <c r="D54" s="361">
        <v>2</v>
      </c>
      <c r="E54" s="420">
        <v>2.1792060000000002</v>
      </c>
      <c r="F54" s="536">
        <f t="shared" si="7"/>
        <v>0.5245409737535266</v>
      </c>
      <c r="G54" s="539">
        <f t="shared" si="6"/>
        <v>4.0445988551099576</v>
      </c>
    </row>
    <row r="55" spans="2:7" x14ac:dyDescent="0.2">
      <c r="B55" s="419"/>
      <c r="C55" s="400" t="s">
        <v>606</v>
      </c>
      <c r="D55" s="361">
        <v>2</v>
      </c>
      <c r="E55" s="420">
        <v>3.1205949999999998</v>
      </c>
      <c r="F55" s="536">
        <f t="shared" si="7"/>
        <v>0.75113593666242939</v>
      </c>
      <c r="G55" s="539">
        <f t="shared" si="6"/>
        <v>5.7918136074615507</v>
      </c>
    </row>
    <row r="56" spans="2:7" x14ac:dyDescent="0.2">
      <c r="B56" s="421"/>
      <c r="C56" s="403" t="s">
        <v>608</v>
      </c>
      <c r="D56" s="422">
        <v>0</v>
      </c>
      <c r="E56" s="423">
        <v>0</v>
      </c>
      <c r="F56" s="538">
        <f t="shared" si="7"/>
        <v>0</v>
      </c>
      <c r="G56" s="540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ht="15" x14ac:dyDescent="0.2">
      <c r="A3" s="271"/>
      <c r="B3" s="778" t="s">
        <v>682</v>
      </c>
      <c r="C3" s="779"/>
      <c r="D3" s="779"/>
      <c r="E3" s="779"/>
      <c r="F3" s="779"/>
      <c r="G3" s="779"/>
      <c r="H3" s="779"/>
      <c r="J3" s="780" t="s">
        <v>742</v>
      </c>
      <c r="K3" s="780" t="s">
        <v>743</v>
      </c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781"/>
      <c r="K4" s="781"/>
    </row>
    <row r="5" spans="1:19" s="23" customFormat="1" x14ac:dyDescent="0.2">
      <c r="A5" s="426"/>
      <c r="B5" s="434"/>
      <c r="C5" s="424" t="s">
        <v>106</v>
      </c>
      <c r="D5" s="425">
        <v>6731.116</v>
      </c>
      <c r="E5" s="427">
        <v>13663.496999999999</v>
      </c>
      <c r="F5" s="432">
        <v>5.29</v>
      </c>
      <c r="G5" s="439">
        <f>E5*F5/100</f>
        <v>722.7989912999999</v>
      </c>
      <c r="H5" s="440">
        <f>SUM(D5,E5)</f>
        <v>20394.612999999998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25">
        <v>6610.5060000000003</v>
      </c>
      <c r="E6" s="427">
        <v>8211.4609999999993</v>
      </c>
      <c r="F6" s="432">
        <v>7.64</v>
      </c>
      <c r="G6" s="439">
        <f t="shared" ref="G6:G26" si="0">E6*F6/100</f>
        <v>627.35562039999991</v>
      </c>
      <c r="H6" s="440">
        <f>SUM(D6,E6)</f>
        <v>14821.967000000001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25">
        <v>120.61</v>
      </c>
      <c r="E7" s="427">
        <v>5436.1059999999998</v>
      </c>
      <c r="F7" s="432">
        <v>7.43</v>
      </c>
      <c r="G7" s="439">
        <f>E7*F7/100</f>
        <v>403.9026758</v>
      </c>
      <c r="H7" s="440">
        <f>SUM(D7,E7)</f>
        <v>5556.7159999999994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425">
        <v>4962.9219999999996</v>
      </c>
      <c r="E8" s="429">
        <v>3378.681</v>
      </c>
      <c r="F8" s="432">
        <v>16.53</v>
      </c>
      <c r="G8" s="439">
        <f t="shared" si="0"/>
        <v>558.49596930000007</v>
      </c>
      <c r="H8" s="440">
        <f>SUM(D8,E8)</f>
        <v>8341.6029999999992</v>
      </c>
      <c r="I8" s="428"/>
      <c r="J8" s="687">
        <f>H8/$H$6</f>
        <v>0.56278650465218272</v>
      </c>
      <c r="K8" s="687">
        <f>H8/$H$5</f>
        <v>0.40901011458270869</v>
      </c>
    </row>
    <row r="9" spans="1:19" s="24" customFormat="1" x14ac:dyDescent="0.2">
      <c r="A9" s="428"/>
      <c r="B9" s="435"/>
      <c r="C9" s="424" t="s">
        <v>85</v>
      </c>
      <c r="D9" s="425">
        <v>328.83</v>
      </c>
      <c r="E9" s="429">
        <v>2155.84</v>
      </c>
      <c r="F9" s="432">
        <v>15.84</v>
      </c>
      <c r="G9" s="439">
        <f t="shared" si="0"/>
        <v>341.48505600000004</v>
      </c>
      <c r="H9" s="440">
        <f t="shared" ref="H9:H26" si="1">SUM(D9,E9)</f>
        <v>2484.67</v>
      </c>
      <c r="I9" s="428"/>
      <c r="J9" s="687">
        <f t="shared" ref="J9:J15" si="2">H9/$H$6</f>
        <v>0.16763429577194444</v>
      </c>
      <c r="K9" s="687">
        <f t="shared" ref="K9:K26" si="3">H9/$H$5</f>
        <v>0.12182972042666367</v>
      </c>
    </row>
    <row r="10" spans="1:19" s="24" customFormat="1" x14ac:dyDescent="0.2">
      <c r="A10" s="428"/>
      <c r="B10" s="435"/>
      <c r="C10" s="424" t="s">
        <v>86</v>
      </c>
      <c r="D10" s="425">
        <v>52.689</v>
      </c>
      <c r="E10" s="429">
        <v>40.956000000000003</v>
      </c>
      <c r="F10" s="432">
        <v>89.45</v>
      </c>
      <c r="G10" s="439">
        <f t="shared" si="0"/>
        <v>36.635142000000002</v>
      </c>
      <c r="H10" s="440">
        <f t="shared" si="1"/>
        <v>93.64500000000001</v>
      </c>
      <c r="I10" s="428"/>
      <c r="J10" s="687">
        <f t="shared" si="2"/>
        <v>6.3179873494523366E-3</v>
      </c>
      <c r="K10" s="687">
        <f t="shared" si="3"/>
        <v>4.5916536881577515E-3</v>
      </c>
    </row>
    <row r="11" spans="1:19" s="24" customFormat="1" x14ac:dyDescent="0.2">
      <c r="A11" s="428"/>
      <c r="B11" s="435"/>
      <c r="C11" s="424" t="s">
        <v>87</v>
      </c>
      <c r="D11" s="425">
        <v>575.35400000000004</v>
      </c>
      <c r="E11" s="429">
        <v>777.22199999999998</v>
      </c>
      <c r="F11" s="432">
        <v>31.35</v>
      </c>
      <c r="G11" s="439">
        <f t="shared" si="0"/>
        <v>243.659097</v>
      </c>
      <c r="H11" s="440">
        <f t="shared" si="1"/>
        <v>1352.576</v>
      </c>
      <c r="I11" s="428"/>
      <c r="J11" s="687">
        <f t="shared" si="2"/>
        <v>9.12548246801521E-2</v>
      </c>
      <c r="K11" s="687">
        <f t="shared" si="3"/>
        <v>6.6320258197593657E-2</v>
      </c>
    </row>
    <row r="12" spans="1:19" s="24" customFormat="1" x14ac:dyDescent="0.2">
      <c r="A12" s="428"/>
      <c r="B12" s="435"/>
      <c r="C12" s="424" t="s">
        <v>88</v>
      </c>
      <c r="D12" s="425">
        <v>173.82599999999999</v>
      </c>
      <c r="E12" s="429">
        <v>1171.6569999999999</v>
      </c>
      <c r="F12" s="432">
        <v>26.85</v>
      </c>
      <c r="G12" s="439">
        <f t="shared" si="0"/>
        <v>314.58990449999999</v>
      </c>
      <c r="H12" s="440">
        <f t="shared" si="1"/>
        <v>1345.4829999999999</v>
      </c>
      <c r="I12" s="428"/>
      <c r="J12" s="687">
        <f t="shared" si="2"/>
        <v>9.0776278209228234E-2</v>
      </c>
      <c r="K12" s="687">
        <f t="shared" si="3"/>
        <v>6.5972470279284046E-2</v>
      </c>
    </row>
    <row r="13" spans="1:19" s="24" customFormat="1" x14ac:dyDescent="0.2">
      <c r="A13" s="428"/>
      <c r="B13" s="435"/>
      <c r="C13" s="424" t="s">
        <v>89</v>
      </c>
      <c r="D13" s="425">
        <v>61.198999999999998</v>
      </c>
      <c r="E13" s="429">
        <v>160.09899999999999</v>
      </c>
      <c r="F13" s="432">
        <v>52.02</v>
      </c>
      <c r="G13" s="439">
        <f t="shared" si="0"/>
        <v>83.283499799999987</v>
      </c>
      <c r="H13" s="440">
        <f t="shared" si="1"/>
        <v>221.298</v>
      </c>
      <c r="I13" s="428"/>
      <c r="J13" s="687">
        <f t="shared" si="2"/>
        <v>1.4930407010081725E-2</v>
      </c>
      <c r="K13" s="687">
        <f t="shared" si="3"/>
        <v>1.0850806534058774E-2</v>
      </c>
    </row>
    <row r="14" spans="1:19" s="24" customFormat="1" x14ac:dyDescent="0.2">
      <c r="A14" s="428"/>
      <c r="B14" s="435"/>
      <c r="C14" s="424" t="s">
        <v>90</v>
      </c>
      <c r="D14" s="425">
        <v>384.06200000000001</v>
      </c>
      <c r="E14" s="429">
        <v>359.34</v>
      </c>
      <c r="F14" s="432">
        <v>40.96</v>
      </c>
      <c r="G14" s="439">
        <f t="shared" si="0"/>
        <v>147.185664</v>
      </c>
      <c r="H14" s="440">
        <f t="shared" si="1"/>
        <v>743.40200000000004</v>
      </c>
      <c r="I14" s="428"/>
      <c r="J14" s="687">
        <f t="shared" si="2"/>
        <v>5.0155421341850241E-2</v>
      </c>
      <c r="K14" s="687">
        <f t="shared" si="3"/>
        <v>3.6450900048949207E-2</v>
      </c>
    </row>
    <row r="15" spans="1:19" s="24" customFormat="1" x14ac:dyDescent="0.2">
      <c r="A15" s="428"/>
      <c r="B15" s="435"/>
      <c r="C15" s="424" t="s">
        <v>91</v>
      </c>
      <c r="D15" s="425">
        <v>71.623999999999995</v>
      </c>
      <c r="E15" s="429">
        <v>150.21899999999999</v>
      </c>
      <c r="F15" s="432">
        <v>51.71</v>
      </c>
      <c r="G15" s="439">
        <f t="shared" si="0"/>
        <v>77.678244899999996</v>
      </c>
      <c r="H15" s="440">
        <f t="shared" si="1"/>
        <v>221.84299999999999</v>
      </c>
      <c r="I15" s="428"/>
      <c r="J15" s="688">
        <f t="shared" si="2"/>
        <v>1.4967176758658279E-2</v>
      </c>
      <c r="K15" s="687">
        <f t="shared" si="3"/>
        <v>1.0877529276971326E-2</v>
      </c>
    </row>
    <row r="16" spans="1:19" s="24" customFormat="1" x14ac:dyDescent="0.2">
      <c r="A16" s="428"/>
      <c r="B16" s="435"/>
      <c r="C16" s="424" t="s">
        <v>94</v>
      </c>
      <c r="D16" s="425">
        <v>9.4160000000000004</v>
      </c>
      <c r="E16" s="429">
        <v>1181.8150000000001</v>
      </c>
      <c r="F16" s="432">
        <v>22.5</v>
      </c>
      <c r="G16" s="439">
        <f t="shared" si="0"/>
        <v>265.90837500000004</v>
      </c>
      <c r="H16" s="440">
        <f t="shared" si="1"/>
        <v>1191.231</v>
      </c>
      <c r="I16" s="428"/>
      <c r="J16" s="687">
        <f>H16/$H$7</f>
        <v>0.21437680097381262</v>
      </c>
      <c r="K16" s="687">
        <f t="shared" si="3"/>
        <v>5.8409100481583057E-2</v>
      </c>
    </row>
    <row r="17" spans="1:11" s="24" customFormat="1" x14ac:dyDescent="0.2">
      <c r="A17" s="428"/>
      <c r="B17" s="435"/>
      <c r="C17" s="424" t="s">
        <v>95</v>
      </c>
      <c r="D17" s="425">
        <v>20.224</v>
      </c>
      <c r="E17" s="429">
        <v>584.13400000000001</v>
      </c>
      <c r="F17" s="432">
        <v>27.46</v>
      </c>
      <c r="G17" s="439">
        <f t="shared" si="0"/>
        <v>160.40319640000001</v>
      </c>
      <c r="H17" s="440">
        <f t="shared" si="1"/>
        <v>604.35800000000006</v>
      </c>
      <c r="I17" s="428"/>
      <c r="J17" s="687">
        <f t="shared" ref="J17:J26" si="4">H17/$H$7</f>
        <v>0.10876172185153968</v>
      </c>
      <c r="K17" s="687">
        <f t="shared" si="3"/>
        <v>2.9633217359897938E-2</v>
      </c>
    </row>
    <row r="18" spans="1:11" s="24" customFormat="1" x14ac:dyDescent="0.2">
      <c r="A18" s="428"/>
      <c r="B18" s="435"/>
      <c r="C18" s="424" t="s">
        <v>96</v>
      </c>
      <c r="D18" s="425">
        <v>6.0330000000000004</v>
      </c>
      <c r="E18" s="429">
        <v>885.81</v>
      </c>
      <c r="F18" s="432">
        <v>20.059999999999999</v>
      </c>
      <c r="G18" s="439">
        <f t="shared" si="0"/>
        <v>177.69348599999998</v>
      </c>
      <c r="H18" s="440">
        <f t="shared" si="1"/>
        <v>891.84299999999996</v>
      </c>
      <c r="I18" s="428"/>
      <c r="J18" s="687">
        <f t="shared" si="4"/>
        <v>0.16049821513282306</v>
      </c>
      <c r="K18" s="687">
        <f t="shared" si="3"/>
        <v>4.3729341664879844E-2</v>
      </c>
    </row>
    <row r="19" spans="1:11" s="24" customFormat="1" x14ac:dyDescent="0.2">
      <c r="A19" s="428"/>
      <c r="B19" s="435"/>
      <c r="C19" s="424" t="s">
        <v>97</v>
      </c>
      <c r="D19" s="425">
        <v>0.313</v>
      </c>
      <c r="E19" s="429">
        <v>747.76900000000001</v>
      </c>
      <c r="F19" s="432">
        <v>17.989999999999998</v>
      </c>
      <c r="G19" s="439">
        <f t="shared" si="0"/>
        <v>134.52364309999999</v>
      </c>
      <c r="H19" s="440">
        <f t="shared" si="1"/>
        <v>748.08199999999999</v>
      </c>
      <c r="I19" s="428"/>
      <c r="J19" s="687">
        <f t="shared" si="4"/>
        <v>0.13462663918760651</v>
      </c>
      <c r="K19" s="687">
        <f t="shared" si="3"/>
        <v>3.6680372410106535E-2</v>
      </c>
    </row>
    <row r="20" spans="1:11" s="24" customFormat="1" x14ac:dyDescent="0.2">
      <c r="A20" s="428"/>
      <c r="B20" s="435"/>
      <c r="C20" s="424" t="s">
        <v>98</v>
      </c>
      <c r="D20" s="425">
        <v>20.853000000000002</v>
      </c>
      <c r="E20" s="429">
        <v>794.16099999999994</v>
      </c>
      <c r="F20" s="432">
        <v>19.62</v>
      </c>
      <c r="G20" s="439">
        <f t="shared" si="0"/>
        <v>155.8143882</v>
      </c>
      <c r="H20" s="440">
        <f t="shared" si="1"/>
        <v>815.0139999999999</v>
      </c>
      <c r="I20" s="428"/>
      <c r="J20" s="687">
        <f t="shared" si="4"/>
        <v>0.14667188317704197</v>
      </c>
      <c r="K20" s="687">
        <f t="shared" si="3"/>
        <v>3.9962219435102787E-2</v>
      </c>
    </row>
    <row r="21" spans="1:11" s="24" customFormat="1" x14ac:dyDescent="0.2">
      <c r="A21" s="428"/>
      <c r="B21" s="435"/>
      <c r="C21" s="424" t="s">
        <v>99</v>
      </c>
      <c r="D21" s="425">
        <v>0</v>
      </c>
      <c r="E21" s="429">
        <v>0</v>
      </c>
      <c r="F21" s="432">
        <v>0</v>
      </c>
      <c r="G21" s="439">
        <f t="shared" si="0"/>
        <v>0</v>
      </c>
      <c r="H21" s="440">
        <f t="shared" si="1"/>
        <v>0</v>
      </c>
      <c r="I21" s="428"/>
      <c r="J21" s="687">
        <f t="shared" si="4"/>
        <v>0</v>
      </c>
      <c r="K21" s="687">
        <f t="shared" si="3"/>
        <v>0</v>
      </c>
    </row>
    <row r="22" spans="1:11" s="24" customFormat="1" x14ac:dyDescent="0.2">
      <c r="A22" s="428"/>
      <c r="B22" s="435"/>
      <c r="C22" s="424" t="s">
        <v>100</v>
      </c>
      <c r="D22" s="425">
        <v>0.24199999999999999</v>
      </c>
      <c r="E22" s="429">
        <v>157.16800000000001</v>
      </c>
      <c r="F22" s="432">
        <v>28.42</v>
      </c>
      <c r="G22" s="439">
        <f t="shared" si="0"/>
        <v>44.667145600000005</v>
      </c>
      <c r="H22" s="440">
        <f t="shared" si="1"/>
        <v>157.41</v>
      </c>
      <c r="I22" s="428"/>
      <c r="J22" s="687">
        <f t="shared" si="4"/>
        <v>2.8327882871825735E-2</v>
      </c>
      <c r="K22" s="687">
        <f t="shared" si="3"/>
        <v>7.7182146089263878E-3</v>
      </c>
    </row>
    <row r="23" spans="1:11" s="24" customFormat="1" x14ac:dyDescent="0.2">
      <c r="A23" s="428"/>
      <c r="B23" s="435"/>
      <c r="C23" s="424" t="s">
        <v>101</v>
      </c>
      <c r="D23" s="425">
        <v>0</v>
      </c>
      <c r="E23" s="429">
        <v>95.539000000000001</v>
      </c>
      <c r="F23" s="432">
        <v>33.83</v>
      </c>
      <c r="G23" s="439">
        <f t="shared" si="0"/>
        <v>32.320843699999998</v>
      </c>
      <c r="H23" s="440">
        <f t="shared" si="1"/>
        <v>95.539000000000001</v>
      </c>
      <c r="I23" s="428"/>
      <c r="J23" s="687">
        <f t="shared" si="4"/>
        <v>1.7193428636626384E-2</v>
      </c>
      <c r="K23" s="687">
        <f t="shared" si="3"/>
        <v>4.6845213488483457E-3</v>
      </c>
    </row>
    <row r="24" spans="1:11" s="24" customFormat="1" x14ac:dyDescent="0.2">
      <c r="A24" s="428"/>
      <c r="B24" s="435"/>
      <c r="C24" s="424" t="s">
        <v>102</v>
      </c>
      <c r="D24" s="425">
        <v>6.3129999999999997</v>
      </c>
      <c r="E24" s="429">
        <v>463.79399999999998</v>
      </c>
      <c r="F24" s="432">
        <v>28.69</v>
      </c>
      <c r="G24" s="439">
        <f t="shared" si="0"/>
        <v>133.0624986</v>
      </c>
      <c r="H24" s="440">
        <f t="shared" si="1"/>
        <v>470.10699999999997</v>
      </c>
      <c r="I24" s="428"/>
      <c r="J24" s="687">
        <f t="shared" si="4"/>
        <v>8.4601588420210788E-2</v>
      </c>
      <c r="K24" s="687">
        <f t="shared" si="3"/>
        <v>2.3050547710809714E-2</v>
      </c>
    </row>
    <row r="25" spans="1:11" s="24" customFormat="1" x14ac:dyDescent="0.2">
      <c r="A25" s="428"/>
      <c r="B25" s="435"/>
      <c r="C25" s="424" t="s">
        <v>103</v>
      </c>
      <c r="D25" s="425">
        <v>0</v>
      </c>
      <c r="E25" s="429">
        <v>213.25299999999999</v>
      </c>
      <c r="F25" s="432">
        <v>47.32</v>
      </c>
      <c r="G25" s="439">
        <f t="shared" si="0"/>
        <v>100.91131959999998</v>
      </c>
      <c r="H25" s="440">
        <f t="shared" si="1"/>
        <v>213.25299999999999</v>
      </c>
      <c r="I25" s="428"/>
      <c r="J25" s="687">
        <f t="shared" si="4"/>
        <v>3.8377523702848949E-2</v>
      </c>
      <c r="K25" s="687">
        <f t="shared" si="3"/>
        <v>1.0456339622624858E-2</v>
      </c>
    </row>
    <row r="26" spans="1:11" s="24" customFormat="1" ht="13.5" thickBot="1" x14ac:dyDescent="0.25">
      <c r="A26" s="428"/>
      <c r="B26" s="290"/>
      <c r="C26" s="430" t="s">
        <v>104</v>
      </c>
      <c r="D26" s="433">
        <v>57.215000000000003</v>
      </c>
      <c r="E26" s="433">
        <v>311.60500000000002</v>
      </c>
      <c r="F26" s="431">
        <v>19.64</v>
      </c>
      <c r="G26" s="329">
        <f t="shared" si="0"/>
        <v>61.199222000000006</v>
      </c>
      <c r="H26" s="337">
        <f t="shared" si="1"/>
        <v>368.82000000000005</v>
      </c>
      <c r="I26" s="428"/>
      <c r="J26" s="689">
        <f t="shared" si="4"/>
        <v>6.6373735854054816E-2</v>
      </c>
      <c r="K26" s="689">
        <f t="shared" si="3"/>
        <v>1.8084187231206597E-2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ht="15" x14ac:dyDescent="0.2">
      <c r="B29" s="778" t="s">
        <v>682</v>
      </c>
      <c r="C29" s="779"/>
      <c r="D29" s="779"/>
      <c r="E29" s="779"/>
      <c r="F29" s="779"/>
      <c r="G29" s="779"/>
      <c r="H29" s="779"/>
    </row>
    <row r="30" spans="1:11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1" s="23" customFormat="1" x14ac:dyDescent="0.2">
      <c r="B31" s="434" t="s">
        <v>92</v>
      </c>
      <c r="C31" s="424" t="s">
        <v>119</v>
      </c>
      <c r="D31" s="425">
        <v>0.17799999999999999</v>
      </c>
      <c r="E31" s="427">
        <v>0.248</v>
      </c>
      <c r="F31" s="432">
        <v>63.65</v>
      </c>
      <c r="G31" s="439">
        <f>E31*F31/100</f>
        <v>0.15785199999999999</v>
      </c>
      <c r="H31" s="440">
        <f>SUM(D31,E31)</f>
        <v>0.42599999999999999</v>
      </c>
    </row>
    <row r="32" spans="1:11" s="23" customFormat="1" x14ac:dyDescent="0.2">
      <c r="B32" s="434"/>
      <c r="C32" s="424" t="s">
        <v>120</v>
      </c>
      <c r="D32" s="425">
        <v>98.935000000000002</v>
      </c>
      <c r="E32" s="427">
        <v>39.353000000000002</v>
      </c>
      <c r="F32" s="432">
        <v>40.44</v>
      </c>
      <c r="G32" s="439">
        <f t="shared" ref="G32:G37" si="5">E32*F32/100</f>
        <v>15.914353200000001</v>
      </c>
      <c r="H32" s="440">
        <f t="shared" ref="H32:H37" si="6">SUM(D32,E32)</f>
        <v>138.28800000000001</v>
      </c>
    </row>
    <row r="33" spans="2:8" s="23" customFormat="1" x14ac:dyDescent="0.2">
      <c r="B33" s="434"/>
      <c r="C33" s="424" t="s">
        <v>121</v>
      </c>
      <c r="D33" s="425">
        <v>2330.4560000000001</v>
      </c>
      <c r="E33" s="427">
        <v>3720.7040000000002</v>
      </c>
      <c r="F33" s="432">
        <v>15.578520467143436</v>
      </c>
      <c r="G33" s="439">
        <f t="shared" si="5"/>
        <v>579.63063416182456</v>
      </c>
      <c r="H33" s="440">
        <f t="shared" si="6"/>
        <v>6051.16</v>
      </c>
    </row>
    <row r="34" spans="2:8" s="23" customFormat="1" x14ac:dyDescent="0.2">
      <c r="B34" s="434"/>
      <c r="C34" s="424" t="s">
        <v>122</v>
      </c>
      <c r="D34" s="425">
        <v>3052.6849999999999</v>
      </c>
      <c r="E34" s="427">
        <v>3254.3910000000001</v>
      </c>
      <c r="F34" s="432">
        <v>15.94920865824542</v>
      </c>
      <c r="G34" s="439">
        <f t="shared" si="5"/>
        <v>519.0496111451597</v>
      </c>
      <c r="H34" s="440">
        <f t="shared" si="6"/>
        <v>6307.076</v>
      </c>
    </row>
    <row r="35" spans="2:8" s="23" customFormat="1" x14ac:dyDescent="0.2">
      <c r="B35" s="434"/>
      <c r="C35" s="424" t="s">
        <v>123</v>
      </c>
      <c r="D35" s="425">
        <v>1088.7090000000001</v>
      </c>
      <c r="E35" s="427">
        <v>850.07899999999995</v>
      </c>
      <c r="F35" s="432">
        <v>42.86</v>
      </c>
      <c r="G35" s="439">
        <f t="shared" si="5"/>
        <v>364.34385939999999</v>
      </c>
      <c r="H35" s="440">
        <f t="shared" si="6"/>
        <v>1938.788</v>
      </c>
    </row>
    <row r="36" spans="2:8" s="23" customFormat="1" x14ac:dyDescent="0.2">
      <c r="B36" s="434"/>
      <c r="C36" s="424" t="s">
        <v>124</v>
      </c>
      <c r="D36" s="425">
        <v>31.265000000000001</v>
      </c>
      <c r="E36" s="427">
        <v>332.89100000000002</v>
      </c>
      <c r="F36" s="432">
        <v>59.68</v>
      </c>
      <c r="G36" s="439">
        <f t="shared" si="5"/>
        <v>198.66934879999999</v>
      </c>
      <c r="H36" s="440">
        <f t="shared" si="6"/>
        <v>364.15600000000001</v>
      </c>
    </row>
    <row r="37" spans="2:8" s="23" customFormat="1" x14ac:dyDescent="0.2">
      <c r="B37" s="434"/>
      <c r="C37" s="424" t="s">
        <v>125</v>
      </c>
      <c r="D37" s="425">
        <v>8.2780000000000005</v>
      </c>
      <c r="E37" s="427">
        <v>13.795</v>
      </c>
      <c r="F37" s="432">
        <v>99.74</v>
      </c>
      <c r="G37" s="439">
        <f t="shared" si="5"/>
        <v>13.759132999999999</v>
      </c>
      <c r="H37" s="440">
        <f t="shared" si="6"/>
        <v>22.073</v>
      </c>
    </row>
    <row r="38" spans="2:8" s="23" customFormat="1" x14ac:dyDescent="0.2">
      <c r="B38" s="434"/>
      <c r="C38" s="424"/>
      <c r="D38" s="425"/>
      <c r="E38" s="54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>
        <v>2.9000000000000001E-2</v>
      </c>
      <c r="E39" s="427">
        <v>11.694000000000001</v>
      </c>
      <c r="F39" s="432">
        <v>36.729999999999997</v>
      </c>
      <c r="G39" s="439">
        <f>E39*F39/100</f>
        <v>4.2952062</v>
      </c>
      <c r="H39" s="440">
        <f>SUM(D39,E39)</f>
        <v>11.723000000000001</v>
      </c>
    </row>
    <row r="40" spans="2:8" s="23" customFormat="1" x14ac:dyDescent="0.2">
      <c r="B40" s="434"/>
      <c r="C40" s="424" t="s">
        <v>120</v>
      </c>
      <c r="D40" s="425">
        <v>6.2469999999999999</v>
      </c>
      <c r="E40" s="427">
        <v>130.542</v>
      </c>
      <c r="F40" s="432">
        <v>16.510000000000002</v>
      </c>
      <c r="G40" s="439">
        <f t="shared" ref="G40:G45" si="7">E40*F40/100</f>
        <v>21.552484200000002</v>
      </c>
      <c r="H40" s="440">
        <f t="shared" ref="H40:H45" si="8">SUM(D40,E40)</f>
        <v>136.78899999999999</v>
      </c>
    </row>
    <row r="41" spans="2:8" s="23" customFormat="1" x14ac:dyDescent="0.2">
      <c r="B41" s="434"/>
      <c r="C41" s="424" t="s">
        <v>121</v>
      </c>
      <c r="D41" s="425">
        <v>24.518000000000001</v>
      </c>
      <c r="E41" s="427">
        <v>1274.252</v>
      </c>
      <c r="F41" s="432">
        <v>14.302908675230594</v>
      </c>
      <c r="G41" s="439">
        <f t="shared" si="7"/>
        <v>182.25509985229937</v>
      </c>
      <c r="H41" s="440">
        <f t="shared" si="8"/>
        <v>1298.77</v>
      </c>
    </row>
    <row r="42" spans="2:8" s="23" customFormat="1" x14ac:dyDescent="0.2">
      <c r="B42" s="434"/>
      <c r="C42" s="424" t="s">
        <v>122</v>
      </c>
      <c r="D42" s="425">
        <v>33.954999999999998</v>
      </c>
      <c r="E42" s="427">
        <v>936.08500000000004</v>
      </c>
      <c r="F42" s="432">
        <v>18.056942596526596</v>
      </c>
      <c r="G42" s="439">
        <f t="shared" si="7"/>
        <v>169.02833110469601</v>
      </c>
      <c r="H42" s="440">
        <f t="shared" si="8"/>
        <v>970.04000000000008</v>
      </c>
    </row>
    <row r="43" spans="2:8" s="23" customFormat="1" x14ac:dyDescent="0.2">
      <c r="B43" s="434"/>
      <c r="C43" s="424" t="s">
        <v>123</v>
      </c>
      <c r="D43" s="425">
        <v>33.718000000000004</v>
      </c>
      <c r="E43" s="427">
        <v>1791.768</v>
      </c>
      <c r="F43" s="432">
        <v>16.46</v>
      </c>
      <c r="G43" s="439">
        <f t="shared" si="7"/>
        <v>294.92501279999999</v>
      </c>
      <c r="H43" s="440">
        <f t="shared" si="8"/>
        <v>1825.4860000000001</v>
      </c>
    </row>
    <row r="44" spans="2:8" s="23" customFormat="1" x14ac:dyDescent="0.2">
      <c r="B44" s="434"/>
      <c r="C44" s="424" t="s">
        <v>124</v>
      </c>
      <c r="D44" s="425">
        <v>10.976000000000001</v>
      </c>
      <c r="E44" s="427">
        <v>919.87599999999998</v>
      </c>
      <c r="F44" s="432">
        <v>22.74</v>
      </c>
      <c r="G44" s="439">
        <f t="shared" si="7"/>
        <v>209.17980239999997</v>
      </c>
      <c r="H44" s="440">
        <f t="shared" si="8"/>
        <v>930.85199999999998</v>
      </c>
    </row>
    <row r="45" spans="2:8" s="23" customFormat="1" x14ac:dyDescent="0.2">
      <c r="B45" s="434"/>
      <c r="C45" s="424" t="s">
        <v>125</v>
      </c>
      <c r="D45" s="425">
        <v>11.167999999999999</v>
      </c>
      <c r="E45" s="427">
        <v>371.88900000000001</v>
      </c>
      <c r="F45" s="432">
        <v>51.844977610134514</v>
      </c>
      <c r="G45" s="439">
        <f t="shared" si="7"/>
        <v>192.80576878455315</v>
      </c>
      <c r="H45" s="440">
        <f t="shared" si="8"/>
        <v>383.05700000000002</v>
      </c>
    </row>
    <row r="46" spans="2:8" s="23" customFormat="1" x14ac:dyDescent="0.2">
      <c r="B46" s="434"/>
      <c r="C46" s="424"/>
      <c r="D46" s="425"/>
      <c r="E46" s="54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>
        <v>0.20599999999999999</v>
      </c>
      <c r="E47" s="427">
        <v>11.993</v>
      </c>
      <c r="F47" s="432">
        <v>36.36</v>
      </c>
      <c r="G47" s="439">
        <f>E47*F47/100</f>
        <v>4.3606547999999998</v>
      </c>
      <c r="H47" s="440">
        <f>SUM(D47,E47)</f>
        <v>12.199</v>
      </c>
    </row>
    <row r="48" spans="2:8" s="23" customFormat="1" x14ac:dyDescent="0.2">
      <c r="B48" s="434"/>
      <c r="C48" s="424" t="s">
        <v>120</v>
      </c>
      <c r="D48" s="425">
        <v>105.182</v>
      </c>
      <c r="E48" s="427">
        <v>170.386</v>
      </c>
      <c r="F48" s="432">
        <v>15.68</v>
      </c>
      <c r="G48" s="439">
        <f t="shared" ref="G48:G53" si="9">E48*F48/100</f>
        <v>26.716524799999998</v>
      </c>
      <c r="H48" s="440">
        <f t="shared" ref="H48:H53" si="10">SUM(D48,E48)</f>
        <v>275.56799999999998</v>
      </c>
    </row>
    <row r="49" spans="2:8" s="23" customFormat="1" x14ac:dyDescent="0.2">
      <c r="B49" s="434"/>
      <c r="C49" s="424" t="s">
        <v>121</v>
      </c>
      <c r="D49" s="425">
        <v>2354.973</v>
      </c>
      <c r="E49" s="427">
        <v>5037.2359999999999</v>
      </c>
      <c r="F49" s="432">
        <v>12.578059352484658</v>
      </c>
      <c r="G49" s="439">
        <f t="shared" si="9"/>
        <v>633.58653380472413</v>
      </c>
      <c r="H49" s="440">
        <f t="shared" si="10"/>
        <v>7392.2089999999998</v>
      </c>
    </row>
    <row r="50" spans="2:8" s="23" customFormat="1" x14ac:dyDescent="0.2">
      <c r="B50" s="434"/>
      <c r="C50" s="424" t="s">
        <v>122</v>
      </c>
      <c r="D50" s="425">
        <v>3086.6410000000001</v>
      </c>
      <c r="E50" s="427">
        <v>4133.4179999999997</v>
      </c>
      <c r="F50" s="432">
        <v>13.450326888607103</v>
      </c>
      <c r="G50" s="439">
        <f t="shared" si="9"/>
        <v>555.95823267252592</v>
      </c>
      <c r="H50" s="440">
        <f t="shared" si="10"/>
        <v>7220.0589999999993</v>
      </c>
    </row>
    <row r="51" spans="2:8" s="23" customFormat="1" x14ac:dyDescent="0.2">
      <c r="B51" s="434"/>
      <c r="C51" s="424" t="s">
        <v>123</v>
      </c>
      <c r="D51" s="425">
        <v>1122.4269999999999</v>
      </c>
      <c r="E51" s="427">
        <v>2663.5819999999999</v>
      </c>
      <c r="F51" s="432">
        <v>17.670000000000002</v>
      </c>
      <c r="G51" s="439">
        <f t="shared" si="9"/>
        <v>470.65493939999999</v>
      </c>
      <c r="H51" s="440">
        <f t="shared" si="10"/>
        <v>3786.009</v>
      </c>
    </row>
    <row r="52" spans="2:8" s="23" customFormat="1" x14ac:dyDescent="0.2">
      <c r="B52" s="434"/>
      <c r="C52" s="424" t="s">
        <v>124</v>
      </c>
      <c r="D52" s="425">
        <v>42.241</v>
      </c>
      <c r="E52" s="427">
        <v>1259.982</v>
      </c>
      <c r="F52" s="432">
        <v>23.2</v>
      </c>
      <c r="G52" s="439">
        <f t="shared" si="9"/>
        <v>292.31582400000002</v>
      </c>
      <c r="H52" s="440">
        <f t="shared" si="10"/>
        <v>1302.223</v>
      </c>
    </row>
    <row r="53" spans="2:8" s="23" customFormat="1" ht="13.5" thickBot="1" x14ac:dyDescent="0.25">
      <c r="B53" s="290"/>
      <c r="C53" s="430" t="s">
        <v>125</v>
      </c>
      <c r="D53" s="433">
        <v>19.446999999999999</v>
      </c>
      <c r="E53" s="433">
        <v>386.9</v>
      </c>
      <c r="F53" s="431">
        <v>50.110651417340556</v>
      </c>
      <c r="G53" s="329">
        <f t="shared" si="9"/>
        <v>193.87811033369061</v>
      </c>
      <c r="H53" s="337">
        <f t="shared" si="10"/>
        <v>406.34699999999998</v>
      </c>
    </row>
    <row r="54" spans="2:8" s="23" customFormat="1" x14ac:dyDescent="0.2">
      <c r="C54" s="24"/>
      <c r="D54" s="269"/>
      <c r="E54" s="548"/>
      <c r="F54" s="24"/>
      <c r="G54" s="24"/>
    </row>
    <row r="55" spans="2:8" s="23" customFormat="1" x14ac:dyDescent="0.2"/>
    <row r="56" spans="2:8" s="23" customFormat="1" ht="15" x14ac:dyDescent="0.2">
      <c r="B56" s="778" t="s">
        <v>682</v>
      </c>
      <c r="C56" s="779"/>
      <c r="D56" s="779"/>
      <c r="E56" s="779"/>
      <c r="F56" s="779"/>
      <c r="G56" s="779"/>
      <c r="H56" s="779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486</v>
      </c>
    </row>
    <row r="58" spans="2:8" s="23" customFormat="1" x14ac:dyDescent="0.2">
      <c r="B58" s="434" t="s">
        <v>92</v>
      </c>
      <c r="C58" s="424" t="s">
        <v>127</v>
      </c>
      <c r="D58" s="425">
        <v>0.23699999999999999</v>
      </c>
      <c r="E58" s="427">
        <v>1.4E-2</v>
      </c>
      <c r="F58" s="432">
        <v>96.6</v>
      </c>
      <c r="G58" s="439">
        <f>E58*F58/100</f>
        <v>1.3524000000000001E-2</v>
      </c>
      <c r="H58" s="440">
        <f t="shared" ref="H58:H86" si="11">SUM(D58,E58)</f>
        <v>0.251</v>
      </c>
    </row>
    <row r="59" spans="2:8" s="23" customFormat="1" x14ac:dyDescent="0.2">
      <c r="B59" s="434"/>
      <c r="C59" s="424" t="s">
        <v>128</v>
      </c>
      <c r="D59" s="425">
        <v>41.167000000000002</v>
      </c>
      <c r="E59" s="427">
        <v>49.405000000000001</v>
      </c>
      <c r="F59" s="432">
        <v>45.39</v>
      </c>
      <c r="G59" s="439">
        <f t="shared" ref="G59:G66" si="12">E59*F59/100</f>
        <v>22.424929500000005</v>
      </c>
      <c r="H59" s="440">
        <f t="shared" si="11"/>
        <v>90.572000000000003</v>
      </c>
    </row>
    <row r="60" spans="2:8" s="23" customFormat="1" x14ac:dyDescent="0.2">
      <c r="B60" s="434"/>
      <c r="C60" s="424" t="s">
        <v>129</v>
      </c>
      <c r="D60" s="425">
        <v>994.24400000000003</v>
      </c>
      <c r="E60" s="427">
        <v>395.786</v>
      </c>
      <c r="F60" s="432">
        <v>31.46</v>
      </c>
      <c r="G60" s="439">
        <f t="shared" si="12"/>
        <v>124.5142756</v>
      </c>
      <c r="H60" s="440">
        <f t="shared" si="11"/>
        <v>1390.03</v>
      </c>
    </row>
    <row r="61" spans="2:8" s="23" customFormat="1" x14ac:dyDescent="0.2">
      <c r="B61" s="434"/>
      <c r="C61" s="424" t="s">
        <v>130</v>
      </c>
      <c r="D61" s="425">
        <v>2660.7260000000001</v>
      </c>
      <c r="E61" s="427">
        <v>1231.807</v>
      </c>
      <c r="F61" s="432">
        <v>21.21</v>
      </c>
      <c r="G61" s="439">
        <f t="shared" si="12"/>
        <v>261.26626470000002</v>
      </c>
      <c r="H61" s="440">
        <f t="shared" si="11"/>
        <v>3892.5330000000004</v>
      </c>
    </row>
    <row r="62" spans="2:8" s="23" customFormat="1" x14ac:dyDescent="0.2">
      <c r="B62" s="434"/>
      <c r="C62" s="424" t="s">
        <v>131</v>
      </c>
      <c r="D62" s="425">
        <v>2356.5709999999999</v>
      </c>
      <c r="E62" s="427">
        <v>3024.7280000000001</v>
      </c>
      <c r="F62" s="432">
        <v>16.329999999999998</v>
      </c>
      <c r="G62" s="439">
        <f t="shared" si="12"/>
        <v>493.93808239999998</v>
      </c>
      <c r="H62" s="440">
        <f t="shared" si="11"/>
        <v>5381.299</v>
      </c>
    </row>
    <row r="63" spans="2:8" s="23" customFormat="1" x14ac:dyDescent="0.2">
      <c r="B63" s="434"/>
      <c r="C63" s="424" t="s">
        <v>132</v>
      </c>
      <c r="D63" s="425">
        <v>342.23899999999998</v>
      </c>
      <c r="E63" s="427">
        <v>2397.6990000000001</v>
      </c>
      <c r="F63" s="432">
        <v>19.399999999999999</v>
      </c>
      <c r="G63" s="439">
        <f t="shared" si="12"/>
        <v>465.15360600000002</v>
      </c>
      <c r="H63" s="440">
        <f t="shared" si="11"/>
        <v>2739.9380000000001</v>
      </c>
    </row>
    <row r="64" spans="2:8" s="23" customFormat="1" x14ac:dyDescent="0.2">
      <c r="B64" s="434"/>
      <c r="C64" s="424" t="s">
        <v>133</v>
      </c>
      <c r="D64" s="425">
        <v>208.01599999999999</v>
      </c>
      <c r="E64" s="427">
        <v>734.69899999999996</v>
      </c>
      <c r="F64" s="432">
        <v>31</v>
      </c>
      <c r="G64" s="439">
        <f t="shared" si="12"/>
        <v>227.75668999999999</v>
      </c>
      <c r="H64" s="440">
        <f t="shared" si="11"/>
        <v>942.71499999999992</v>
      </c>
    </row>
    <row r="65" spans="2:8" s="23" customFormat="1" x14ac:dyDescent="0.2">
      <c r="B65" s="434"/>
      <c r="C65" s="424" t="s">
        <v>134</v>
      </c>
      <c r="D65" s="425">
        <v>6.6260000000000003</v>
      </c>
      <c r="E65" s="427">
        <v>160.79499999999999</v>
      </c>
      <c r="F65" s="432">
        <v>44.9</v>
      </c>
      <c r="G65" s="439">
        <f t="shared" si="12"/>
        <v>72.196954999999988</v>
      </c>
      <c r="H65" s="440">
        <f t="shared" si="11"/>
        <v>167.42099999999999</v>
      </c>
    </row>
    <row r="66" spans="2:8" s="23" customFormat="1" x14ac:dyDescent="0.2">
      <c r="B66" s="434"/>
      <c r="C66" s="424" t="s">
        <v>135</v>
      </c>
      <c r="D66" s="425">
        <v>0.68</v>
      </c>
      <c r="E66" s="427">
        <v>216.52799999999999</v>
      </c>
      <c r="F66" s="432">
        <v>75.52</v>
      </c>
      <c r="G66" s="439">
        <f t="shared" si="12"/>
        <v>163.52194559999998</v>
      </c>
      <c r="H66" s="440">
        <f t="shared" si="11"/>
        <v>217.208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>
        <v>0.41799999999999998</v>
      </c>
      <c r="E68" s="427">
        <v>36.463999999999999</v>
      </c>
      <c r="F68" s="432">
        <v>28.14</v>
      </c>
      <c r="G68" s="439">
        <f t="shared" ref="G68:G76" si="13">E68*F68/100</f>
        <v>10.260969600000001</v>
      </c>
      <c r="H68" s="440">
        <f t="shared" si="11"/>
        <v>36.881999999999998</v>
      </c>
    </row>
    <row r="69" spans="2:8" s="23" customFormat="1" x14ac:dyDescent="0.2">
      <c r="B69" s="434"/>
      <c r="C69" s="424" t="s">
        <v>128</v>
      </c>
      <c r="D69" s="425">
        <v>14.28</v>
      </c>
      <c r="E69" s="427">
        <v>286.46499999999997</v>
      </c>
      <c r="F69" s="432">
        <v>14.78</v>
      </c>
      <c r="G69" s="439">
        <f t="shared" si="13"/>
        <v>42.339526999999997</v>
      </c>
      <c r="H69" s="440">
        <f t="shared" si="11"/>
        <v>300.74499999999995</v>
      </c>
    </row>
    <row r="70" spans="2:8" s="23" customFormat="1" x14ac:dyDescent="0.2">
      <c r="B70" s="434"/>
      <c r="C70" s="424" t="s">
        <v>129</v>
      </c>
      <c r="D70" s="425">
        <v>39.534999999999997</v>
      </c>
      <c r="E70" s="427">
        <v>450.62</v>
      </c>
      <c r="F70" s="432">
        <v>15.4</v>
      </c>
      <c r="G70" s="439">
        <f t="shared" si="13"/>
        <v>69.395480000000006</v>
      </c>
      <c r="H70" s="440">
        <f t="shared" si="11"/>
        <v>490.15499999999997</v>
      </c>
    </row>
    <row r="71" spans="2:8" s="23" customFormat="1" x14ac:dyDescent="0.2">
      <c r="B71" s="434"/>
      <c r="C71" s="424" t="s">
        <v>130</v>
      </c>
      <c r="D71" s="425">
        <v>27.062999999999999</v>
      </c>
      <c r="E71" s="427">
        <v>659.00199999999995</v>
      </c>
      <c r="F71" s="432">
        <v>19.75</v>
      </c>
      <c r="G71" s="439">
        <f t="shared" si="13"/>
        <v>130.152895</v>
      </c>
      <c r="H71" s="440">
        <f t="shared" si="11"/>
        <v>686.06499999999994</v>
      </c>
    </row>
    <row r="72" spans="2:8" s="23" customFormat="1" x14ac:dyDescent="0.2">
      <c r="B72" s="434"/>
      <c r="C72" s="424" t="s">
        <v>131</v>
      </c>
      <c r="D72" s="425">
        <v>24.855</v>
      </c>
      <c r="E72" s="427">
        <v>1089.5809999999999</v>
      </c>
      <c r="F72" s="432">
        <v>14.6</v>
      </c>
      <c r="G72" s="439">
        <f t="shared" si="13"/>
        <v>159.07882599999999</v>
      </c>
      <c r="H72" s="440">
        <f t="shared" si="11"/>
        <v>1114.4359999999999</v>
      </c>
    </row>
    <row r="73" spans="2:8" s="23" customFormat="1" x14ac:dyDescent="0.2">
      <c r="B73" s="434"/>
      <c r="C73" s="424" t="s">
        <v>132</v>
      </c>
      <c r="D73" s="425">
        <v>10.343</v>
      </c>
      <c r="E73" s="427">
        <v>867.30499999999995</v>
      </c>
      <c r="F73" s="432">
        <v>18.78</v>
      </c>
      <c r="G73" s="439">
        <f t="shared" si="13"/>
        <v>162.87987899999999</v>
      </c>
      <c r="H73" s="440">
        <f t="shared" si="11"/>
        <v>877.64799999999991</v>
      </c>
    </row>
    <row r="74" spans="2:8" s="23" customFormat="1" x14ac:dyDescent="0.2">
      <c r="B74" s="434"/>
      <c r="C74" s="424" t="s">
        <v>133</v>
      </c>
      <c r="D74" s="425">
        <v>3.7789999999999999</v>
      </c>
      <c r="E74" s="427">
        <v>1268.7650000000001</v>
      </c>
      <c r="F74" s="432">
        <v>18.8</v>
      </c>
      <c r="G74" s="439">
        <f t="shared" si="13"/>
        <v>238.52782000000002</v>
      </c>
      <c r="H74" s="440">
        <f t="shared" si="11"/>
        <v>1272.5440000000001</v>
      </c>
    </row>
    <row r="75" spans="2:8" s="23" customFormat="1" x14ac:dyDescent="0.2">
      <c r="B75" s="434"/>
      <c r="C75" s="424" t="s">
        <v>134</v>
      </c>
      <c r="D75" s="425">
        <v>0.33500000000000002</v>
      </c>
      <c r="E75" s="427">
        <v>721.25400000000002</v>
      </c>
      <c r="F75" s="432">
        <v>33.700000000000003</v>
      </c>
      <c r="G75" s="439">
        <f t="shared" si="13"/>
        <v>243.06259800000004</v>
      </c>
      <c r="H75" s="440">
        <f t="shared" si="11"/>
        <v>721.58900000000006</v>
      </c>
    </row>
    <row r="76" spans="2:8" s="23" customFormat="1" x14ac:dyDescent="0.2">
      <c r="B76" s="434"/>
      <c r="C76" s="424" t="s">
        <v>135</v>
      </c>
      <c r="D76" s="425">
        <v>2E-3</v>
      </c>
      <c r="E76" s="427">
        <v>56.649000000000001</v>
      </c>
      <c r="F76" s="432">
        <v>49.5</v>
      </c>
      <c r="G76" s="439">
        <f t="shared" si="13"/>
        <v>28.041255</v>
      </c>
      <c r="H76" s="440">
        <f t="shared" si="11"/>
        <v>56.651000000000003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>
        <v>0.65500000000000003</v>
      </c>
      <c r="E78" s="427">
        <v>36.636000000000003</v>
      </c>
      <c r="F78" s="432">
        <v>28.12</v>
      </c>
      <c r="G78" s="439">
        <f t="shared" ref="G78:G86" si="14">E78*F78/100</f>
        <v>10.3020432</v>
      </c>
      <c r="H78" s="440">
        <f t="shared" si="11"/>
        <v>37.291000000000004</v>
      </c>
    </row>
    <row r="79" spans="2:8" s="23" customFormat="1" x14ac:dyDescent="0.2">
      <c r="B79" s="434"/>
      <c r="C79" s="424" t="s">
        <v>128</v>
      </c>
      <c r="D79" s="425">
        <v>55.447000000000003</v>
      </c>
      <c r="E79" s="427">
        <v>337.255</v>
      </c>
      <c r="F79" s="432">
        <v>14.2</v>
      </c>
      <c r="G79" s="439">
        <f t="shared" si="14"/>
        <v>47.890209999999996</v>
      </c>
      <c r="H79" s="440">
        <f t="shared" si="11"/>
        <v>392.702</v>
      </c>
    </row>
    <row r="80" spans="2:8" s="23" customFormat="1" x14ac:dyDescent="0.2">
      <c r="B80" s="434"/>
      <c r="C80" s="424" t="s">
        <v>129</v>
      </c>
      <c r="D80" s="425">
        <v>1033.779</v>
      </c>
      <c r="E80" s="427">
        <v>852.69399999999996</v>
      </c>
      <c r="F80" s="432">
        <v>16.32</v>
      </c>
      <c r="G80" s="439">
        <f t="shared" si="14"/>
        <v>139.15966080000001</v>
      </c>
      <c r="H80" s="440">
        <f t="shared" si="11"/>
        <v>1886.473</v>
      </c>
    </row>
    <row r="81" spans="2:8" s="23" customFormat="1" x14ac:dyDescent="0.2">
      <c r="B81" s="434"/>
      <c r="C81" s="424" t="s">
        <v>130</v>
      </c>
      <c r="D81" s="425">
        <v>2687.79</v>
      </c>
      <c r="E81" s="427">
        <v>1903.866</v>
      </c>
      <c r="F81" s="432">
        <v>15.52</v>
      </c>
      <c r="G81" s="439">
        <f t="shared" si="14"/>
        <v>295.4800032</v>
      </c>
      <c r="H81" s="440">
        <f t="shared" si="11"/>
        <v>4591.6559999999999</v>
      </c>
    </row>
    <row r="82" spans="2:8" s="23" customFormat="1" x14ac:dyDescent="0.2">
      <c r="B82" s="434"/>
      <c r="C82" s="424" t="s">
        <v>131</v>
      </c>
      <c r="D82" s="425">
        <v>2381.4259999999999</v>
      </c>
      <c r="E82" s="427">
        <v>4043.6970000000001</v>
      </c>
      <c r="F82" s="432">
        <v>13.29</v>
      </c>
      <c r="G82" s="439">
        <f t="shared" si="14"/>
        <v>537.40733130000001</v>
      </c>
      <c r="H82" s="440">
        <f t="shared" si="11"/>
        <v>6425.1229999999996</v>
      </c>
    </row>
    <row r="83" spans="2:8" s="23" customFormat="1" x14ac:dyDescent="0.2">
      <c r="B83" s="434"/>
      <c r="C83" s="424" t="s">
        <v>132</v>
      </c>
      <c r="D83" s="425">
        <v>352.58199999999999</v>
      </c>
      <c r="E83" s="427">
        <v>3304.3490000000002</v>
      </c>
      <c r="F83" s="432">
        <v>15.08</v>
      </c>
      <c r="G83" s="439">
        <f t="shared" si="14"/>
        <v>498.29582920000001</v>
      </c>
      <c r="H83" s="440">
        <f t="shared" si="11"/>
        <v>3656.931</v>
      </c>
    </row>
    <row r="84" spans="2:8" s="23" customFormat="1" x14ac:dyDescent="0.2">
      <c r="B84" s="434"/>
      <c r="C84" s="424" t="s">
        <v>133</v>
      </c>
      <c r="D84" s="425">
        <v>211.79499999999999</v>
      </c>
      <c r="E84" s="427">
        <v>2020.7</v>
      </c>
      <c r="F84" s="432">
        <v>16.46</v>
      </c>
      <c r="G84" s="439">
        <f t="shared" si="14"/>
        <v>332.60722000000004</v>
      </c>
      <c r="H84" s="440">
        <f t="shared" si="11"/>
        <v>2232.4949999999999</v>
      </c>
    </row>
    <row r="85" spans="2:8" s="23" customFormat="1" x14ac:dyDescent="0.2">
      <c r="B85" s="434"/>
      <c r="C85" s="424" t="s">
        <v>134</v>
      </c>
      <c r="D85" s="425">
        <v>6.9610000000000003</v>
      </c>
      <c r="E85" s="427">
        <v>885.61800000000005</v>
      </c>
      <c r="F85" s="432">
        <v>28.72</v>
      </c>
      <c r="G85" s="439">
        <f t="shared" si="14"/>
        <v>254.34948960000003</v>
      </c>
      <c r="H85" s="440">
        <f t="shared" si="11"/>
        <v>892.57900000000006</v>
      </c>
    </row>
    <row r="86" spans="2:8" ht="13.5" thickBot="1" x14ac:dyDescent="0.25">
      <c r="B86" s="290"/>
      <c r="C86" s="430" t="s">
        <v>135</v>
      </c>
      <c r="D86" s="433">
        <v>0.68200000000000005</v>
      </c>
      <c r="E86" s="433">
        <v>278.68</v>
      </c>
      <c r="F86" s="431">
        <v>60.43</v>
      </c>
      <c r="G86" s="329">
        <f t="shared" si="14"/>
        <v>168.40632399999998</v>
      </c>
      <c r="H86" s="337">
        <f t="shared" si="11"/>
        <v>279.36200000000002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1"/>
      <c r="B3" s="778" t="s">
        <v>695</v>
      </c>
      <c r="C3" s="779"/>
      <c r="D3" s="779"/>
      <c r="E3" s="804"/>
    </row>
    <row r="4" spans="1:7" x14ac:dyDescent="0.2">
      <c r="A4" s="149"/>
      <c r="B4" s="279"/>
      <c r="C4" s="279" t="s">
        <v>609</v>
      </c>
      <c r="D4" s="438" t="s">
        <v>78</v>
      </c>
      <c r="E4" s="542" t="s">
        <v>308</v>
      </c>
      <c r="F4" s="149"/>
      <c r="G4" s="149"/>
    </row>
    <row r="5" spans="1:7" s="23" customFormat="1" x14ac:dyDescent="0.2">
      <c r="A5" s="426"/>
      <c r="B5" s="434" t="s">
        <v>696</v>
      </c>
      <c r="C5" s="424" t="s">
        <v>106</v>
      </c>
      <c r="D5" s="453">
        <v>11.48</v>
      </c>
      <c r="E5" s="543">
        <v>8.4499999999999993</v>
      </c>
      <c r="F5" s="426"/>
      <c r="G5" s="426"/>
    </row>
    <row r="6" spans="1:7" s="24" customFormat="1" x14ac:dyDescent="0.2">
      <c r="A6" s="428"/>
      <c r="B6" s="435"/>
      <c r="C6" s="424" t="s">
        <v>92</v>
      </c>
      <c r="D6" s="453">
        <v>11.68</v>
      </c>
      <c r="E6" s="543">
        <v>12.73</v>
      </c>
      <c r="F6" s="428"/>
      <c r="G6" s="428"/>
    </row>
    <row r="7" spans="1:7" s="24" customFormat="1" x14ac:dyDescent="0.2">
      <c r="A7" s="428"/>
      <c r="B7" s="435"/>
      <c r="C7" s="424" t="s">
        <v>105</v>
      </c>
      <c r="D7" s="453">
        <v>4.25</v>
      </c>
      <c r="E7" s="543">
        <v>4.7</v>
      </c>
      <c r="F7" s="428"/>
      <c r="G7" s="428"/>
    </row>
    <row r="8" spans="1:7" s="24" customFormat="1" x14ac:dyDescent="0.2">
      <c r="A8" s="428"/>
      <c r="B8" s="435" t="s">
        <v>83</v>
      </c>
      <c r="C8" s="424" t="s">
        <v>84</v>
      </c>
      <c r="D8" s="453">
        <v>12.48</v>
      </c>
      <c r="E8" s="544">
        <v>15.24</v>
      </c>
      <c r="F8" s="428"/>
      <c r="G8" s="428"/>
    </row>
    <row r="9" spans="1:7" s="24" customFormat="1" x14ac:dyDescent="0.2">
      <c r="A9" s="428"/>
      <c r="B9" s="435"/>
      <c r="C9" s="424" t="s">
        <v>85</v>
      </c>
      <c r="D9" s="453">
        <v>9.33</v>
      </c>
      <c r="E9" s="544">
        <v>10.77</v>
      </c>
      <c r="F9" s="428"/>
      <c r="G9" s="428"/>
    </row>
    <row r="10" spans="1:7" s="24" customFormat="1" x14ac:dyDescent="0.2">
      <c r="A10" s="428"/>
      <c r="B10" s="435"/>
      <c r="C10" s="424" t="s">
        <v>86</v>
      </c>
      <c r="D10" s="453">
        <v>13.19</v>
      </c>
      <c r="E10" s="544">
        <v>12.46</v>
      </c>
      <c r="F10" s="428"/>
      <c r="G10" s="428"/>
    </row>
    <row r="11" spans="1:7" s="24" customFormat="1" x14ac:dyDescent="0.2">
      <c r="A11" s="428"/>
      <c r="B11" s="435"/>
      <c r="C11" s="424" t="s">
        <v>87</v>
      </c>
      <c r="D11" s="453">
        <v>10.42</v>
      </c>
      <c r="E11" s="544">
        <v>15.3</v>
      </c>
      <c r="F11" s="428"/>
      <c r="G11" s="428"/>
    </row>
    <row r="12" spans="1:7" s="24" customFormat="1" x14ac:dyDescent="0.2">
      <c r="A12" s="428"/>
      <c r="B12" s="435"/>
      <c r="C12" s="424" t="s">
        <v>88</v>
      </c>
      <c r="D12" s="453">
        <v>8.6199999999999992</v>
      </c>
      <c r="E12" s="544">
        <v>10.09</v>
      </c>
      <c r="F12" s="428"/>
      <c r="G12" s="428"/>
    </row>
    <row r="13" spans="1:7" s="24" customFormat="1" x14ac:dyDescent="0.2">
      <c r="A13" s="428"/>
      <c r="B13" s="435"/>
      <c r="C13" s="424" t="s">
        <v>89</v>
      </c>
      <c r="D13" s="453">
        <v>11.78</v>
      </c>
      <c r="E13" s="544">
        <v>10.89</v>
      </c>
      <c r="F13" s="428"/>
      <c r="G13" s="428"/>
    </row>
    <row r="14" spans="1:7" s="24" customFormat="1" x14ac:dyDescent="0.2">
      <c r="A14" s="428"/>
      <c r="B14" s="435"/>
      <c r="C14" s="424" t="s">
        <v>90</v>
      </c>
      <c r="D14" s="453">
        <v>6.17</v>
      </c>
      <c r="E14" s="544">
        <v>8.18</v>
      </c>
      <c r="F14" s="428"/>
      <c r="G14" s="428"/>
    </row>
    <row r="15" spans="1:7" s="24" customFormat="1" x14ac:dyDescent="0.2">
      <c r="A15" s="428"/>
      <c r="B15" s="435"/>
      <c r="C15" s="424" t="s">
        <v>91</v>
      </c>
      <c r="D15" s="453">
        <v>10.76</v>
      </c>
      <c r="E15" s="544">
        <v>10.67</v>
      </c>
      <c r="F15" s="428"/>
      <c r="G15" s="428"/>
    </row>
    <row r="16" spans="1:7" s="24" customFormat="1" x14ac:dyDescent="0.2">
      <c r="A16" s="428"/>
      <c r="B16" s="435" t="s">
        <v>93</v>
      </c>
      <c r="C16" s="424" t="s">
        <v>94</v>
      </c>
      <c r="D16" s="453">
        <v>4.91</v>
      </c>
      <c r="E16" s="544">
        <v>3.63</v>
      </c>
      <c r="F16" s="428"/>
      <c r="G16" s="428"/>
    </row>
    <row r="17" spans="1:7" s="24" customFormat="1" x14ac:dyDescent="0.2">
      <c r="A17" s="428"/>
      <c r="B17" s="435"/>
      <c r="C17" s="424" t="s">
        <v>95</v>
      </c>
      <c r="D17" s="453">
        <v>5.84</v>
      </c>
      <c r="E17" s="544">
        <v>5.45</v>
      </c>
      <c r="F17" s="428"/>
      <c r="G17" s="428"/>
    </row>
    <row r="18" spans="1:7" s="24" customFormat="1" x14ac:dyDescent="0.2">
      <c r="A18" s="428"/>
      <c r="B18" s="435"/>
      <c r="C18" s="424" t="s">
        <v>96</v>
      </c>
      <c r="D18" s="453">
        <v>4.7300000000000004</v>
      </c>
      <c r="E18" s="544">
        <v>5.79</v>
      </c>
      <c r="F18" s="428"/>
      <c r="G18" s="428"/>
    </row>
    <row r="19" spans="1:7" s="24" customFormat="1" x14ac:dyDescent="0.2">
      <c r="A19" s="428"/>
      <c r="B19" s="435"/>
      <c r="C19" s="424" t="s">
        <v>97</v>
      </c>
      <c r="D19" s="453">
        <v>4.6500000000000004</v>
      </c>
      <c r="E19" s="544">
        <v>5.96</v>
      </c>
      <c r="F19" s="428"/>
      <c r="G19" s="428"/>
    </row>
    <row r="20" spans="1:7" s="24" customFormat="1" x14ac:dyDescent="0.2">
      <c r="A20" s="428"/>
      <c r="B20" s="435"/>
      <c r="C20" s="424" t="s">
        <v>98</v>
      </c>
      <c r="D20" s="453">
        <v>5.46</v>
      </c>
      <c r="E20" s="544">
        <v>4.8600000000000003</v>
      </c>
      <c r="F20" s="428"/>
      <c r="G20" s="428"/>
    </row>
    <row r="21" spans="1:7" s="24" customFormat="1" x14ac:dyDescent="0.2">
      <c r="A21" s="428"/>
      <c r="B21" s="435"/>
      <c r="C21" s="424" t="s">
        <v>99</v>
      </c>
      <c r="D21" s="453">
        <v>0</v>
      </c>
      <c r="E21" s="544">
        <v>0</v>
      </c>
      <c r="F21" s="428"/>
      <c r="G21" s="428"/>
    </row>
    <row r="22" spans="1:7" s="24" customFormat="1" x14ac:dyDescent="0.2">
      <c r="A22" s="428"/>
      <c r="B22" s="435"/>
      <c r="C22" s="424" t="s">
        <v>100</v>
      </c>
      <c r="D22" s="453">
        <v>0</v>
      </c>
      <c r="E22" s="544">
        <v>2.2599999999999998</v>
      </c>
      <c r="F22" s="428"/>
      <c r="G22" s="428"/>
    </row>
    <row r="23" spans="1:7" s="24" customFormat="1" x14ac:dyDescent="0.2">
      <c r="A23" s="428"/>
      <c r="B23" s="435"/>
      <c r="C23" s="424" t="s">
        <v>101</v>
      </c>
      <c r="D23" s="453">
        <v>0</v>
      </c>
      <c r="E23" s="544">
        <v>2.5099999999999998</v>
      </c>
      <c r="F23" s="428"/>
      <c r="G23" s="428"/>
    </row>
    <row r="24" spans="1:7" s="24" customFormat="1" x14ac:dyDescent="0.2">
      <c r="A24" s="428"/>
      <c r="B24" s="435"/>
      <c r="C24" s="424" t="s">
        <v>102</v>
      </c>
      <c r="D24" s="453">
        <v>9.69</v>
      </c>
      <c r="E24" s="544">
        <v>4.6900000000000004</v>
      </c>
      <c r="F24" s="428"/>
      <c r="G24" s="428"/>
    </row>
    <row r="25" spans="1:7" s="24" customFormat="1" x14ac:dyDescent="0.2">
      <c r="A25" s="428"/>
      <c r="B25" s="435"/>
      <c r="C25" s="424" t="s">
        <v>103</v>
      </c>
      <c r="D25" s="453">
        <v>0</v>
      </c>
      <c r="E25" s="544">
        <v>5.94</v>
      </c>
      <c r="F25" s="428"/>
      <c r="G25" s="428"/>
    </row>
    <row r="26" spans="1:7" s="24" customFormat="1" ht="13.5" thickBot="1" x14ac:dyDescent="0.25">
      <c r="A26" s="428"/>
      <c r="B26" s="290"/>
      <c r="C26" s="430" t="s">
        <v>104</v>
      </c>
      <c r="D26" s="446">
        <v>3.65</v>
      </c>
      <c r="E26" s="545">
        <v>5.38</v>
      </c>
      <c r="F26" s="428"/>
      <c r="G26" s="428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76" bestFit="1" customWidth="1"/>
    <col min="11" max="11" width="39.125" bestFit="1" customWidth="1"/>
    <col min="12" max="12" width="10.125" bestFit="1" customWidth="1"/>
    <col min="13" max="13" width="13.25" bestFit="1" customWidth="1"/>
  </cols>
  <sheetData>
    <row r="3" spans="2:14" x14ac:dyDescent="0.2">
      <c r="B3" t="s">
        <v>698</v>
      </c>
      <c r="C3" s="676" t="str">
        <f>Index!$B$4</f>
        <v>North East</v>
      </c>
      <c r="K3" s="683" t="s">
        <v>703</v>
      </c>
      <c r="L3" s="684" t="s">
        <v>307</v>
      </c>
      <c r="M3" s="684" t="s">
        <v>704</v>
      </c>
      <c r="N3" s="684" t="s">
        <v>777</v>
      </c>
    </row>
    <row r="4" spans="2:14" x14ac:dyDescent="0.2">
      <c r="B4" t="s">
        <v>307</v>
      </c>
      <c r="C4" s="677">
        <f>VLOOKUP($C$3,$K$4:$N$18,2,FALSE)</f>
        <v>843400</v>
      </c>
      <c r="K4" s="678" t="s">
        <v>697</v>
      </c>
      <c r="L4" s="679">
        <v>13027866.9849</v>
      </c>
      <c r="M4" s="679">
        <v>1297665.5877619777</v>
      </c>
      <c r="N4" s="777">
        <f>M4/L4</f>
        <v>9.9606911036629567E-2</v>
      </c>
    </row>
    <row r="5" spans="2:14" x14ac:dyDescent="0.2">
      <c r="B5" t="s">
        <v>705</v>
      </c>
      <c r="C5" s="676">
        <f>_xlfn.RANK.EQ(VLOOKUP($C$3,$K$5:$M$18,2,FALSE),$L$5:$L$18)</f>
        <v>8</v>
      </c>
      <c r="K5" s="678" t="s">
        <v>285</v>
      </c>
      <c r="L5" s="679">
        <v>984400</v>
      </c>
      <c r="M5" s="679">
        <v>88219.76265777045</v>
      </c>
      <c r="N5" s="777">
        <f t="shared" ref="N5:N18" si="0">M5/L5</f>
        <v>8.9617800343123166E-2</v>
      </c>
    </row>
    <row r="6" spans="2:14" x14ac:dyDescent="0.2">
      <c r="B6" t="s">
        <v>704</v>
      </c>
      <c r="C6" s="677">
        <f>VLOOKUP($C$3,$K$4:$N$18,3,FALSE)</f>
        <v>116129.85117915674</v>
      </c>
      <c r="K6" s="678" t="s">
        <v>306</v>
      </c>
      <c r="L6" s="679">
        <v>1026900</v>
      </c>
      <c r="M6" s="679">
        <v>111777.13630338201</v>
      </c>
      <c r="N6" s="777">
        <f t="shared" si="0"/>
        <v>0.10884909563091051</v>
      </c>
    </row>
    <row r="7" spans="2:14" x14ac:dyDescent="0.2">
      <c r="B7" t="s">
        <v>774</v>
      </c>
      <c r="C7" s="676">
        <f>_xlfn.RANK.EQ(VLOOKUP($C$3,$K$5:$N$18,3,FALSE),$M$5:$M$18)</f>
        <v>4</v>
      </c>
      <c r="K7" s="678" t="s">
        <v>286</v>
      </c>
      <c r="L7" s="679">
        <v>1701800</v>
      </c>
      <c r="M7" s="679">
        <v>132939.83507470129</v>
      </c>
      <c r="N7" s="777">
        <f t="shared" si="0"/>
        <v>7.8117190665590128E-2</v>
      </c>
    </row>
    <row r="8" spans="2:14" x14ac:dyDescent="0.2">
      <c r="B8" t="s">
        <v>775</v>
      </c>
      <c r="C8" s="776">
        <f>VLOOKUP($C$3,$K$4:$N$18,4,FALSE)</f>
        <v>0.13769249606255246</v>
      </c>
      <c r="K8" s="678" t="s">
        <v>287</v>
      </c>
      <c r="L8" s="679">
        <v>693900</v>
      </c>
      <c r="M8" s="679">
        <v>56483.157629075737</v>
      </c>
      <c r="N8" s="777">
        <f t="shared" si="0"/>
        <v>8.1399564244236541E-2</v>
      </c>
    </row>
    <row r="9" spans="2:14" x14ac:dyDescent="0.2">
      <c r="B9" t="s">
        <v>776</v>
      </c>
      <c r="C9" s="676">
        <f>_xlfn.RANK.EQ(VLOOKUP($C$3,$K$5:$N$18,4,FALSE),$N$5:$N$18)</f>
        <v>3</v>
      </c>
      <c r="K9" s="678" t="s">
        <v>304</v>
      </c>
      <c r="L9" s="679">
        <v>426200</v>
      </c>
      <c r="M9" s="679">
        <v>29449.692692504977</v>
      </c>
      <c r="N9" s="777">
        <f t="shared" si="0"/>
        <v>6.9098293506581365E-2</v>
      </c>
    </row>
    <row r="10" spans="2:14" x14ac:dyDescent="0.2">
      <c r="B10" t="s">
        <v>706</v>
      </c>
      <c r="C10" s="680">
        <f>'Table 2'!$D$7</f>
        <v>0.43322665260842108</v>
      </c>
      <c r="K10" s="678" t="s">
        <v>288</v>
      </c>
      <c r="L10" s="679">
        <v>331800</v>
      </c>
      <c r="M10" s="679">
        <v>35171.526755349325</v>
      </c>
      <c r="N10" s="777">
        <f t="shared" si="0"/>
        <v>0.10600219034161942</v>
      </c>
    </row>
    <row r="11" spans="2:14" x14ac:dyDescent="0.2">
      <c r="K11" s="678" t="s">
        <v>305</v>
      </c>
      <c r="L11" s="679">
        <v>684100</v>
      </c>
      <c r="M11" s="679">
        <v>103265.27677174033</v>
      </c>
      <c r="N11" s="777">
        <f t="shared" si="0"/>
        <v>0.15095055806423086</v>
      </c>
    </row>
    <row r="12" spans="2:14" x14ac:dyDescent="0.2">
      <c r="B12" t="s">
        <v>707</v>
      </c>
      <c r="C12" s="681" t="str">
        <f>INDEX('Section 2 data'!$C$8:$C$14,MATCH('Key findings'!C13,'Section 2 data'!$J$8:$J$14,0))</f>
        <v>Sitka spruce</v>
      </c>
      <c r="E12" t="s">
        <v>708</v>
      </c>
      <c r="K12" s="678" t="s">
        <v>289</v>
      </c>
      <c r="L12" s="679">
        <v>1004800</v>
      </c>
      <c r="M12" s="679">
        <v>50113.990958361188</v>
      </c>
      <c r="N12" s="777">
        <f t="shared" si="0"/>
        <v>4.9874592912381756E-2</v>
      </c>
    </row>
    <row r="13" spans="2:14" x14ac:dyDescent="0.2">
      <c r="B13" t="s">
        <v>707</v>
      </c>
      <c r="C13" s="682">
        <f>MAX('Section 2 data'!$J$8:$J$14)</f>
        <v>0.63383647103677798</v>
      </c>
      <c r="K13" s="678" t="s">
        <v>290</v>
      </c>
      <c r="L13" s="679">
        <v>843400</v>
      </c>
      <c r="M13" s="679">
        <v>116129.85117915674</v>
      </c>
      <c r="N13" s="777">
        <f t="shared" si="0"/>
        <v>0.13769249606255246</v>
      </c>
    </row>
    <row r="14" spans="2:14" x14ac:dyDescent="0.2">
      <c r="B14" t="s">
        <v>709</v>
      </c>
      <c r="C14" s="681" t="str">
        <f>INDEX('Section 2 data'!$C$16:$C$25,MATCH('Key findings'!C15,'Section 2 data'!$J$16:$J$25,0))</f>
        <v>Ash</v>
      </c>
      <c r="E14" t="s">
        <v>708</v>
      </c>
      <c r="K14" s="678" t="s">
        <v>291</v>
      </c>
      <c r="L14" s="679">
        <v>613800</v>
      </c>
      <c r="M14" s="679">
        <v>120885.63554048816</v>
      </c>
      <c r="N14" s="777">
        <f t="shared" si="0"/>
        <v>0.1969462944615317</v>
      </c>
    </row>
    <row r="15" spans="2:14" x14ac:dyDescent="0.2">
      <c r="B15" t="s">
        <v>709</v>
      </c>
      <c r="C15" s="682">
        <f>MAX('Section 2 data'!$J$16:$J$25)</f>
        <v>0.14468817929960323</v>
      </c>
      <c r="K15" s="678" t="s">
        <v>292</v>
      </c>
      <c r="L15" s="679">
        <v>725400</v>
      </c>
      <c r="M15" s="679">
        <v>97243.975178644585</v>
      </c>
      <c r="N15" s="777">
        <f t="shared" si="0"/>
        <v>0.13405565919305842</v>
      </c>
    </row>
    <row r="16" spans="2:14" x14ac:dyDescent="0.2">
      <c r="K16" s="678" t="s">
        <v>293</v>
      </c>
      <c r="L16" s="679">
        <v>1091200</v>
      </c>
      <c r="M16" s="679">
        <v>105008.94606982135</v>
      </c>
      <c r="N16" s="777">
        <f t="shared" si="0"/>
        <v>9.6232538553721908E-2</v>
      </c>
    </row>
    <row r="17" spans="2:14" x14ac:dyDescent="0.2">
      <c r="B17" t="s">
        <v>710</v>
      </c>
      <c r="C17" s="681" t="str">
        <f>INDEX('Section 3 data'!$C$8:$C$14,MATCH('Key findings'!C18,'Section 3 data'!$J$8:$J$14,0))</f>
        <v>Sitka spruce</v>
      </c>
      <c r="E17" t="s">
        <v>708</v>
      </c>
      <c r="K17" s="678" t="s">
        <v>294</v>
      </c>
      <c r="L17" s="679">
        <v>1487400</v>
      </c>
      <c r="M17" s="679">
        <v>140664.15780331058</v>
      </c>
      <c r="N17" s="777">
        <f t="shared" si="0"/>
        <v>9.4570497380200735E-2</v>
      </c>
    </row>
    <row r="18" spans="2:14" x14ac:dyDescent="0.2">
      <c r="B18" t="s">
        <v>710</v>
      </c>
      <c r="C18" s="682">
        <f>MAX('Section 3 data'!$J$8:$J$14)</f>
        <v>0.56278650465218272</v>
      </c>
      <c r="K18" s="678" t="s">
        <v>295</v>
      </c>
      <c r="L18" s="679">
        <v>1437100</v>
      </c>
      <c r="M18" s="679">
        <v>110312.64314683448</v>
      </c>
      <c r="N18" s="777">
        <f t="shared" si="0"/>
        <v>7.6760589483567246E-2</v>
      </c>
    </row>
    <row r="19" spans="2:14" x14ac:dyDescent="0.2">
      <c r="B19" t="s">
        <v>711</v>
      </c>
      <c r="C19" s="681" t="str">
        <f>INDEX('Section 3 data'!$C$16:$C$25,MATCH('Key findings'!C20,'Section 3 data'!$J$16:$J$25,0))</f>
        <v>Oak</v>
      </c>
      <c r="E19" t="s">
        <v>708</v>
      </c>
    </row>
    <row r="20" spans="2:14" x14ac:dyDescent="0.2">
      <c r="B20" t="s">
        <v>711</v>
      </c>
      <c r="C20" s="682">
        <f>MAX('Section 3 data'!$J$16:$J$25)</f>
        <v>0.21437680097381262</v>
      </c>
    </row>
    <row r="22" spans="2:14" x14ac:dyDescent="0.2">
      <c r="B22" t="s">
        <v>712</v>
      </c>
      <c r="C22" s="681" t="str">
        <f>INDEX('Section 4 data'!$C$8:$C$14,MATCH('Key findings'!C23,'Section 4 data'!$J$8:$J$14,0))</f>
        <v>Sitka spruce</v>
      </c>
      <c r="E22" t="s">
        <v>708</v>
      </c>
    </row>
    <row r="23" spans="2:14" x14ac:dyDescent="0.2">
      <c r="B23" t="s">
        <v>712</v>
      </c>
      <c r="C23" s="682">
        <f>MAX('Section 4 data'!$J$8:$J$14)</f>
        <v>0.70907334805181965</v>
      </c>
    </row>
    <row r="24" spans="2:14" x14ac:dyDescent="0.2">
      <c r="B24" t="s">
        <v>713</v>
      </c>
      <c r="C24" s="681" t="str">
        <f>INDEX('Section 4 data'!$C$16:$C$25,MATCH('Key findings'!C25,'Section 4 data'!$J$16:$J$25,0))</f>
        <v>Birch</v>
      </c>
      <c r="E24" t="s">
        <v>708</v>
      </c>
    </row>
    <row r="25" spans="2:14" x14ac:dyDescent="0.2">
      <c r="B25" t="s">
        <v>713</v>
      </c>
      <c r="C25" s="682">
        <f>MAX('Section 4 data'!$J$16:$J$25)</f>
        <v>0.14350346685456131</v>
      </c>
    </row>
    <row r="27" spans="2:14" x14ac:dyDescent="0.2">
      <c r="B27" t="s">
        <v>714</v>
      </c>
      <c r="C27" s="680">
        <f>('Section 8 data'!$D$6+'Section 8 data'!$E$6)/'Section 3 data'!$H$6</f>
        <v>0.12265422996676555</v>
      </c>
      <c r="E27" s="706"/>
    </row>
    <row r="28" spans="2:14" x14ac:dyDescent="0.2">
      <c r="B28" t="s">
        <v>715</v>
      </c>
      <c r="C28" s="682">
        <f>('Thinning data'!$D$21+'Thinning data'!$D$26)/('Thinning data'!$C$5+'Thinning data'!$C$6)</f>
        <v>0.35134463371710001</v>
      </c>
    </row>
    <row r="30" spans="2:14" x14ac:dyDescent="0.2">
      <c r="B30" t="s">
        <v>716</v>
      </c>
      <c r="C30" s="680">
        <f>('Section 8 data'!$D$7+'Section 8 data'!$E$7)/'Section 3 data'!$H$7</f>
        <v>0.44265561913313017</v>
      </c>
    </row>
    <row r="31" spans="2:14" x14ac:dyDescent="0.2">
      <c r="B31" t="s">
        <v>717</v>
      </c>
      <c r="C31" s="682">
        <f>'Thinning data'!$D$16/'Thinning data'!$C$4</f>
        <v>5.7158480693783556E-2</v>
      </c>
    </row>
    <row r="33" spans="2:3" x14ac:dyDescent="0.2">
      <c r="B33" t="s">
        <v>718</v>
      </c>
      <c r="C33" s="682">
        <f>'Section 2 data'!$K$19</f>
        <v>5.6064843461694359E-2</v>
      </c>
    </row>
    <row r="34" spans="2:3" x14ac:dyDescent="0.2">
      <c r="B34" t="s">
        <v>719</v>
      </c>
      <c r="C34" s="682">
        <f>'Section 2 data'!$J$19</f>
        <v>0.14468817929960323</v>
      </c>
    </row>
    <row r="35" spans="2:3" x14ac:dyDescent="0.2">
      <c r="B35" t="s">
        <v>720</v>
      </c>
      <c r="C35" s="682">
        <f>'Section 3 data'!$K$19</f>
        <v>3.6680372410106535E-2</v>
      </c>
    </row>
    <row r="36" spans="2:3" x14ac:dyDescent="0.2">
      <c r="B36" t="s">
        <v>721</v>
      </c>
      <c r="C36" s="682">
        <f>'Section 3 data'!$J$19</f>
        <v>0.13462663918760651</v>
      </c>
    </row>
    <row r="37" spans="2:3" x14ac:dyDescent="0.2">
      <c r="B37" t="s">
        <v>722</v>
      </c>
      <c r="C37" s="682">
        <f>'Section 4 data'!$K$19</f>
        <v>4.3311007033269996E-2</v>
      </c>
    </row>
    <row r="38" spans="2:3" x14ac:dyDescent="0.2">
      <c r="B38" t="s">
        <v>723</v>
      </c>
      <c r="C38" s="682">
        <f>'Section 4 data'!$J$19</f>
        <v>0.11750558622736811</v>
      </c>
    </row>
    <row r="40" spans="2:3" x14ac:dyDescent="0.2">
      <c r="B40" t="s">
        <v>724</v>
      </c>
      <c r="C40" s="682">
        <f>'Section 2 data'!$K$16</f>
        <v>5.0781009810171654E-2</v>
      </c>
    </row>
    <row r="41" spans="2:3" x14ac:dyDescent="0.2">
      <c r="B41" t="s">
        <v>725</v>
      </c>
      <c r="C41" s="682">
        <f>'Section 2 data'!$J$16</f>
        <v>0.13105203544265773</v>
      </c>
    </row>
    <row r="42" spans="2:3" x14ac:dyDescent="0.2">
      <c r="B42" t="s">
        <v>726</v>
      </c>
      <c r="C42" s="682">
        <f>'Section 3 data'!$K$16</f>
        <v>5.8409100481583057E-2</v>
      </c>
    </row>
    <row r="43" spans="2:3" x14ac:dyDescent="0.2">
      <c r="B43" t="s">
        <v>727</v>
      </c>
      <c r="C43" s="682">
        <f>'Section 3 data'!$J$16</f>
        <v>0.21437680097381262</v>
      </c>
    </row>
    <row r="44" spans="2:3" x14ac:dyDescent="0.2">
      <c r="B44" t="s">
        <v>728</v>
      </c>
      <c r="C44" s="682">
        <f>'Section 4 data'!$K$16</f>
        <v>2.3737433503598162E-2</v>
      </c>
    </row>
    <row r="45" spans="2:3" x14ac:dyDescent="0.2">
      <c r="B45" t="s">
        <v>729</v>
      </c>
      <c r="C45" s="682">
        <f>'Section 4 data'!$J$16</f>
        <v>6.4401204923054373E-2</v>
      </c>
    </row>
    <row r="47" spans="2:3" x14ac:dyDescent="0.2">
      <c r="B47" t="s">
        <v>730</v>
      </c>
      <c r="C47" s="682">
        <f>'Section 2 data'!$K$21</f>
        <v>0</v>
      </c>
    </row>
    <row r="48" spans="2:3" x14ac:dyDescent="0.2">
      <c r="B48" t="s">
        <v>731</v>
      </c>
      <c r="C48" s="682">
        <f>'Section 2 data'!$J$21</f>
        <v>0</v>
      </c>
    </row>
    <row r="49" spans="2:3" x14ac:dyDescent="0.2">
      <c r="B49" t="s">
        <v>732</v>
      </c>
      <c r="C49" s="682">
        <f>'Section 3 data'!$K$21</f>
        <v>0</v>
      </c>
    </row>
    <row r="50" spans="2:3" x14ac:dyDescent="0.2">
      <c r="B50" t="s">
        <v>733</v>
      </c>
      <c r="C50" s="682">
        <f>'Section 3 data'!$J$21</f>
        <v>0</v>
      </c>
    </row>
    <row r="51" spans="2:3" x14ac:dyDescent="0.2">
      <c r="B51" t="s">
        <v>734</v>
      </c>
      <c r="C51" s="682">
        <f>'Section 4 data'!$K$21</f>
        <v>0</v>
      </c>
    </row>
    <row r="52" spans="2:3" x14ac:dyDescent="0.2">
      <c r="B52" t="s">
        <v>735</v>
      </c>
      <c r="C52" s="682">
        <f>'Section 4 data'!$J$21</f>
        <v>0</v>
      </c>
    </row>
    <row r="54" spans="2:3" x14ac:dyDescent="0.2">
      <c r="B54" t="s">
        <v>736</v>
      </c>
      <c r="C54" s="682">
        <f>'Section 2 data'!$K$12</f>
        <v>4.118709464988423E-2</v>
      </c>
    </row>
    <row r="55" spans="2:3" x14ac:dyDescent="0.2">
      <c r="B55" t="s">
        <v>737</v>
      </c>
      <c r="C55" s="682">
        <f>'Section 2 data'!$J$12</f>
        <v>6.7366531261058654E-2</v>
      </c>
    </row>
    <row r="56" spans="2:3" x14ac:dyDescent="0.2">
      <c r="B56" t="s">
        <v>738</v>
      </c>
      <c r="C56" s="682">
        <f>'Section 3 data'!$K$12</f>
        <v>6.5972470279284046E-2</v>
      </c>
    </row>
    <row r="57" spans="2:3" x14ac:dyDescent="0.2">
      <c r="B57" t="s">
        <v>739</v>
      </c>
      <c r="C57" s="682">
        <f>'Section 3 data'!$J$12</f>
        <v>9.0776278209228234E-2</v>
      </c>
    </row>
    <row r="58" spans="2:3" x14ac:dyDescent="0.2">
      <c r="B58" t="s">
        <v>740</v>
      </c>
      <c r="C58" s="682">
        <f>'Section 4 data'!$K$12</f>
        <v>2.9920941537663066E-2</v>
      </c>
    </row>
    <row r="59" spans="2:3" x14ac:dyDescent="0.2">
      <c r="B59" t="s">
        <v>741</v>
      </c>
      <c r="C59" s="682">
        <f>'Section 4 data'!$J$12</f>
        <v>4.7451696698923407E-2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375</v>
      </c>
    </row>
    <row r="5" spans="2:4" ht="15" customHeight="1" x14ac:dyDescent="0.2">
      <c r="B5" s="805" t="s">
        <v>298</v>
      </c>
      <c r="C5" s="805" t="s">
        <v>299</v>
      </c>
      <c r="D5" s="805" t="s">
        <v>310</v>
      </c>
    </row>
    <row r="6" spans="2:4" ht="15" customHeight="1" x14ac:dyDescent="0.2">
      <c r="B6" s="806"/>
      <c r="C6" s="806"/>
      <c r="D6" s="806"/>
    </row>
    <row r="7" spans="2:4" ht="15" customHeight="1" x14ac:dyDescent="0.2">
      <c r="B7" s="265"/>
      <c r="C7" s="265"/>
      <c r="D7" s="266"/>
    </row>
    <row r="8" spans="2:4" ht="15" customHeight="1" x14ac:dyDescent="0.2">
      <c r="B8" s="267" t="s">
        <v>285</v>
      </c>
      <c r="C8" s="267" t="s">
        <v>285</v>
      </c>
      <c r="D8" s="263" t="s">
        <v>312</v>
      </c>
    </row>
    <row r="9" spans="2:4" ht="15" customHeight="1" x14ac:dyDescent="0.2">
      <c r="B9" s="267" t="s">
        <v>306</v>
      </c>
      <c r="C9" s="267" t="s">
        <v>297</v>
      </c>
      <c r="D9" s="263" t="s">
        <v>324</v>
      </c>
    </row>
    <row r="10" spans="2:4" ht="15" customHeight="1" x14ac:dyDescent="0.2">
      <c r="B10" s="267" t="s">
        <v>286</v>
      </c>
      <c r="C10" s="267" t="s">
        <v>286</v>
      </c>
      <c r="D10" s="263" t="s">
        <v>318</v>
      </c>
    </row>
    <row r="11" spans="2:4" ht="15" customHeight="1" x14ac:dyDescent="0.2">
      <c r="B11" s="267" t="s">
        <v>287</v>
      </c>
      <c r="C11" s="267" t="s">
        <v>287</v>
      </c>
      <c r="D11" s="263" t="s">
        <v>316</v>
      </c>
    </row>
    <row r="12" spans="2:4" ht="15" customHeight="1" x14ac:dyDescent="0.2">
      <c r="B12" s="267" t="s">
        <v>304</v>
      </c>
      <c r="C12" s="267" t="s">
        <v>300</v>
      </c>
      <c r="D12" s="263" t="s">
        <v>314</v>
      </c>
    </row>
    <row r="13" spans="2:4" ht="15" customHeight="1" x14ac:dyDescent="0.2">
      <c r="B13" s="267" t="s">
        <v>288</v>
      </c>
      <c r="C13" s="267" t="s">
        <v>301</v>
      </c>
      <c r="D13" s="263" t="s">
        <v>319</v>
      </c>
    </row>
    <row r="14" spans="2:4" ht="15" customHeight="1" x14ac:dyDescent="0.2">
      <c r="B14" s="267" t="s">
        <v>305</v>
      </c>
      <c r="C14" s="267" t="s">
        <v>302</v>
      </c>
      <c r="D14" s="263" t="s">
        <v>320</v>
      </c>
    </row>
    <row r="15" spans="2:4" ht="15" customHeight="1" x14ac:dyDescent="0.2">
      <c r="B15" s="267" t="s">
        <v>289</v>
      </c>
      <c r="C15" s="267" t="s">
        <v>303</v>
      </c>
      <c r="D15" s="263" t="s">
        <v>317</v>
      </c>
    </row>
    <row r="16" spans="2:4" ht="15" customHeight="1" x14ac:dyDescent="0.2">
      <c r="B16" s="267" t="s">
        <v>290</v>
      </c>
      <c r="C16" s="267" t="s">
        <v>290</v>
      </c>
      <c r="D16" s="263" t="s">
        <v>311</v>
      </c>
    </row>
    <row r="17" spans="2:4" ht="15" customHeight="1" x14ac:dyDescent="0.2">
      <c r="B17" s="267" t="s">
        <v>291</v>
      </c>
      <c r="C17" s="267" t="s">
        <v>291</v>
      </c>
      <c r="D17" s="263" t="s">
        <v>321</v>
      </c>
    </row>
    <row r="18" spans="2:4" ht="15" customHeight="1" x14ac:dyDescent="0.2">
      <c r="B18" s="267" t="s">
        <v>292</v>
      </c>
      <c r="C18" s="267" t="s">
        <v>292</v>
      </c>
      <c r="D18" s="263" t="s">
        <v>322</v>
      </c>
    </row>
    <row r="19" spans="2:4" ht="15" customHeight="1" x14ac:dyDescent="0.2">
      <c r="B19" s="267" t="s">
        <v>293</v>
      </c>
      <c r="C19" s="267" t="s">
        <v>293</v>
      </c>
      <c r="D19" s="263" t="s">
        <v>323</v>
      </c>
    </row>
    <row r="20" spans="2:4" ht="15" customHeight="1" x14ac:dyDescent="0.2">
      <c r="B20" s="267" t="s">
        <v>294</v>
      </c>
      <c r="C20" s="267" t="s">
        <v>294</v>
      </c>
      <c r="D20" s="263" t="s">
        <v>315</v>
      </c>
    </row>
    <row r="21" spans="2:4" ht="15" customHeight="1" x14ac:dyDescent="0.2">
      <c r="B21" s="268" t="s">
        <v>295</v>
      </c>
      <c r="C21" s="268" t="s">
        <v>295</v>
      </c>
      <c r="D21" s="264" t="s">
        <v>313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B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07" t="s">
        <v>358</v>
      </c>
      <c r="C2" s="807"/>
      <c r="D2" s="807"/>
      <c r="E2" s="807"/>
    </row>
    <row r="3" spans="2:5" ht="15" x14ac:dyDescent="0.2">
      <c r="B3" s="467"/>
      <c r="C3" s="467"/>
      <c r="D3" s="467"/>
      <c r="E3" s="467"/>
    </row>
    <row r="4" spans="2:5" ht="15" x14ac:dyDescent="0.2">
      <c r="B4" s="807" t="s">
        <v>290</v>
      </c>
      <c r="C4" s="807"/>
      <c r="D4" s="807"/>
      <c r="E4" s="807"/>
    </row>
    <row r="6" spans="2:5" x14ac:dyDescent="0.2">
      <c r="B6" s="504" t="s">
        <v>447</v>
      </c>
      <c r="C6" s="504"/>
      <c r="D6" s="504"/>
      <c r="E6" s="517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5" t="s">
        <v>448</v>
      </c>
      <c r="C16" s="505"/>
      <c r="D16" s="505"/>
      <c r="E16" s="519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462</v>
      </c>
    </row>
    <row r="19" spans="2:5" x14ac:dyDescent="0.2">
      <c r="D19" t="s">
        <v>115</v>
      </c>
      <c r="E19" t="s">
        <v>463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06" t="s">
        <v>449</v>
      </c>
      <c r="C25" s="506"/>
      <c r="D25" s="506"/>
      <c r="E25" s="520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464</v>
      </c>
    </row>
    <row r="28" spans="2:5" x14ac:dyDescent="0.2">
      <c r="D28" t="s">
        <v>142</v>
      </c>
      <c r="E28" t="s">
        <v>465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07" t="s">
        <v>450</v>
      </c>
      <c r="C32" s="507"/>
      <c r="D32" s="507"/>
      <c r="E32" s="521" t="s">
        <v>751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measureable trees by principal tree species</v>
      </c>
    </row>
    <row r="34" spans="2:5" x14ac:dyDescent="0.2">
      <c r="C34" t="str">
        <f>'Table 18'!$B$3</f>
        <v>Table 18</v>
      </c>
      <c r="D34" t="s">
        <v>152</v>
      </c>
      <c r="E34" t="str">
        <f>'Table 18'!$C$3</f>
        <v>Number of measureable trees by age class</v>
      </c>
    </row>
    <row r="35" spans="2:5" x14ac:dyDescent="0.2">
      <c r="C35" t="str">
        <f>'Table 19'!$B$3</f>
        <v>Table 19</v>
      </c>
      <c r="D35" t="s">
        <v>155</v>
      </c>
      <c r="E35" t="str">
        <f>'Table 19'!$C$3</f>
        <v>Number of measureable trees by mean stand dbh class</v>
      </c>
    </row>
    <row r="37" spans="2:5" x14ac:dyDescent="0.2">
      <c r="B37" s="508" t="s">
        <v>451</v>
      </c>
      <c r="C37" s="508"/>
      <c r="D37" s="508"/>
      <c r="E37" s="522" t="s">
        <v>752</v>
      </c>
    </row>
    <row r="38" spans="2:5" x14ac:dyDescent="0.2">
      <c r="C38" t="str">
        <f>'Table 20'!$B$3</f>
        <v>Table 20</v>
      </c>
      <c r="D38" t="s">
        <v>164</v>
      </c>
      <c r="E38" t="str">
        <f>'Table 20'!$C$3</f>
        <v>Biomass stocks by principal tree species</v>
      </c>
    </row>
    <row r="40" spans="2:5" x14ac:dyDescent="0.2">
      <c r="B40" s="509" t="s">
        <v>452</v>
      </c>
      <c r="C40" s="509"/>
      <c r="D40" s="509"/>
      <c r="E40" s="523" t="s">
        <v>753</v>
      </c>
    </row>
    <row r="41" spans="2:5" x14ac:dyDescent="0.2">
      <c r="C41" t="str">
        <f>'Table 21'!$B$3</f>
        <v>Table 21</v>
      </c>
      <c r="D41" t="s">
        <v>166</v>
      </c>
      <c r="E41" t="str">
        <f>'Table 21'!$C$3</f>
        <v>Carbon stocks by principal tree species</v>
      </c>
    </row>
    <row r="43" spans="2:5" x14ac:dyDescent="0.2">
      <c r="B43" s="511" t="s">
        <v>453</v>
      </c>
      <c r="C43" s="511"/>
      <c r="D43" s="511"/>
      <c r="E43" s="524" t="s">
        <v>158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169</v>
      </c>
      <c r="E45" t="s">
        <v>466</v>
      </c>
    </row>
    <row r="46" spans="2:5" x14ac:dyDescent="0.2">
      <c r="D46" t="s">
        <v>171</v>
      </c>
      <c r="E46" t="s">
        <v>467</v>
      </c>
    </row>
    <row r="47" spans="2:5" x14ac:dyDescent="0.2">
      <c r="D47" t="s">
        <v>174</v>
      </c>
      <c r="E47" t="s">
        <v>468</v>
      </c>
    </row>
    <row r="48" spans="2:5" x14ac:dyDescent="0.2">
      <c r="D48" t="s">
        <v>177</v>
      </c>
      <c r="E48" t="s">
        <v>762</v>
      </c>
    </row>
    <row r="49" spans="2:5" x14ac:dyDescent="0.2">
      <c r="D49" t="s">
        <v>180</v>
      </c>
      <c r="E49" t="s">
        <v>167</v>
      </c>
    </row>
    <row r="50" spans="2:5" x14ac:dyDescent="0.2">
      <c r="D50" t="s">
        <v>183</v>
      </c>
      <c r="E50" t="s">
        <v>172</v>
      </c>
    </row>
    <row r="51" spans="2:5" x14ac:dyDescent="0.2">
      <c r="D51" t="s">
        <v>187</v>
      </c>
      <c r="E51" t="s">
        <v>175</v>
      </c>
    </row>
    <row r="52" spans="2:5" x14ac:dyDescent="0.2">
      <c r="D52" t="s">
        <v>190</v>
      </c>
      <c r="E52" t="s">
        <v>178</v>
      </c>
    </row>
    <row r="53" spans="2:5" x14ac:dyDescent="0.2">
      <c r="D53" t="s">
        <v>192</v>
      </c>
      <c r="E53" t="s">
        <v>181</v>
      </c>
    </row>
    <row r="54" spans="2:5" x14ac:dyDescent="0.2">
      <c r="C54" t="str">
        <f>'Table 23'!$B$3</f>
        <v>Table 23</v>
      </c>
      <c r="D54" t="s">
        <v>194</v>
      </c>
      <c r="E54" t="str">
        <f>'Table 23'!$C$3</f>
        <v>Mean yield class by principal tree species (FC and PS)</v>
      </c>
    </row>
    <row r="56" spans="2:5" x14ac:dyDescent="0.2">
      <c r="B56" s="510" t="s">
        <v>454</v>
      </c>
      <c r="C56" s="510"/>
      <c r="D56" s="510"/>
      <c r="E56" s="525" t="s">
        <v>184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4" t="s">
        <v>455</v>
      </c>
      <c r="C60" s="504"/>
      <c r="D60" s="504"/>
      <c r="E60" s="517" t="s">
        <v>444</v>
      </c>
    </row>
    <row r="61" spans="2:5" x14ac:dyDescent="0.2">
      <c r="D61" t="s">
        <v>196</v>
      </c>
      <c r="E61" t="s">
        <v>764</v>
      </c>
    </row>
    <row r="62" spans="2:5" x14ac:dyDescent="0.2">
      <c r="C62" t="str">
        <f>'Table 26'!$B$3</f>
        <v>Table 26</v>
      </c>
      <c r="D62" t="s">
        <v>198</v>
      </c>
      <c r="E62" t="str">
        <f>'Table 26'!$C$3</f>
        <v>25–year forecast of softwood timber availability; average annual volume within period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200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202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204</v>
      </c>
      <c r="E68" t="s">
        <v>188</v>
      </c>
    </row>
    <row r="70" spans="2:5" x14ac:dyDescent="0.2">
      <c r="B70" s="505" t="s">
        <v>456</v>
      </c>
      <c r="C70" s="505"/>
      <c r="D70" s="505"/>
      <c r="E70" s="519" t="s">
        <v>445</v>
      </c>
    </row>
    <row r="71" spans="2:5" x14ac:dyDescent="0.2">
      <c r="D71" t="s">
        <v>206</v>
      </c>
      <c r="E71" t="s">
        <v>765</v>
      </c>
    </row>
    <row r="72" spans="2:5" x14ac:dyDescent="0.2">
      <c r="C72" t="str">
        <f>'Table 32'!$B$3</f>
        <v>Table 32</v>
      </c>
      <c r="D72" t="s">
        <v>208</v>
      </c>
      <c r="E72" t="str">
        <f>'Table 32'!$C$3</f>
        <v>50–year forecast of softwood timber availability; average annual volume within period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210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212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235</v>
      </c>
      <c r="E77" t="s">
        <v>188</v>
      </c>
    </row>
    <row r="79" spans="2:5" x14ac:dyDescent="0.2">
      <c r="B79" s="506" t="s">
        <v>457</v>
      </c>
      <c r="C79" s="506"/>
      <c r="D79" s="506"/>
      <c r="E79" s="520" t="s">
        <v>446</v>
      </c>
    </row>
    <row r="80" spans="2:5" x14ac:dyDescent="0.2">
      <c r="D80" t="s">
        <v>237</v>
      </c>
      <c r="E80" t="s">
        <v>766</v>
      </c>
    </row>
    <row r="81" spans="2:7" x14ac:dyDescent="0.2">
      <c r="C81" t="str">
        <f>'Table 37'!$B$3</f>
        <v>Table 37</v>
      </c>
      <c r="D81" t="s">
        <v>239</v>
      </c>
      <c r="E81" t="str">
        <f>'Table 37'!$C$3</f>
        <v>50–year forecast of hardwood timber availability; average annual volume within period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241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19"/>
    </row>
    <row r="86" spans="2:7" x14ac:dyDescent="0.2">
      <c r="C86" t="str">
        <f>'Table 42'!$B$3</f>
        <v>Table 42</v>
      </c>
      <c r="D86" t="s">
        <v>243</v>
      </c>
      <c r="E86" t="str">
        <f>'Table 42'!$C$3</f>
        <v>50–year forecast of net increment in broadleaves; average annual volume within period</v>
      </c>
      <c r="G86" s="319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19"/>
    </row>
    <row r="88" spans="2:7" x14ac:dyDescent="0.2">
      <c r="D88" t="s">
        <v>245</v>
      </c>
      <c r="E88" t="s">
        <v>188</v>
      </c>
    </row>
    <row r="90" spans="2:7" x14ac:dyDescent="0.2">
      <c r="B90" s="507" t="s">
        <v>458</v>
      </c>
      <c r="C90" s="507"/>
      <c r="D90" s="507"/>
      <c r="E90" s="521" t="s">
        <v>746</v>
      </c>
    </row>
    <row r="91" spans="2:7" x14ac:dyDescent="0.2">
      <c r="C91" t="str">
        <f>'Table 44'!$B$3</f>
        <v>Table 44</v>
      </c>
      <c r="D91" t="s">
        <v>247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250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252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254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255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256</v>
      </c>
      <c r="E96" t="str">
        <f>'Table 49'!$C$3</f>
        <v>Number of ash trees by mean stand dbh class</v>
      </c>
    </row>
    <row r="97" spans="2:5" x14ac:dyDescent="0.2">
      <c r="D97" t="s">
        <v>257</v>
      </c>
      <c r="E97" t="s">
        <v>396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08" t="s">
        <v>459</v>
      </c>
      <c r="C102" s="508"/>
      <c r="D102" s="508"/>
      <c r="E102" s="522" t="s">
        <v>747</v>
      </c>
    </row>
    <row r="103" spans="2:5" x14ac:dyDescent="0.2">
      <c r="C103" t="str">
        <f>'Table 53'!$B$3</f>
        <v>Table 53</v>
      </c>
      <c r="D103" t="s">
        <v>258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260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262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264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266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428</v>
      </c>
      <c r="E108" t="str">
        <f>'Table 58'!$C$3</f>
        <v>Number of oak trees by mean stand dbh class</v>
      </c>
    </row>
    <row r="109" spans="2:5" x14ac:dyDescent="0.2">
      <c r="D109" t="s">
        <v>429</v>
      </c>
      <c r="E109" t="s">
        <v>411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09" t="s">
        <v>460</v>
      </c>
      <c r="C114" s="509"/>
      <c r="D114" s="509"/>
      <c r="E114" s="523" t="s">
        <v>749</v>
      </c>
    </row>
    <row r="115" spans="2:5" x14ac:dyDescent="0.2">
      <c r="C115" t="str">
        <f>'Table 62'!$B$3</f>
        <v>Table 62</v>
      </c>
      <c r="D115" t="s">
        <v>469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470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471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472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497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498</v>
      </c>
      <c r="E120" t="str">
        <f>'Table 67'!$C$3</f>
        <v>Number of sweet chestnut trees by mean stand dbh class</v>
      </c>
    </row>
    <row r="121" spans="2:5" x14ac:dyDescent="0.2">
      <c r="D121" t="s">
        <v>499</v>
      </c>
      <c r="E121" t="s">
        <v>419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1" t="s">
        <v>614</v>
      </c>
      <c r="C126" s="511"/>
      <c r="D126" s="511"/>
      <c r="E126" s="524" t="s">
        <v>748</v>
      </c>
    </row>
    <row r="127" spans="2:5" x14ac:dyDescent="0.2">
      <c r="C127" t="str">
        <f>'Table 71'!$B$3</f>
        <v>Table 71</v>
      </c>
      <c r="D127" t="s">
        <v>615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616</v>
      </c>
      <c r="E128" t="str">
        <f>'Table 72'!$C$3</f>
        <v>Stocked area of larch by mean stand dbh class</v>
      </c>
    </row>
    <row r="129" spans="2:5" x14ac:dyDescent="0.2">
      <c r="C129" t="str">
        <f>'Table 73'!$B$3</f>
        <v>Table 73</v>
      </c>
      <c r="D129" t="s">
        <v>617</v>
      </c>
      <c r="E129" t="str">
        <f>'Table 73'!$C$3</f>
        <v>Standing volume of larch by age class</v>
      </c>
    </row>
    <row r="130" spans="2:5" x14ac:dyDescent="0.2">
      <c r="C130" t="str">
        <f>'Table 74'!$B$3</f>
        <v>Table 74</v>
      </c>
      <c r="D130" t="s">
        <v>618</v>
      </c>
      <c r="E130" t="str">
        <f>'Table 74'!$C$3</f>
        <v>Standing volume of larch by mean stand dbh class</v>
      </c>
    </row>
    <row r="131" spans="2:5" x14ac:dyDescent="0.2">
      <c r="C131" t="str">
        <f>'Table 75'!$B$3</f>
        <v>Table 75</v>
      </c>
      <c r="D131" t="s">
        <v>619</v>
      </c>
      <c r="E131" t="str">
        <f>'Table 75'!$C$3</f>
        <v>Number of larch trees by age class</v>
      </c>
    </row>
    <row r="132" spans="2:5" x14ac:dyDescent="0.2">
      <c r="C132" t="str">
        <f>'Table 76'!$B$3</f>
        <v>Table 76</v>
      </c>
      <c r="D132" t="s">
        <v>620</v>
      </c>
      <c r="E132" t="str">
        <f>'Table 76'!$C$3</f>
        <v>Number of larch trees by mean stand dbh class</v>
      </c>
    </row>
    <row r="133" spans="2:5" x14ac:dyDescent="0.2">
      <c r="D133" t="s">
        <v>621</v>
      </c>
      <c r="E133" t="s">
        <v>763</v>
      </c>
    </row>
    <row r="134" spans="2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2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2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2:5" ht="14.25" x14ac:dyDescent="0.2">
      <c r="B138" s="808" t="s">
        <v>778</v>
      </c>
      <c r="C138" s="808"/>
      <c r="D138" s="808"/>
      <c r="E138" s="808"/>
    </row>
  </sheetData>
  <mergeCells count="3">
    <mergeCell ref="B2:E2"/>
    <mergeCell ref="B4:E4"/>
    <mergeCell ref="B138:E138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1" t="s">
        <v>0</v>
      </c>
      <c r="C5" s="472" t="s">
        <v>1</v>
      </c>
      <c r="D5" s="473" t="s">
        <v>2</v>
      </c>
    </row>
    <row r="6" spans="2:4" ht="15" customHeight="1" x14ac:dyDescent="0.2">
      <c r="B6" s="478" t="str">
        <f>Index!$B$4</f>
        <v>North East</v>
      </c>
      <c r="C6" s="478"/>
      <c r="D6" s="478"/>
    </row>
    <row r="7" spans="2:4" ht="15" customHeight="1" x14ac:dyDescent="0.2">
      <c r="B7" s="28" t="s">
        <v>3</v>
      </c>
      <c r="C7" s="468">
        <v>112265.15979028092</v>
      </c>
      <c r="D7" s="474">
        <v>0.96672094771813954</v>
      </c>
    </row>
    <row r="8" spans="2:4" ht="15" customHeight="1" x14ac:dyDescent="0.2">
      <c r="B8" s="28" t="s">
        <v>4</v>
      </c>
      <c r="C8" s="468">
        <v>3668.4093414817826</v>
      </c>
      <c r="D8" s="474">
        <v>3.1588857681582885E-2</v>
      </c>
    </row>
    <row r="9" spans="2:4" ht="15" customHeight="1" x14ac:dyDescent="0.2">
      <c r="B9" s="28" t="s">
        <v>5</v>
      </c>
      <c r="C9" s="468">
        <v>196.28204739405024</v>
      </c>
      <c r="D9" s="474">
        <v>1.6901946002775847E-3</v>
      </c>
    </row>
    <row r="10" spans="2:4" ht="15" customHeight="1" x14ac:dyDescent="0.2">
      <c r="B10" s="118" t="s">
        <v>6</v>
      </c>
      <c r="C10" s="87">
        <v>116129.85117915674</v>
      </c>
      <c r="D10" s="475">
        <v>1</v>
      </c>
    </row>
    <row r="11" spans="2:4" ht="15" customHeight="1" x14ac:dyDescent="0.2">
      <c r="B11" s="28" t="s">
        <v>673</v>
      </c>
      <c r="C11" s="468">
        <f>C12-C10</f>
        <v>727270.14882084331</v>
      </c>
      <c r="D11" s="474"/>
    </row>
    <row r="12" spans="2:4" ht="15" customHeight="1" x14ac:dyDescent="0.2">
      <c r="B12" s="28" t="s">
        <v>307</v>
      </c>
      <c r="C12" s="468">
        <v>843400</v>
      </c>
      <c r="D12" s="474"/>
    </row>
    <row r="13" spans="2:4" ht="15" customHeight="1" x14ac:dyDescent="0.2">
      <c r="B13" s="476" t="s">
        <v>674</v>
      </c>
      <c r="C13" s="222"/>
      <c r="D13" s="477">
        <f>C10/C12</f>
        <v>0.13769249606255246</v>
      </c>
    </row>
    <row r="14" spans="2:4" ht="15" customHeight="1" x14ac:dyDescent="0.2">
      <c r="B14" s="476" t="s">
        <v>675</v>
      </c>
      <c r="C14" s="222"/>
      <c r="D14" s="477">
        <f>C11/C12</f>
        <v>0.86230750393744759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444" t="s">
        <v>9</v>
      </c>
      <c r="C5" s="443" t="s">
        <v>1</v>
      </c>
      <c r="D5" s="444" t="s">
        <v>10</v>
      </c>
    </row>
    <row r="6" spans="2:4" ht="15" customHeight="1" x14ac:dyDescent="0.2">
      <c r="B6" s="481" t="str">
        <f>Index!$B$4</f>
        <v>North East</v>
      </c>
      <c r="C6" s="478"/>
      <c r="D6" s="478"/>
    </row>
    <row r="7" spans="2:4" ht="15" customHeight="1" x14ac:dyDescent="0.2">
      <c r="B7" s="479" t="s">
        <v>11</v>
      </c>
      <c r="C7" s="468">
        <v>50310.54669426012</v>
      </c>
      <c r="D7" s="469">
        <v>0.43322665260842108</v>
      </c>
    </row>
    <row r="8" spans="2:4" ht="15" customHeight="1" x14ac:dyDescent="0.2">
      <c r="B8" s="479" t="s">
        <v>12</v>
      </c>
      <c r="C8" s="468">
        <v>65819.304484896493</v>
      </c>
      <c r="D8" s="469">
        <v>0.56677334739157892</v>
      </c>
    </row>
    <row r="9" spans="2:4" ht="15" customHeight="1" x14ac:dyDescent="0.2">
      <c r="B9" s="72" t="s">
        <v>13</v>
      </c>
      <c r="C9" s="87">
        <v>116129.85117915661</v>
      </c>
      <c r="D9" s="470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09" t="s">
        <v>16</v>
      </c>
      <c r="C5" s="811" t="s">
        <v>17</v>
      </c>
      <c r="D5" s="813" t="s">
        <v>18</v>
      </c>
    </row>
    <row r="6" spans="2:4" ht="15" customHeight="1" x14ac:dyDescent="0.2">
      <c r="B6" s="810"/>
      <c r="C6" s="812"/>
      <c r="D6" s="814"/>
    </row>
    <row r="7" spans="2:4" ht="15" customHeight="1" x14ac:dyDescent="0.2">
      <c r="B7" s="481" t="str">
        <f>Index!$B$4</f>
        <v>North East</v>
      </c>
      <c r="C7" s="478"/>
      <c r="D7" s="478"/>
    </row>
    <row r="8" spans="2:4" ht="15" customHeight="1" x14ac:dyDescent="0.2">
      <c r="B8" s="109" t="s">
        <v>19</v>
      </c>
      <c r="C8" s="468">
        <v>25046.863204837391</v>
      </c>
      <c r="D8" s="474">
        <v>0.21567980110640905</v>
      </c>
    </row>
    <row r="9" spans="2:4" ht="15" customHeight="1" x14ac:dyDescent="0.2">
      <c r="B9" s="109" t="s">
        <v>20</v>
      </c>
      <c r="C9" s="468">
        <v>60449.350871238668</v>
      </c>
      <c r="D9" s="474">
        <v>0.52053240624567598</v>
      </c>
    </row>
    <row r="10" spans="2:4" ht="15" customHeight="1" x14ac:dyDescent="0.2">
      <c r="B10" s="109" t="s">
        <v>21</v>
      </c>
      <c r="C10" s="468">
        <v>4906.2903810296784</v>
      </c>
      <c r="D10" s="474">
        <v>4.2248313686897021E-2</v>
      </c>
    </row>
    <row r="11" spans="2:4" ht="15" customHeight="1" x14ac:dyDescent="0.2">
      <c r="B11" s="109" t="s">
        <v>22</v>
      </c>
      <c r="C11" s="468">
        <v>1338.9065261229443</v>
      </c>
      <c r="D11" s="474">
        <v>1.1529391560636525E-2</v>
      </c>
    </row>
    <row r="12" spans="2:4" ht="15" customHeight="1" x14ac:dyDescent="0.2">
      <c r="B12" s="109" t="s">
        <v>23</v>
      </c>
      <c r="C12" s="468">
        <v>1745.361961518063</v>
      </c>
      <c r="D12" s="474">
        <v>1.5029399795109063E-2</v>
      </c>
    </row>
    <row r="13" spans="2:4" ht="15" customHeight="1" x14ac:dyDescent="0.2">
      <c r="B13" s="109" t="s">
        <v>24</v>
      </c>
      <c r="C13" s="468">
        <v>2074.0081511988724</v>
      </c>
      <c r="D13" s="474">
        <v>1.7859388694120033E-2</v>
      </c>
    </row>
    <row r="14" spans="2:4" ht="15" customHeight="1" x14ac:dyDescent="0.2">
      <c r="B14" s="109" t="s">
        <v>25</v>
      </c>
      <c r="C14" s="468">
        <v>16521.61227689571</v>
      </c>
      <c r="D14" s="474">
        <v>0.1422684357995721</v>
      </c>
    </row>
    <row r="15" spans="2:4" ht="15" customHeight="1" x14ac:dyDescent="0.2">
      <c r="B15" s="109" t="s">
        <v>26</v>
      </c>
      <c r="C15" s="468">
        <v>12.01349871635</v>
      </c>
      <c r="D15" s="474">
        <v>1.0344884277700875E-4</v>
      </c>
    </row>
    <row r="16" spans="2:4" ht="15" customHeight="1" x14ac:dyDescent="0.2">
      <c r="B16" s="109" t="s">
        <v>27</v>
      </c>
      <c r="C16" s="468">
        <v>0</v>
      </c>
      <c r="D16" s="474">
        <v>0</v>
      </c>
    </row>
    <row r="17" spans="2:4" ht="15" customHeight="1" x14ac:dyDescent="0.2">
      <c r="B17" s="109" t="s">
        <v>28</v>
      </c>
      <c r="C17" s="468">
        <v>170.75291872315199</v>
      </c>
      <c r="D17" s="474">
        <v>1.4703619869427616E-3</v>
      </c>
    </row>
    <row r="18" spans="2:4" ht="15" customHeight="1" x14ac:dyDescent="0.2">
      <c r="B18" s="109" t="s">
        <v>4</v>
      </c>
      <c r="C18" s="468">
        <v>3668.4093414817808</v>
      </c>
      <c r="D18" s="474">
        <v>3.1588857681582892E-2</v>
      </c>
    </row>
    <row r="19" spans="2:4" ht="15" customHeight="1" x14ac:dyDescent="0.2">
      <c r="B19" s="109" t="s">
        <v>5</v>
      </c>
      <c r="C19" s="468">
        <v>196.28204739405024</v>
      </c>
      <c r="D19" s="474">
        <v>1.690194600277586E-3</v>
      </c>
    </row>
    <row r="20" spans="2:4" ht="15" customHeight="1" x14ac:dyDescent="0.2">
      <c r="B20" s="109" t="s">
        <v>670</v>
      </c>
      <c r="C20" s="468">
        <v>0</v>
      </c>
      <c r="D20" s="474">
        <v>0</v>
      </c>
    </row>
    <row r="21" spans="2:4" ht="15" customHeight="1" x14ac:dyDescent="0.2">
      <c r="B21" s="109" t="s">
        <v>671</v>
      </c>
      <c r="C21" s="468">
        <v>0</v>
      </c>
      <c r="D21" s="474">
        <v>0</v>
      </c>
    </row>
    <row r="22" spans="2:4" ht="15" customHeight="1" x14ac:dyDescent="0.2">
      <c r="B22" s="109" t="s">
        <v>29</v>
      </c>
      <c r="C22" s="468">
        <v>0</v>
      </c>
      <c r="D22" s="474">
        <v>0</v>
      </c>
    </row>
    <row r="23" spans="2:4" ht="15" customHeight="1" x14ac:dyDescent="0.2">
      <c r="B23" s="107" t="s">
        <v>30</v>
      </c>
      <c r="C23" s="87">
        <v>116129.85117915666</v>
      </c>
      <c r="D23" s="475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09" t="s">
        <v>16</v>
      </c>
      <c r="C5" s="815" t="s">
        <v>34</v>
      </c>
      <c r="D5" s="815"/>
      <c r="E5" s="816" t="s">
        <v>17</v>
      </c>
    </row>
    <row r="6" spans="2:5" ht="15" customHeight="1" x14ac:dyDescent="0.2">
      <c r="B6" s="810"/>
      <c r="C6" s="482" t="s">
        <v>35</v>
      </c>
      <c r="D6" s="482" t="s">
        <v>348</v>
      </c>
      <c r="E6" s="817"/>
    </row>
    <row r="7" spans="2:5" ht="15" customHeight="1" x14ac:dyDescent="0.2">
      <c r="B7" s="478" t="str">
        <f>Index!$B$4</f>
        <v>North East</v>
      </c>
      <c r="C7" s="478"/>
      <c r="D7" s="478"/>
      <c r="E7" s="478"/>
    </row>
    <row r="8" spans="2:5" ht="15" customHeight="1" x14ac:dyDescent="0.2">
      <c r="B8" s="109" t="s">
        <v>19</v>
      </c>
      <c r="C8" s="468">
        <v>21351.220189379819</v>
      </c>
      <c r="D8" s="468">
        <v>3695.6430161257085</v>
      </c>
      <c r="E8" s="484">
        <v>25046.863205505528</v>
      </c>
    </row>
    <row r="9" spans="2:5" ht="15" customHeight="1" x14ac:dyDescent="0.2">
      <c r="B9" s="109" t="s">
        <v>20</v>
      </c>
      <c r="C9" s="468">
        <v>58584.708747806115</v>
      </c>
      <c r="D9" s="468">
        <v>1864.642125386516</v>
      </c>
      <c r="E9" s="484">
        <v>60449.350873192634</v>
      </c>
    </row>
    <row r="10" spans="2:5" ht="15" customHeight="1" x14ac:dyDescent="0.2">
      <c r="B10" s="109" t="s">
        <v>21</v>
      </c>
      <c r="C10" s="468">
        <v>4875.4607082131652</v>
      </c>
      <c r="D10" s="468">
        <v>30.829672816510605</v>
      </c>
      <c r="E10" s="484">
        <v>4906.2903810296757</v>
      </c>
    </row>
    <row r="11" spans="2:5" ht="15" customHeight="1" x14ac:dyDescent="0.2">
      <c r="B11" s="109" t="s">
        <v>22</v>
      </c>
      <c r="C11" s="468">
        <v>1300.1052063342311</v>
      </c>
      <c r="D11" s="468">
        <v>38.80131988177407</v>
      </c>
      <c r="E11" s="484">
        <v>1338.9065262160052</v>
      </c>
    </row>
    <row r="12" spans="2:5" ht="15" customHeight="1" x14ac:dyDescent="0.2">
      <c r="B12" s="485" t="s">
        <v>23</v>
      </c>
      <c r="C12" s="195">
        <v>1369.3134634501046</v>
      </c>
      <c r="D12" s="195">
        <v>376.04849844195923</v>
      </c>
      <c r="E12" s="486">
        <v>1745.3619618920638</v>
      </c>
    </row>
    <row r="13" spans="2:5" ht="15" customHeight="1" x14ac:dyDescent="0.2">
      <c r="B13" s="109" t="s">
        <v>24</v>
      </c>
      <c r="C13" s="468">
        <v>1659.4799856439845</v>
      </c>
      <c r="D13" s="468">
        <v>414.52816492171576</v>
      </c>
      <c r="E13" s="484">
        <v>2074.0081505657004</v>
      </c>
    </row>
    <row r="14" spans="2:5" ht="15" customHeight="1" x14ac:dyDescent="0.2">
      <c r="B14" s="109" t="s">
        <v>25</v>
      </c>
      <c r="C14" s="468">
        <v>15855.427368340312</v>
      </c>
      <c r="D14" s="468">
        <v>666.18490838474099</v>
      </c>
      <c r="E14" s="484">
        <v>16521.612276725053</v>
      </c>
    </row>
    <row r="15" spans="2:5" ht="15" customHeight="1" x14ac:dyDescent="0.2">
      <c r="B15" s="109" t="s">
        <v>26</v>
      </c>
      <c r="C15" s="468">
        <v>10.89867319655</v>
      </c>
      <c r="D15" s="468">
        <v>1.1148255198000001</v>
      </c>
      <c r="E15" s="484">
        <v>12.01349871635</v>
      </c>
    </row>
    <row r="16" spans="2:5" ht="15" customHeight="1" x14ac:dyDescent="0.2">
      <c r="B16" s="485" t="s">
        <v>27</v>
      </c>
      <c r="C16" s="195">
        <v>0</v>
      </c>
      <c r="D16" s="195">
        <v>0</v>
      </c>
      <c r="E16" s="486">
        <v>0</v>
      </c>
    </row>
    <row r="17" spans="2:5" ht="15" customHeight="1" x14ac:dyDescent="0.2">
      <c r="B17" s="109" t="s">
        <v>28</v>
      </c>
      <c r="C17" s="468">
        <v>119.56366865184998</v>
      </c>
      <c r="D17" s="468">
        <v>51.189250071302006</v>
      </c>
      <c r="E17" s="484">
        <v>170.75291872315199</v>
      </c>
    </row>
    <row r="18" spans="2:5" ht="15" customHeight="1" x14ac:dyDescent="0.2">
      <c r="B18" s="109" t="s">
        <v>4</v>
      </c>
      <c r="C18" s="468">
        <v>3385.0744217329493</v>
      </c>
      <c r="D18" s="468">
        <v>283.33491177079509</v>
      </c>
      <c r="E18" s="484">
        <v>3668.4093335037442</v>
      </c>
    </row>
    <row r="19" spans="2:5" ht="15" customHeight="1" x14ac:dyDescent="0.2">
      <c r="B19" s="109" t="s">
        <v>5</v>
      </c>
      <c r="C19" s="468">
        <v>176.16269450330833</v>
      </c>
      <c r="D19" s="468">
        <v>20.119352296917</v>
      </c>
      <c r="E19" s="484">
        <v>196.28204680022532</v>
      </c>
    </row>
    <row r="20" spans="2:5" ht="15" customHeight="1" x14ac:dyDescent="0.2">
      <c r="B20" s="109" t="s">
        <v>670</v>
      </c>
      <c r="C20" s="468">
        <v>0</v>
      </c>
      <c r="D20" s="468">
        <v>0</v>
      </c>
      <c r="E20" s="484">
        <v>0</v>
      </c>
    </row>
    <row r="21" spans="2:5" ht="15" customHeight="1" x14ac:dyDescent="0.2">
      <c r="B21" s="109" t="s">
        <v>671</v>
      </c>
      <c r="C21" s="468">
        <v>0</v>
      </c>
      <c r="D21" s="468">
        <v>0</v>
      </c>
      <c r="E21" s="484">
        <v>0</v>
      </c>
    </row>
    <row r="22" spans="2:5" ht="15" customHeight="1" x14ac:dyDescent="0.2">
      <c r="B22" s="109" t="s">
        <v>29</v>
      </c>
      <c r="C22" s="195">
        <v>0</v>
      </c>
      <c r="D22" s="195">
        <v>0</v>
      </c>
      <c r="E22" s="486">
        <v>0</v>
      </c>
    </row>
    <row r="23" spans="2:5" ht="15" customHeight="1" x14ac:dyDescent="0.2">
      <c r="B23" s="487" t="s">
        <v>30</v>
      </c>
      <c r="C23" s="488">
        <v>108687.4151272524</v>
      </c>
      <c r="D23" s="488">
        <v>7442.4360456177392</v>
      </c>
      <c r="E23" s="489">
        <v>116129.85117287013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H23"/>
  <sheetViews>
    <sheetView workbookViewId="0"/>
  </sheetViews>
  <sheetFormatPr defaultRowHeight="15" customHeight="1" x14ac:dyDescent="0.2"/>
  <cols>
    <col min="2" max="2" width="30.625" customWidth="1"/>
    <col min="3" max="6" width="12.625" customWidth="1"/>
  </cols>
  <sheetData>
    <row r="3" spans="2:8" ht="15" customHeight="1" x14ac:dyDescent="0.2">
      <c r="B3" t="s">
        <v>39</v>
      </c>
      <c r="C3" t="s">
        <v>40</v>
      </c>
    </row>
    <row r="5" spans="2:8" ht="15" customHeight="1" x14ac:dyDescent="0.2">
      <c r="B5" s="818" t="s">
        <v>16</v>
      </c>
      <c r="C5" s="820" t="s">
        <v>11</v>
      </c>
      <c r="D5" s="821"/>
      <c r="E5" s="820" t="s">
        <v>12</v>
      </c>
      <c r="F5" s="821"/>
    </row>
    <row r="6" spans="2:8" ht="30" customHeight="1" x14ac:dyDescent="0.2">
      <c r="B6" s="819"/>
      <c r="C6" s="480" t="s">
        <v>1</v>
      </c>
      <c r="D6" s="480" t="s">
        <v>44</v>
      </c>
      <c r="E6" s="480" t="s">
        <v>1</v>
      </c>
      <c r="F6" s="480" t="s">
        <v>44</v>
      </c>
    </row>
    <row r="7" spans="2:8" ht="15" customHeight="1" x14ac:dyDescent="0.2">
      <c r="B7" s="490" t="str">
        <f>Index!$B$4</f>
        <v>North East</v>
      </c>
      <c r="C7" s="490"/>
      <c r="D7" s="490"/>
      <c r="E7" s="490"/>
      <c r="F7" s="490"/>
    </row>
    <row r="8" spans="2:8" ht="15" customHeight="1" x14ac:dyDescent="0.2">
      <c r="B8" s="479" t="s">
        <v>19</v>
      </c>
      <c r="C8" s="468">
        <v>519.61939129593395</v>
      </c>
      <c r="D8" s="469">
        <v>1.0328239810696875E-2</v>
      </c>
      <c r="E8" s="468">
        <v>24527.243814209629</v>
      </c>
      <c r="F8" s="469">
        <v>0.3726451382249959</v>
      </c>
    </row>
    <row r="9" spans="2:8" ht="15" customHeight="1" x14ac:dyDescent="0.2">
      <c r="B9" s="479" t="s">
        <v>20</v>
      </c>
      <c r="C9" s="468">
        <v>34996.349680254876</v>
      </c>
      <c r="D9" s="469">
        <v>0.69560662679507979</v>
      </c>
      <c r="E9" s="468">
        <v>25453.001192937805</v>
      </c>
      <c r="F9" s="469">
        <v>0.38671027285537413</v>
      </c>
      <c r="H9" s="768"/>
    </row>
    <row r="10" spans="2:8" ht="15" customHeight="1" x14ac:dyDescent="0.2">
      <c r="B10" s="479" t="s">
        <v>21</v>
      </c>
      <c r="C10" s="468">
        <v>3004.4065860908354</v>
      </c>
      <c r="D10" s="469">
        <v>5.9717231938926814E-2</v>
      </c>
      <c r="E10" s="468">
        <v>1901.8837949388389</v>
      </c>
      <c r="F10" s="469">
        <v>2.8895531639077546E-2</v>
      </c>
      <c r="H10" s="768"/>
    </row>
    <row r="11" spans="2:8" ht="15" customHeight="1" x14ac:dyDescent="0.2">
      <c r="B11" s="479" t="s">
        <v>22</v>
      </c>
      <c r="C11" s="468">
        <v>747.4141180586621</v>
      </c>
      <c r="D11" s="469">
        <v>1.4856012647945945E-2</v>
      </c>
      <c r="E11" s="468">
        <v>591.49240815734299</v>
      </c>
      <c r="F11" s="469">
        <v>8.9866098232012671E-3</v>
      </c>
    </row>
    <row r="12" spans="2:8" ht="15" customHeight="1" x14ac:dyDescent="0.2">
      <c r="B12" s="483" t="s">
        <v>23</v>
      </c>
      <c r="C12" s="195">
        <v>107.45630263824249</v>
      </c>
      <c r="D12" s="491">
        <v>2.1358603651235068E-3</v>
      </c>
      <c r="E12" s="195">
        <v>1637.9056592538211</v>
      </c>
      <c r="F12" s="491">
        <v>2.4884882517396359E-2</v>
      </c>
    </row>
    <row r="13" spans="2:8" ht="15" customHeight="1" x14ac:dyDescent="0.2">
      <c r="B13" s="479" t="s">
        <v>24</v>
      </c>
      <c r="C13" s="468">
        <v>67.134532122689123</v>
      </c>
      <c r="D13" s="469">
        <v>1.334402755087273E-3</v>
      </c>
      <c r="E13" s="468">
        <v>2006.8736184430095</v>
      </c>
      <c r="F13" s="469">
        <v>3.0490653683294493E-2</v>
      </c>
    </row>
    <row r="14" spans="2:8" ht="15" customHeight="1" x14ac:dyDescent="0.2">
      <c r="B14" s="479" t="s">
        <v>25</v>
      </c>
      <c r="C14" s="468">
        <v>10526.325520414399</v>
      </c>
      <c r="D14" s="469">
        <v>0.20922701523735307</v>
      </c>
      <c r="E14" s="468">
        <v>5995.2867563106829</v>
      </c>
      <c r="F14" s="469">
        <v>9.1087057270966915E-2</v>
      </c>
    </row>
    <row r="15" spans="2:8" ht="15" customHeight="1" x14ac:dyDescent="0.2">
      <c r="B15" s="479" t="s">
        <v>26</v>
      </c>
      <c r="C15" s="468">
        <v>0</v>
      </c>
      <c r="D15" s="469">
        <v>0</v>
      </c>
      <c r="E15" s="468">
        <v>12.01349871635</v>
      </c>
      <c r="F15" s="469">
        <v>1.8252241970728405E-4</v>
      </c>
    </row>
    <row r="16" spans="2:8" ht="15" customHeight="1" x14ac:dyDescent="0.2">
      <c r="B16" s="483" t="s">
        <v>27</v>
      </c>
      <c r="C16" s="195">
        <v>0</v>
      </c>
      <c r="D16" s="491">
        <v>0</v>
      </c>
      <c r="E16" s="195">
        <v>0</v>
      </c>
      <c r="F16" s="491">
        <v>0</v>
      </c>
    </row>
    <row r="17" spans="2:6" ht="15" customHeight="1" x14ac:dyDescent="0.2">
      <c r="B17" s="479" t="s">
        <v>28</v>
      </c>
      <c r="C17" s="468">
        <v>6.0696478331500003</v>
      </c>
      <c r="D17" s="469">
        <v>1.2064364694108828E-4</v>
      </c>
      <c r="E17" s="468">
        <v>164.68327089000201</v>
      </c>
      <c r="F17" s="469">
        <v>2.5020512173730674E-3</v>
      </c>
    </row>
    <row r="18" spans="2:6" ht="15" customHeight="1" x14ac:dyDescent="0.2">
      <c r="B18" s="479" t="s">
        <v>296</v>
      </c>
      <c r="C18" s="468">
        <v>234.82315300604978</v>
      </c>
      <c r="D18" s="469">
        <v>4.6674736893511795E-3</v>
      </c>
      <c r="E18" s="468">
        <v>3433.5861804976953</v>
      </c>
      <c r="F18" s="469">
        <v>5.2166856028793895E-2</v>
      </c>
    </row>
    <row r="19" spans="2:6" ht="15" customHeight="1" x14ac:dyDescent="0.2">
      <c r="B19" s="479" t="s">
        <v>43</v>
      </c>
      <c r="C19" s="468">
        <v>100.94776548406</v>
      </c>
      <c r="D19" s="469">
        <v>2.0064931134942403E-3</v>
      </c>
      <c r="E19" s="468">
        <v>95.33428131616526</v>
      </c>
      <c r="F19" s="469">
        <v>1.4484243198194765E-3</v>
      </c>
    </row>
    <row r="20" spans="2:6" ht="15" customHeight="1" x14ac:dyDescent="0.2">
      <c r="B20" s="479" t="s">
        <v>670</v>
      </c>
      <c r="C20" s="468">
        <v>0</v>
      </c>
      <c r="D20" s="469">
        <v>0</v>
      </c>
      <c r="E20" s="468">
        <v>0</v>
      </c>
      <c r="F20" s="469">
        <v>0</v>
      </c>
    </row>
    <row r="21" spans="2:6" ht="15" customHeight="1" x14ac:dyDescent="0.2">
      <c r="B21" s="479" t="s">
        <v>671</v>
      </c>
      <c r="C21" s="468">
        <v>0</v>
      </c>
      <c r="D21" s="469">
        <v>0</v>
      </c>
      <c r="E21" s="468">
        <v>0</v>
      </c>
      <c r="F21" s="469">
        <v>0</v>
      </c>
    </row>
    <row r="22" spans="2:6" ht="15" customHeight="1" x14ac:dyDescent="0.2">
      <c r="B22" s="483" t="s">
        <v>29</v>
      </c>
      <c r="C22" s="195">
        <v>0</v>
      </c>
      <c r="D22" s="491">
        <v>0</v>
      </c>
      <c r="E22" s="195">
        <v>0</v>
      </c>
      <c r="F22" s="491">
        <v>0</v>
      </c>
    </row>
    <row r="23" spans="2:6" ht="15" customHeight="1" x14ac:dyDescent="0.2">
      <c r="B23" s="72" t="s">
        <v>30</v>
      </c>
      <c r="C23" s="87">
        <v>50310.546697198908</v>
      </c>
      <c r="D23" s="470">
        <v>0.99999999999999967</v>
      </c>
      <c r="E23" s="87">
        <v>65819.304475671321</v>
      </c>
      <c r="F23" s="470">
        <v>1.0000000000000002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78" t="s">
        <v>610</v>
      </c>
      <c r="C3" s="779"/>
      <c r="D3" s="779"/>
      <c r="E3" s="779"/>
      <c r="F3" s="779"/>
      <c r="G3" s="779"/>
      <c r="H3" s="779"/>
      <c r="J3" s="780" t="s">
        <v>742</v>
      </c>
      <c r="K3" s="780" t="s">
        <v>743</v>
      </c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781"/>
      <c r="K4" s="781"/>
    </row>
    <row r="5" spans="1:19" s="23" customFormat="1" x14ac:dyDescent="0.2">
      <c r="A5" s="426"/>
      <c r="B5" s="434"/>
      <c r="C5" s="424" t="s">
        <v>106</v>
      </c>
      <c r="D5" s="425">
        <v>60699.254999999997</v>
      </c>
      <c r="E5" s="427">
        <v>75969.606</v>
      </c>
      <c r="F5" s="432">
        <v>5.68</v>
      </c>
      <c r="G5" s="439">
        <f>E5*F5/100</f>
        <v>4315.0736207999998</v>
      </c>
      <c r="H5" s="440">
        <f>SUM(D5,E5)</f>
        <v>136668.861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25">
        <v>58021.981</v>
      </c>
      <c r="E6" s="427">
        <v>28155.359</v>
      </c>
      <c r="F6" s="432">
        <v>9.49</v>
      </c>
      <c r="G6" s="439">
        <f t="shared" ref="G6:G26" si="0">E6*F6/100</f>
        <v>2671.9435691000003</v>
      </c>
      <c r="H6" s="440">
        <f>SUM(D6,E6)</f>
        <v>86177.34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25">
        <v>2677.2739999999999</v>
      </c>
      <c r="E7" s="427">
        <v>47697.063000000002</v>
      </c>
      <c r="F7" s="432">
        <v>7.43</v>
      </c>
      <c r="G7" s="439">
        <f>E7*F7/100</f>
        <v>3543.8917809</v>
      </c>
      <c r="H7" s="440">
        <f>SUM(D7,E7)</f>
        <v>50374.337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425">
        <v>45637.93</v>
      </c>
      <c r="E8" s="429">
        <v>15468.125</v>
      </c>
      <c r="F8" s="432">
        <v>17.03</v>
      </c>
      <c r="G8" s="439">
        <f t="shared" si="0"/>
        <v>2634.2216874999999</v>
      </c>
      <c r="H8" s="440">
        <f>SUM(D8,E8)</f>
        <v>61106.055</v>
      </c>
      <c r="I8" s="428"/>
      <c r="J8" s="687">
        <f>H8/$H$6</f>
        <v>0.70907334805181965</v>
      </c>
      <c r="K8" s="687">
        <f>H8/$H$5</f>
        <v>0.44711029676321074</v>
      </c>
    </row>
    <row r="9" spans="1:19" s="24" customFormat="1" x14ac:dyDescent="0.2">
      <c r="A9" s="428"/>
      <c r="B9" s="435"/>
      <c r="C9" s="424" t="s">
        <v>85</v>
      </c>
      <c r="D9" s="425">
        <v>1953.425</v>
      </c>
      <c r="E9" s="429">
        <v>5620.8280000000004</v>
      </c>
      <c r="F9" s="432">
        <v>17.690000000000001</v>
      </c>
      <c r="G9" s="439">
        <f t="shared" si="0"/>
        <v>994.32447320000017</v>
      </c>
      <c r="H9" s="440">
        <f t="shared" ref="H9:H15" si="1">SUM(D9,E9)</f>
        <v>7574.2530000000006</v>
      </c>
      <c r="I9" s="428"/>
      <c r="J9" s="687">
        <f t="shared" ref="J9:J15" si="2">H9/$H$6</f>
        <v>8.7891468917467172E-2</v>
      </c>
      <c r="K9" s="687">
        <f t="shared" ref="K9:K26" si="3">H9/$H$5</f>
        <v>5.54204735781035E-2</v>
      </c>
    </row>
    <row r="10" spans="1:19" s="24" customFormat="1" x14ac:dyDescent="0.2">
      <c r="A10" s="428"/>
      <c r="B10" s="435"/>
      <c r="C10" s="424" t="s">
        <v>86</v>
      </c>
      <c r="D10" s="425">
        <v>179.505</v>
      </c>
      <c r="E10" s="429">
        <v>24.126000000000001</v>
      </c>
      <c r="F10" s="432">
        <v>79.709999999999994</v>
      </c>
      <c r="G10" s="439">
        <f t="shared" si="0"/>
        <v>19.230834600000001</v>
      </c>
      <c r="H10" s="440">
        <f t="shared" si="1"/>
        <v>203.631</v>
      </c>
      <c r="I10" s="428"/>
      <c r="J10" s="687">
        <f t="shared" si="2"/>
        <v>2.3629297446405286E-3</v>
      </c>
      <c r="K10" s="687">
        <f t="shared" si="3"/>
        <v>1.4899590039021398E-3</v>
      </c>
    </row>
    <row r="11" spans="1:19" s="24" customFormat="1" x14ac:dyDescent="0.2">
      <c r="A11" s="428"/>
      <c r="B11" s="435"/>
      <c r="C11" s="424" t="s">
        <v>87</v>
      </c>
      <c r="D11" s="425">
        <v>2483.1950000000002</v>
      </c>
      <c r="E11" s="429">
        <v>1762.568</v>
      </c>
      <c r="F11" s="432">
        <v>33.590000000000003</v>
      </c>
      <c r="G11" s="439">
        <f t="shared" si="0"/>
        <v>592.04659120000008</v>
      </c>
      <c r="H11" s="440">
        <f t="shared" si="1"/>
        <v>4245.7629999999999</v>
      </c>
      <c r="I11" s="428"/>
      <c r="J11" s="687">
        <f t="shared" si="2"/>
        <v>4.9267742541136687E-2</v>
      </c>
      <c r="K11" s="687">
        <f t="shared" si="3"/>
        <v>3.1066059736899392E-2</v>
      </c>
    </row>
    <row r="12" spans="1:19" s="24" customFormat="1" x14ac:dyDescent="0.2">
      <c r="A12" s="428"/>
      <c r="B12" s="435"/>
      <c r="C12" s="424" t="s">
        <v>88</v>
      </c>
      <c r="D12" s="425">
        <v>1762.4690000000001</v>
      </c>
      <c r="E12" s="429">
        <v>2326.7919999999999</v>
      </c>
      <c r="F12" s="432">
        <v>19.350000000000001</v>
      </c>
      <c r="G12" s="439">
        <f t="shared" si="0"/>
        <v>450.23425200000003</v>
      </c>
      <c r="H12" s="440">
        <f t="shared" si="1"/>
        <v>4089.261</v>
      </c>
      <c r="I12" s="428"/>
      <c r="J12" s="687">
        <f t="shared" si="2"/>
        <v>4.7451696698923407E-2</v>
      </c>
      <c r="K12" s="687">
        <f t="shared" si="3"/>
        <v>2.9920941537663066E-2</v>
      </c>
    </row>
    <row r="13" spans="1:19" s="24" customFormat="1" x14ac:dyDescent="0.2">
      <c r="A13" s="428"/>
      <c r="B13" s="435"/>
      <c r="C13" s="424" t="s">
        <v>89</v>
      </c>
      <c r="D13" s="425">
        <v>476.11500000000001</v>
      </c>
      <c r="E13" s="429">
        <v>727.31700000000001</v>
      </c>
      <c r="F13" s="432">
        <v>75.64</v>
      </c>
      <c r="G13" s="439">
        <f t="shared" si="0"/>
        <v>550.14257880000002</v>
      </c>
      <c r="H13" s="440">
        <f t="shared" si="1"/>
        <v>1203.432</v>
      </c>
      <c r="I13" s="428"/>
      <c r="J13" s="687">
        <f t="shared" si="2"/>
        <v>1.3964599046570712E-2</v>
      </c>
      <c r="K13" s="687">
        <f t="shared" si="3"/>
        <v>8.8054586186973489E-3</v>
      </c>
    </row>
    <row r="14" spans="1:19" s="24" customFormat="1" x14ac:dyDescent="0.2">
      <c r="A14" s="428"/>
      <c r="B14" s="435"/>
      <c r="C14" s="424" t="s">
        <v>90</v>
      </c>
      <c r="D14" s="425">
        <v>4960.4189999999999</v>
      </c>
      <c r="E14" s="429">
        <v>1683.998</v>
      </c>
      <c r="F14" s="432">
        <v>34.44</v>
      </c>
      <c r="G14" s="439">
        <f t="shared" si="0"/>
        <v>579.96891119999998</v>
      </c>
      <c r="H14" s="440">
        <f t="shared" si="1"/>
        <v>6644.4169999999995</v>
      </c>
      <c r="I14" s="428"/>
      <c r="J14" s="687">
        <f t="shared" si="2"/>
        <v>7.7101671970845234E-2</v>
      </c>
      <c r="K14" s="687">
        <f t="shared" si="3"/>
        <v>4.8616904768087582E-2</v>
      </c>
    </row>
    <row r="15" spans="1:19" s="24" customFormat="1" x14ac:dyDescent="0.2">
      <c r="A15" s="428"/>
      <c r="B15" s="435"/>
      <c r="C15" s="424" t="s">
        <v>91</v>
      </c>
      <c r="D15" s="425">
        <v>568.923</v>
      </c>
      <c r="E15" s="429">
        <v>284.779</v>
      </c>
      <c r="F15" s="432">
        <v>51.5</v>
      </c>
      <c r="G15" s="439">
        <f t="shared" si="0"/>
        <v>146.66118500000002</v>
      </c>
      <c r="H15" s="440">
        <f t="shared" si="1"/>
        <v>853.702</v>
      </c>
      <c r="I15" s="428"/>
      <c r="J15" s="688">
        <f t="shared" si="2"/>
        <v>9.9063396479863505E-3</v>
      </c>
      <c r="K15" s="687">
        <f t="shared" si="3"/>
        <v>6.2464997055913119E-3</v>
      </c>
    </row>
    <row r="16" spans="1:19" s="24" customFormat="1" x14ac:dyDescent="0.2">
      <c r="A16" s="428"/>
      <c r="B16" s="435"/>
      <c r="C16" s="424" t="s">
        <v>94</v>
      </c>
      <c r="D16" s="425">
        <v>56.975000000000001</v>
      </c>
      <c r="E16" s="429">
        <v>3187.1930000000002</v>
      </c>
      <c r="F16" s="432">
        <v>18.39</v>
      </c>
      <c r="G16" s="439">
        <f t="shared" si="0"/>
        <v>586.12479270000006</v>
      </c>
      <c r="H16" s="440">
        <f t="shared" ref="H16:H26" si="4">SUM(D16,E16)</f>
        <v>3244.1680000000001</v>
      </c>
      <c r="I16" s="428"/>
      <c r="J16" s="687">
        <f>H16/$H$7</f>
        <v>6.4401204923054373E-2</v>
      </c>
      <c r="K16" s="687">
        <f t="shared" si="3"/>
        <v>2.3737433503598162E-2</v>
      </c>
    </row>
    <row r="17" spans="1:11" s="24" customFormat="1" x14ac:dyDescent="0.2">
      <c r="A17" s="428"/>
      <c r="B17" s="435"/>
      <c r="C17" s="424" t="s">
        <v>95</v>
      </c>
      <c r="D17" s="425">
        <v>135.95099999999999</v>
      </c>
      <c r="E17" s="429">
        <v>2204.4119999999998</v>
      </c>
      <c r="F17" s="432">
        <v>24.68</v>
      </c>
      <c r="G17" s="439">
        <f t="shared" si="0"/>
        <v>544.04888159999996</v>
      </c>
      <c r="H17" s="440">
        <f t="shared" si="4"/>
        <v>2340.3629999999998</v>
      </c>
      <c r="I17" s="428"/>
      <c r="J17" s="687">
        <f t="shared" ref="J17:J26" si="5">H17/$H$7</f>
        <v>4.6459430324611514E-2</v>
      </c>
      <c r="K17" s="687">
        <f t="shared" si="3"/>
        <v>1.7124332367122016E-2</v>
      </c>
    </row>
    <row r="18" spans="1:11" s="24" customFormat="1" x14ac:dyDescent="0.2">
      <c r="A18" s="428"/>
      <c r="B18" s="435"/>
      <c r="C18" s="424" t="s">
        <v>96</v>
      </c>
      <c r="D18" s="425">
        <v>40.238</v>
      </c>
      <c r="E18" s="429">
        <v>6753.4</v>
      </c>
      <c r="F18" s="432">
        <v>17.489999999999998</v>
      </c>
      <c r="G18" s="439">
        <f t="shared" si="0"/>
        <v>1181.1696599999998</v>
      </c>
      <c r="H18" s="440">
        <f t="shared" si="4"/>
        <v>6793.6379999999999</v>
      </c>
      <c r="I18" s="428"/>
      <c r="J18" s="687">
        <f t="shared" si="5"/>
        <v>0.13486307522022573</v>
      </c>
      <c r="K18" s="687">
        <f t="shared" si="3"/>
        <v>4.9708748212952472E-2</v>
      </c>
    </row>
    <row r="19" spans="1:11" s="24" customFormat="1" x14ac:dyDescent="0.2">
      <c r="A19" s="428"/>
      <c r="B19" s="435"/>
      <c r="C19" s="424" t="s">
        <v>97</v>
      </c>
      <c r="D19" s="425">
        <v>3.2050000000000001</v>
      </c>
      <c r="E19" s="429">
        <v>5916.0609999999997</v>
      </c>
      <c r="F19" s="432">
        <v>21.64</v>
      </c>
      <c r="G19" s="439">
        <f t="shared" si="0"/>
        <v>1280.2356004000001</v>
      </c>
      <c r="H19" s="440">
        <f t="shared" si="4"/>
        <v>5919.2659999999996</v>
      </c>
      <c r="I19" s="428"/>
      <c r="J19" s="687">
        <f t="shared" si="5"/>
        <v>0.11750558622736811</v>
      </c>
      <c r="K19" s="687">
        <f t="shared" si="3"/>
        <v>4.3311007033269996E-2</v>
      </c>
    </row>
    <row r="20" spans="1:11" s="24" customFormat="1" x14ac:dyDescent="0.2">
      <c r="A20" s="428"/>
      <c r="B20" s="435"/>
      <c r="C20" s="424" t="s">
        <v>98</v>
      </c>
      <c r="D20" s="425">
        <v>286.56400000000002</v>
      </c>
      <c r="E20" s="429">
        <v>6942.3280000000004</v>
      </c>
      <c r="F20" s="432">
        <v>16.52</v>
      </c>
      <c r="G20" s="439">
        <f t="shared" si="0"/>
        <v>1146.8725856000001</v>
      </c>
      <c r="H20" s="440">
        <f t="shared" si="4"/>
        <v>7228.8920000000007</v>
      </c>
      <c r="I20" s="428"/>
      <c r="J20" s="687">
        <f t="shared" si="5"/>
        <v>0.14350346685456131</v>
      </c>
      <c r="K20" s="687">
        <f t="shared" si="3"/>
        <v>5.2893482444402611E-2</v>
      </c>
    </row>
    <row r="21" spans="1:11" s="24" customFormat="1" x14ac:dyDescent="0.2">
      <c r="A21" s="428"/>
      <c r="B21" s="435"/>
      <c r="C21" s="424" t="s">
        <v>99</v>
      </c>
      <c r="D21" s="425">
        <v>0</v>
      </c>
      <c r="E21" s="429">
        <v>0</v>
      </c>
      <c r="F21" s="432">
        <v>0</v>
      </c>
      <c r="G21" s="439">
        <f t="shared" si="0"/>
        <v>0</v>
      </c>
      <c r="H21" s="440">
        <f t="shared" si="4"/>
        <v>0</v>
      </c>
      <c r="I21" s="428"/>
      <c r="J21" s="687">
        <f t="shared" si="5"/>
        <v>0</v>
      </c>
      <c r="K21" s="687">
        <f t="shared" si="3"/>
        <v>0</v>
      </c>
    </row>
    <row r="22" spans="1:11" s="24" customFormat="1" x14ac:dyDescent="0.2">
      <c r="A22" s="428"/>
      <c r="B22" s="435"/>
      <c r="C22" s="424" t="s">
        <v>100</v>
      </c>
      <c r="D22" s="425">
        <v>1.91</v>
      </c>
      <c r="E22" s="429">
        <v>4561.8469999999998</v>
      </c>
      <c r="F22" s="432">
        <v>24.81</v>
      </c>
      <c r="G22" s="439">
        <f t="shared" si="0"/>
        <v>1131.7942407</v>
      </c>
      <c r="H22" s="440">
        <f t="shared" si="4"/>
        <v>4563.7569999999996</v>
      </c>
      <c r="I22" s="428"/>
      <c r="J22" s="687">
        <f t="shared" si="5"/>
        <v>9.0596864828215995E-2</v>
      </c>
      <c r="K22" s="687">
        <f t="shared" si="3"/>
        <v>3.3392807744260046E-2</v>
      </c>
    </row>
    <row r="23" spans="1:11" s="24" customFormat="1" x14ac:dyDescent="0.2">
      <c r="A23" s="428"/>
      <c r="B23" s="435"/>
      <c r="C23" s="424" t="s">
        <v>101</v>
      </c>
      <c r="D23" s="425">
        <v>0</v>
      </c>
      <c r="E23" s="429">
        <v>4586.8869999999997</v>
      </c>
      <c r="F23" s="432">
        <v>39.97</v>
      </c>
      <c r="G23" s="439">
        <f t="shared" si="0"/>
        <v>1833.3787339</v>
      </c>
      <c r="H23" s="440">
        <f t="shared" si="4"/>
        <v>4586.8869999999997</v>
      </c>
      <c r="I23" s="428"/>
      <c r="J23" s="687">
        <f t="shared" si="5"/>
        <v>9.1056027198928691E-2</v>
      </c>
      <c r="K23" s="687">
        <f t="shared" si="3"/>
        <v>3.356204892934609E-2</v>
      </c>
    </row>
    <row r="24" spans="1:11" s="24" customFormat="1" x14ac:dyDescent="0.2">
      <c r="A24" s="428"/>
      <c r="B24" s="435"/>
      <c r="C24" s="424" t="s">
        <v>102</v>
      </c>
      <c r="D24" s="425">
        <v>91.248000000000005</v>
      </c>
      <c r="E24" s="429">
        <v>2268.194</v>
      </c>
      <c r="F24" s="432">
        <v>23.81</v>
      </c>
      <c r="G24" s="439">
        <f t="shared" si="0"/>
        <v>540.05699140000002</v>
      </c>
      <c r="H24" s="440">
        <f t="shared" si="4"/>
        <v>2359.442</v>
      </c>
      <c r="I24" s="428"/>
      <c r="J24" s="687">
        <f t="shared" si="5"/>
        <v>4.6838174763471331E-2</v>
      </c>
      <c r="K24" s="687">
        <f t="shared" si="3"/>
        <v>1.7263932564712016E-2</v>
      </c>
    </row>
    <row r="25" spans="1:11" s="24" customFormat="1" x14ac:dyDescent="0.2">
      <c r="A25" s="428"/>
      <c r="B25" s="435"/>
      <c r="C25" s="424" t="s">
        <v>103</v>
      </c>
      <c r="D25" s="425">
        <v>0</v>
      </c>
      <c r="E25" s="429">
        <v>2110.0929999999998</v>
      </c>
      <c r="F25" s="432">
        <v>39.97</v>
      </c>
      <c r="G25" s="439">
        <f t="shared" si="0"/>
        <v>843.40417209999987</v>
      </c>
      <c r="H25" s="440">
        <f t="shared" si="4"/>
        <v>2110.0929999999998</v>
      </c>
      <c r="I25" s="428"/>
      <c r="J25" s="687">
        <f t="shared" si="5"/>
        <v>4.1888253536716519E-2</v>
      </c>
      <c r="K25" s="687">
        <f t="shared" si="3"/>
        <v>1.543945698062121E-2</v>
      </c>
    </row>
    <row r="26" spans="1:11" s="24" customFormat="1" ht="13.5" thickBot="1" x14ac:dyDescent="0.25">
      <c r="A26" s="428"/>
      <c r="B26" s="290"/>
      <c r="C26" s="430" t="s">
        <v>104</v>
      </c>
      <c r="D26" s="433">
        <v>2061.183</v>
      </c>
      <c r="E26" s="433">
        <v>9186.6180000000004</v>
      </c>
      <c r="F26" s="431">
        <v>19.14</v>
      </c>
      <c r="G26" s="329">
        <f t="shared" si="0"/>
        <v>1758.3186852000001</v>
      </c>
      <c r="H26" s="337">
        <f t="shared" si="4"/>
        <v>11247.800999999999</v>
      </c>
      <c r="I26" s="428"/>
      <c r="J26" s="689">
        <f t="shared" si="5"/>
        <v>0.22328434813941073</v>
      </c>
      <c r="K26" s="689">
        <f t="shared" si="3"/>
        <v>8.2299661515434733E-2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x14ac:dyDescent="0.2">
      <c r="B29" s="778" t="s">
        <v>610</v>
      </c>
      <c r="C29" s="779"/>
      <c r="D29" s="779"/>
      <c r="E29" s="779"/>
      <c r="F29" s="779"/>
      <c r="G29" s="779"/>
      <c r="H29" s="779"/>
    </row>
    <row r="30" spans="1:11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1" s="23" customFormat="1" x14ac:dyDescent="0.2">
      <c r="B31" s="434" t="s">
        <v>92</v>
      </c>
      <c r="C31" s="424" t="s">
        <v>119</v>
      </c>
      <c r="D31" s="425">
        <v>43.694000000000003</v>
      </c>
      <c r="E31" s="427">
        <v>46.83</v>
      </c>
      <c r="F31" s="432">
        <v>71.28</v>
      </c>
      <c r="G31" s="439">
        <f>E31*F31/100</f>
        <v>33.380423999999998</v>
      </c>
      <c r="H31" s="440">
        <f>SUM(D31,E31)</f>
        <v>90.524000000000001</v>
      </c>
    </row>
    <row r="32" spans="1:11" s="23" customFormat="1" x14ac:dyDescent="0.2">
      <c r="B32" s="434"/>
      <c r="C32" s="424" t="s">
        <v>120</v>
      </c>
      <c r="D32" s="425">
        <v>7697.4110000000001</v>
      </c>
      <c r="E32" s="427">
        <v>2387.66</v>
      </c>
      <c r="F32" s="432">
        <v>40.72</v>
      </c>
      <c r="G32" s="439">
        <f t="shared" ref="G32:G37" si="6">E32*F32/100</f>
        <v>972.25515199999995</v>
      </c>
      <c r="H32" s="440">
        <f t="shared" ref="H32:H37" si="7">SUM(D32,E32)</f>
        <v>10085.071</v>
      </c>
    </row>
    <row r="33" spans="2:8" s="23" customFormat="1" x14ac:dyDescent="0.2">
      <c r="B33" s="434"/>
      <c r="C33" s="424" t="s">
        <v>121</v>
      </c>
      <c r="D33" s="425">
        <v>27266.713</v>
      </c>
      <c r="E33" s="427">
        <v>18770.769</v>
      </c>
      <c r="F33" s="432">
        <v>15.335573484777312</v>
      </c>
      <c r="G33" s="439">
        <f t="shared" si="6"/>
        <v>2878.6050736527995</v>
      </c>
      <c r="H33" s="440">
        <f t="shared" si="7"/>
        <v>46037.482000000004</v>
      </c>
    </row>
    <row r="34" spans="2:8" s="23" customFormat="1" x14ac:dyDescent="0.2">
      <c r="B34" s="434"/>
      <c r="C34" s="424" t="s">
        <v>122</v>
      </c>
      <c r="D34" s="425">
        <v>19239.758000000002</v>
      </c>
      <c r="E34" s="427">
        <v>5681.1260000000002</v>
      </c>
      <c r="F34" s="432">
        <v>19.355647675006111</v>
      </c>
      <c r="G34" s="439">
        <f t="shared" si="6"/>
        <v>1099.6187325331675</v>
      </c>
      <c r="H34" s="440">
        <f t="shared" si="7"/>
        <v>24920.884000000002</v>
      </c>
    </row>
    <row r="35" spans="2:8" s="23" customFormat="1" x14ac:dyDescent="0.2">
      <c r="B35" s="434"/>
      <c r="C35" s="424" t="s">
        <v>123</v>
      </c>
      <c r="D35" s="425">
        <v>3676.2289999999998</v>
      </c>
      <c r="E35" s="427">
        <v>841.45299999999997</v>
      </c>
      <c r="F35" s="432">
        <v>43.17</v>
      </c>
      <c r="G35" s="439">
        <f t="shared" si="6"/>
        <v>363.25526009999999</v>
      </c>
      <c r="H35" s="440">
        <f t="shared" si="7"/>
        <v>4517.6819999999998</v>
      </c>
    </row>
    <row r="36" spans="2:8" s="23" customFormat="1" x14ac:dyDescent="0.2">
      <c r="B36" s="434"/>
      <c r="C36" s="424" t="s">
        <v>124</v>
      </c>
      <c r="D36" s="425">
        <v>76.361999999999995</v>
      </c>
      <c r="E36" s="427">
        <v>422.17599999999999</v>
      </c>
      <c r="F36" s="432">
        <v>56.7</v>
      </c>
      <c r="G36" s="439">
        <f t="shared" si="6"/>
        <v>239.37379199999998</v>
      </c>
      <c r="H36" s="440">
        <f t="shared" si="7"/>
        <v>498.53800000000001</v>
      </c>
    </row>
    <row r="37" spans="2:8" s="23" customFormat="1" x14ac:dyDescent="0.2">
      <c r="B37" s="434"/>
      <c r="C37" s="424" t="s">
        <v>125</v>
      </c>
      <c r="D37" s="425">
        <v>21.814</v>
      </c>
      <c r="E37" s="427">
        <v>5.3449999999999998</v>
      </c>
      <c r="F37" s="432">
        <v>99.740000000000009</v>
      </c>
      <c r="G37" s="439">
        <f t="shared" si="6"/>
        <v>5.3311030000000006</v>
      </c>
      <c r="H37" s="440">
        <f t="shared" si="7"/>
        <v>27.158999999999999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>
        <v>7.2960000000000003</v>
      </c>
      <c r="E39" s="427">
        <v>2096.08</v>
      </c>
      <c r="F39" s="432">
        <v>36.020000000000003</v>
      </c>
      <c r="G39" s="439">
        <f>E39*F39/100</f>
        <v>755.00801600000011</v>
      </c>
      <c r="H39" s="440">
        <f>SUM(D39,E39)</f>
        <v>2103.3759999999997</v>
      </c>
    </row>
    <row r="40" spans="2:8" s="23" customFormat="1" x14ac:dyDescent="0.2">
      <c r="B40" s="434"/>
      <c r="C40" s="424" t="s">
        <v>120</v>
      </c>
      <c r="D40" s="425">
        <v>960.23099999999999</v>
      </c>
      <c r="E40" s="427">
        <v>14991.947</v>
      </c>
      <c r="F40" s="432">
        <v>15.39</v>
      </c>
      <c r="G40" s="439">
        <f t="shared" ref="G40:G45" si="8">E40*F40/100</f>
        <v>2307.2606433000001</v>
      </c>
      <c r="H40" s="440">
        <f t="shared" ref="H40:H45" si="9">SUM(D40,E40)</f>
        <v>15952.178</v>
      </c>
    </row>
    <row r="41" spans="2:8" s="23" customFormat="1" x14ac:dyDescent="0.2">
      <c r="B41" s="434"/>
      <c r="C41" s="424" t="s">
        <v>121</v>
      </c>
      <c r="D41" s="425">
        <v>1032.8599999999999</v>
      </c>
      <c r="E41" s="427">
        <v>19433.955999999998</v>
      </c>
      <c r="F41" s="432">
        <v>15.25803005563488</v>
      </c>
      <c r="G41" s="439">
        <f t="shared" si="8"/>
        <v>2965.2388474788577</v>
      </c>
      <c r="H41" s="440">
        <f t="shared" si="9"/>
        <v>20466.815999999999</v>
      </c>
    </row>
    <row r="42" spans="2:8" s="23" customFormat="1" x14ac:dyDescent="0.2">
      <c r="B42" s="434"/>
      <c r="C42" s="424" t="s">
        <v>122</v>
      </c>
      <c r="D42" s="425">
        <v>331.959</v>
      </c>
      <c r="E42" s="427">
        <v>4823.7169999999996</v>
      </c>
      <c r="F42" s="432">
        <v>22.43688058888312</v>
      </c>
      <c r="G42" s="439">
        <f t="shared" si="8"/>
        <v>1082.2916232356552</v>
      </c>
      <c r="H42" s="440">
        <f t="shared" si="9"/>
        <v>5155.6759999999995</v>
      </c>
    </row>
    <row r="43" spans="2:8" s="23" customFormat="1" x14ac:dyDescent="0.2">
      <c r="B43" s="434"/>
      <c r="C43" s="424" t="s">
        <v>123</v>
      </c>
      <c r="D43" s="425">
        <v>221.06299999999999</v>
      </c>
      <c r="E43" s="427">
        <v>5177.6390000000001</v>
      </c>
      <c r="F43" s="432">
        <v>21.5</v>
      </c>
      <c r="G43" s="439">
        <f t="shared" si="8"/>
        <v>1113.1923850000001</v>
      </c>
      <c r="H43" s="440">
        <f t="shared" si="9"/>
        <v>5398.7020000000002</v>
      </c>
    </row>
    <row r="44" spans="2:8" s="23" customFormat="1" x14ac:dyDescent="0.2">
      <c r="B44" s="434"/>
      <c r="C44" s="424" t="s">
        <v>124</v>
      </c>
      <c r="D44" s="425">
        <v>69.099999999999994</v>
      </c>
      <c r="E44" s="427">
        <v>993.96500000000003</v>
      </c>
      <c r="F44" s="432">
        <v>31.26</v>
      </c>
      <c r="G44" s="439">
        <f t="shared" si="8"/>
        <v>310.71345900000006</v>
      </c>
      <c r="H44" s="440">
        <f t="shared" si="9"/>
        <v>1063.0650000000001</v>
      </c>
    </row>
    <row r="45" spans="2:8" s="23" customFormat="1" x14ac:dyDescent="0.2">
      <c r="B45" s="434"/>
      <c r="C45" s="424" t="s">
        <v>125</v>
      </c>
      <c r="D45" s="425">
        <v>54.765000000000001</v>
      </c>
      <c r="E45" s="427">
        <v>179.75800000000001</v>
      </c>
      <c r="F45" s="432">
        <v>46.53195458607604</v>
      </c>
      <c r="G45" s="439">
        <f t="shared" si="8"/>
        <v>83.64491092483857</v>
      </c>
      <c r="H45" s="440">
        <f t="shared" si="9"/>
        <v>234.52300000000002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>
        <v>50.99</v>
      </c>
      <c r="E47" s="427">
        <v>2151.6959999999999</v>
      </c>
      <c r="F47" s="432">
        <v>35.659999999999997</v>
      </c>
      <c r="G47" s="439">
        <f>E47*F47/100</f>
        <v>767.29479359999982</v>
      </c>
      <c r="H47" s="440">
        <f>SUM(D47,E47)</f>
        <v>2202.6859999999997</v>
      </c>
    </row>
    <row r="48" spans="2:8" s="23" customFormat="1" x14ac:dyDescent="0.2">
      <c r="B48" s="434"/>
      <c r="C48" s="424" t="s">
        <v>120</v>
      </c>
      <c r="D48" s="425">
        <v>8657.6419999999998</v>
      </c>
      <c r="E48" s="427">
        <v>17455.949000000001</v>
      </c>
      <c r="F48" s="432">
        <v>14.49</v>
      </c>
      <c r="G48" s="439">
        <f t="shared" ref="G48:G53" si="10">E48*F48/100</f>
        <v>2529.3670101000002</v>
      </c>
      <c r="H48" s="440">
        <f t="shared" ref="H48:H53" si="11">SUM(D48,E48)</f>
        <v>26113.591</v>
      </c>
    </row>
    <row r="49" spans="2:8" s="23" customFormat="1" x14ac:dyDescent="0.2">
      <c r="B49" s="434"/>
      <c r="C49" s="424" t="s">
        <v>121</v>
      </c>
      <c r="D49" s="425">
        <v>28299.572</v>
      </c>
      <c r="E49" s="427">
        <v>38450.445</v>
      </c>
      <c r="F49" s="432">
        <v>11.567706156278829</v>
      </c>
      <c r="G49" s="439">
        <f t="shared" si="10"/>
        <v>4447.8344933816052</v>
      </c>
      <c r="H49" s="440">
        <f t="shared" si="11"/>
        <v>66750.016999999993</v>
      </c>
    </row>
    <row r="50" spans="2:8" s="23" customFormat="1" x14ac:dyDescent="0.2">
      <c r="B50" s="434"/>
      <c r="C50" s="424" t="s">
        <v>122</v>
      </c>
      <c r="D50" s="425">
        <v>19571.717000000001</v>
      </c>
      <c r="E50" s="427">
        <v>10255.857</v>
      </c>
      <c r="F50" s="432">
        <v>14.874871920666971</v>
      </c>
      <c r="G50" s="439">
        <f t="shared" si="10"/>
        <v>1525.545593116758</v>
      </c>
      <c r="H50" s="440">
        <f t="shared" si="11"/>
        <v>29827.574000000001</v>
      </c>
    </row>
    <row r="51" spans="2:8" s="23" customFormat="1" x14ac:dyDescent="0.2">
      <c r="B51" s="434"/>
      <c r="C51" s="424" t="s">
        <v>123</v>
      </c>
      <c r="D51" s="425">
        <v>3897.2930000000001</v>
      </c>
      <c r="E51" s="427">
        <v>6046.174</v>
      </c>
      <c r="F51" s="432">
        <v>19.45</v>
      </c>
      <c r="G51" s="439">
        <f t="shared" si="10"/>
        <v>1175.980843</v>
      </c>
      <c r="H51" s="440">
        <f t="shared" si="11"/>
        <v>9943.4670000000006</v>
      </c>
    </row>
    <row r="52" spans="2:8" s="23" customFormat="1" x14ac:dyDescent="0.2">
      <c r="B52" s="434"/>
      <c r="C52" s="424" t="s">
        <v>124</v>
      </c>
      <c r="D52" s="425">
        <v>145.46199999999999</v>
      </c>
      <c r="E52" s="427">
        <v>1423.796</v>
      </c>
      <c r="F52" s="432">
        <v>28.1</v>
      </c>
      <c r="G52" s="439">
        <f t="shared" si="10"/>
        <v>400.08667600000001</v>
      </c>
      <c r="H52" s="440">
        <f t="shared" si="11"/>
        <v>1569.258</v>
      </c>
    </row>
    <row r="53" spans="2:8" s="23" customFormat="1" ht="13.5" thickBot="1" x14ac:dyDescent="0.25">
      <c r="B53" s="290"/>
      <c r="C53" s="430" t="s">
        <v>125</v>
      </c>
      <c r="D53" s="433">
        <v>76.578000000000003</v>
      </c>
      <c r="E53" s="433">
        <v>185.68899999999999</v>
      </c>
      <c r="F53" s="431">
        <v>45.331228813145543</v>
      </c>
      <c r="G53" s="329">
        <f t="shared" si="10"/>
        <v>84.175105470841828</v>
      </c>
      <c r="H53" s="337">
        <f t="shared" si="11"/>
        <v>262.267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78" t="s">
        <v>610</v>
      </c>
      <c r="C56" s="779"/>
      <c r="D56" s="779"/>
      <c r="E56" s="779"/>
      <c r="F56" s="779"/>
      <c r="G56" s="779"/>
      <c r="H56" s="779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486</v>
      </c>
    </row>
    <row r="58" spans="2:8" s="23" customFormat="1" x14ac:dyDescent="0.2">
      <c r="B58" s="434" t="s">
        <v>92</v>
      </c>
      <c r="C58" s="424" t="s">
        <v>127</v>
      </c>
      <c r="D58" s="425">
        <v>122.462</v>
      </c>
      <c r="E58" s="427">
        <v>5.8230000000000004</v>
      </c>
      <c r="F58" s="432">
        <v>96.6</v>
      </c>
      <c r="G58" s="439">
        <f>E58*F58/100</f>
        <v>5.6250179999999999</v>
      </c>
      <c r="H58" s="440">
        <f t="shared" ref="H58:H86" si="12">SUM(D58,E58)</f>
        <v>128.285</v>
      </c>
    </row>
    <row r="59" spans="2:8" s="23" customFormat="1" x14ac:dyDescent="0.2">
      <c r="B59" s="434"/>
      <c r="C59" s="424" t="s">
        <v>128</v>
      </c>
      <c r="D59" s="425">
        <v>5187.875</v>
      </c>
      <c r="E59" s="427">
        <v>3064.2530000000002</v>
      </c>
      <c r="F59" s="432">
        <v>42.26</v>
      </c>
      <c r="G59" s="439">
        <f t="shared" ref="G59:G66" si="13">E59*F59/100</f>
        <v>1294.9533178000001</v>
      </c>
      <c r="H59" s="440">
        <f t="shared" si="12"/>
        <v>8252.1280000000006</v>
      </c>
    </row>
    <row r="60" spans="2:8" s="23" customFormat="1" x14ac:dyDescent="0.2">
      <c r="B60" s="434"/>
      <c r="C60" s="424" t="s">
        <v>129</v>
      </c>
      <c r="D60" s="425">
        <v>22185.381000000001</v>
      </c>
      <c r="E60" s="427">
        <v>5932.2129999999997</v>
      </c>
      <c r="F60" s="432">
        <v>31.57</v>
      </c>
      <c r="G60" s="439">
        <f t="shared" si="13"/>
        <v>1872.7996440999998</v>
      </c>
      <c r="H60" s="440">
        <f t="shared" si="12"/>
        <v>28117.594000000001</v>
      </c>
    </row>
    <row r="61" spans="2:8" s="23" customFormat="1" x14ac:dyDescent="0.2">
      <c r="B61" s="434"/>
      <c r="C61" s="424" t="s">
        <v>130</v>
      </c>
      <c r="D61" s="425">
        <v>22075.592000000001</v>
      </c>
      <c r="E61" s="427">
        <v>8108.7510000000002</v>
      </c>
      <c r="F61" s="432">
        <v>20.39</v>
      </c>
      <c r="G61" s="439">
        <f t="shared" si="13"/>
        <v>1653.3743288999999</v>
      </c>
      <c r="H61" s="440">
        <f t="shared" si="12"/>
        <v>30184.343000000001</v>
      </c>
    </row>
    <row r="62" spans="2:8" s="23" customFormat="1" x14ac:dyDescent="0.2">
      <c r="B62" s="434"/>
      <c r="C62" s="424" t="s">
        <v>131</v>
      </c>
      <c r="D62" s="425">
        <v>7877.1120000000001</v>
      </c>
      <c r="E62" s="427">
        <v>7883.2790000000005</v>
      </c>
      <c r="F62" s="432">
        <v>15.39</v>
      </c>
      <c r="G62" s="439">
        <f t="shared" si="13"/>
        <v>1213.2366381000002</v>
      </c>
      <c r="H62" s="440">
        <f t="shared" si="12"/>
        <v>15760.391</v>
      </c>
    </row>
    <row r="63" spans="2:8" s="23" customFormat="1" x14ac:dyDescent="0.2">
      <c r="B63" s="434"/>
      <c r="C63" s="424" t="s">
        <v>132</v>
      </c>
      <c r="D63" s="425">
        <v>438.97</v>
      </c>
      <c r="E63" s="427">
        <v>2651.6060000000002</v>
      </c>
      <c r="F63" s="432">
        <v>18.260000000000002</v>
      </c>
      <c r="G63" s="439">
        <f t="shared" si="13"/>
        <v>484.18325560000005</v>
      </c>
      <c r="H63" s="440">
        <f t="shared" si="12"/>
        <v>3090.576</v>
      </c>
    </row>
    <row r="64" spans="2:8" s="23" customFormat="1" x14ac:dyDescent="0.2">
      <c r="B64" s="434"/>
      <c r="C64" s="424" t="s">
        <v>133</v>
      </c>
      <c r="D64" s="425">
        <v>132.208</v>
      </c>
      <c r="E64" s="427">
        <v>431.96100000000001</v>
      </c>
      <c r="F64" s="432">
        <v>31.07</v>
      </c>
      <c r="G64" s="439">
        <f t="shared" si="13"/>
        <v>134.21028269999999</v>
      </c>
      <c r="H64" s="440">
        <f t="shared" si="12"/>
        <v>564.16899999999998</v>
      </c>
    </row>
    <row r="65" spans="2:8" s="23" customFormat="1" x14ac:dyDescent="0.2">
      <c r="B65" s="434"/>
      <c r="C65" s="424" t="s">
        <v>134</v>
      </c>
      <c r="D65" s="425">
        <v>2.3130000000000002</v>
      </c>
      <c r="E65" s="427">
        <v>60.055</v>
      </c>
      <c r="F65" s="432">
        <v>51.01</v>
      </c>
      <c r="G65" s="439">
        <f t="shared" si="13"/>
        <v>30.634055499999999</v>
      </c>
      <c r="H65" s="440">
        <f t="shared" si="12"/>
        <v>62.368000000000002</v>
      </c>
    </row>
    <row r="66" spans="2:8" s="23" customFormat="1" x14ac:dyDescent="0.2">
      <c r="B66" s="434"/>
      <c r="C66" s="424" t="s">
        <v>135</v>
      </c>
      <c r="D66" s="425">
        <v>6.8000000000000005E-2</v>
      </c>
      <c r="E66" s="427">
        <v>17.416</v>
      </c>
      <c r="F66" s="432">
        <v>72.260000000000005</v>
      </c>
      <c r="G66" s="439">
        <f t="shared" si="13"/>
        <v>12.5848016</v>
      </c>
      <c r="H66" s="440">
        <f t="shared" si="12"/>
        <v>17.484000000000002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>
        <v>115.301</v>
      </c>
      <c r="E68" s="427">
        <v>5486.0529999999999</v>
      </c>
      <c r="F68" s="432">
        <v>25.54</v>
      </c>
      <c r="G68" s="439">
        <f t="shared" ref="G68:G76" si="14">E68*F68/100</f>
        <v>1401.1379361999998</v>
      </c>
      <c r="H68" s="440">
        <f t="shared" si="12"/>
        <v>5601.3540000000003</v>
      </c>
    </row>
    <row r="69" spans="2:8" s="23" customFormat="1" x14ac:dyDescent="0.2">
      <c r="B69" s="434"/>
      <c r="C69" s="424" t="s">
        <v>128</v>
      </c>
      <c r="D69" s="425">
        <v>1495.5830000000001</v>
      </c>
      <c r="E69" s="427">
        <v>22701.819</v>
      </c>
      <c r="F69" s="432">
        <v>12.65</v>
      </c>
      <c r="G69" s="439">
        <f t="shared" si="14"/>
        <v>2871.7801034999998</v>
      </c>
      <c r="H69" s="440">
        <f t="shared" si="12"/>
        <v>24197.401999999998</v>
      </c>
    </row>
    <row r="70" spans="2:8" s="23" customFormat="1" x14ac:dyDescent="0.2">
      <c r="B70" s="434"/>
      <c r="C70" s="424" t="s">
        <v>129</v>
      </c>
      <c r="D70" s="425">
        <v>744.22</v>
      </c>
      <c r="E70" s="427">
        <v>9418.8610000000008</v>
      </c>
      <c r="F70" s="432">
        <v>16.13</v>
      </c>
      <c r="G70" s="439">
        <f t="shared" si="14"/>
        <v>1519.2622793</v>
      </c>
      <c r="H70" s="440">
        <f t="shared" si="12"/>
        <v>10163.081</v>
      </c>
    </row>
    <row r="71" spans="2:8" s="23" customFormat="1" x14ac:dyDescent="0.2">
      <c r="B71" s="434"/>
      <c r="C71" s="424" t="s">
        <v>130</v>
      </c>
      <c r="D71" s="425">
        <v>217.80500000000001</v>
      </c>
      <c r="E71" s="427">
        <v>4138.4949999999999</v>
      </c>
      <c r="F71" s="432">
        <v>17.64</v>
      </c>
      <c r="G71" s="439">
        <f t="shared" si="14"/>
        <v>730.03051800000003</v>
      </c>
      <c r="H71" s="440">
        <f t="shared" si="12"/>
        <v>4356.3</v>
      </c>
    </row>
    <row r="72" spans="2:8" s="23" customFormat="1" x14ac:dyDescent="0.2">
      <c r="B72" s="434"/>
      <c r="C72" s="424" t="s">
        <v>131</v>
      </c>
      <c r="D72" s="425">
        <v>85.691999999999993</v>
      </c>
      <c r="E72" s="427">
        <v>3326.1680000000001</v>
      </c>
      <c r="F72" s="432">
        <v>14.25</v>
      </c>
      <c r="G72" s="439">
        <f t="shared" si="14"/>
        <v>473.97894000000002</v>
      </c>
      <c r="H72" s="440">
        <f t="shared" si="12"/>
        <v>3411.86</v>
      </c>
    </row>
    <row r="73" spans="2:8" s="23" customFormat="1" x14ac:dyDescent="0.2">
      <c r="B73" s="434"/>
      <c r="C73" s="424" t="s">
        <v>132</v>
      </c>
      <c r="D73" s="425">
        <v>15.7</v>
      </c>
      <c r="E73" s="427">
        <v>1420.7729999999999</v>
      </c>
      <c r="F73" s="432">
        <v>22.69</v>
      </c>
      <c r="G73" s="439">
        <f t="shared" si="14"/>
        <v>322.37339370000001</v>
      </c>
      <c r="H73" s="440">
        <f t="shared" si="12"/>
        <v>1436.473</v>
      </c>
    </row>
    <row r="74" spans="2:8" s="23" customFormat="1" x14ac:dyDescent="0.2">
      <c r="B74" s="434"/>
      <c r="C74" s="424" t="s">
        <v>133</v>
      </c>
      <c r="D74" s="425">
        <v>2.8620000000000001</v>
      </c>
      <c r="E74" s="427">
        <v>927.49900000000002</v>
      </c>
      <c r="F74" s="432">
        <v>18.510000000000002</v>
      </c>
      <c r="G74" s="439">
        <f t="shared" si="14"/>
        <v>171.68006490000005</v>
      </c>
      <c r="H74" s="440">
        <f t="shared" si="12"/>
        <v>930.36099999999999</v>
      </c>
    </row>
    <row r="75" spans="2:8" s="23" customFormat="1" x14ac:dyDescent="0.2">
      <c r="B75" s="434"/>
      <c r="C75" s="424" t="s">
        <v>134</v>
      </c>
      <c r="D75" s="425">
        <v>0.11</v>
      </c>
      <c r="E75" s="427">
        <v>268.12200000000001</v>
      </c>
      <c r="F75" s="432">
        <v>33.64</v>
      </c>
      <c r="G75" s="439">
        <f t="shared" si="14"/>
        <v>90.196240800000012</v>
      </c>
      <c r="H75" s="440">
        <f t="shared" si="12"/>
        <v>268.23200000000003</v>
      </c>
    </row>
    <row r="76" spans="2:8" s="23" customFormat="1" x14ac:dyDescent="0.2">
      <c r="B76" s="434"/>
      <c r="C76" s="424" t="s">
        <v>135</v>
      </c>
      <c r="D76" s="425">
        <v>1E-3</v>
      </c>
      <c r="E76" s="427">
        <v>9.2729999999999997</v>
      </c>
      <c r="F76" s="432">
        <v>50.65</v>
      </c>
      <c r="G76" s="439">
        <f t="shared" si="14"/>
        <v>4.6967745000000001</v>
      </c>
      <c r="H76" s="440">
        <f t="shared" si="12"/>
        <v>9.2739999999999991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>
        <v>237.76300000000001</v>
      </c>
      <c r="E78" s="427">
        <v>5515.9250000000002</v>
      </c>
      <c r="F78" s="432">
        <v>25.59</v>
      </c>
      <c r="G78" s="439">
        <f t="shared" ref="G78:G86" si="15">E78*F78/100</f>
        <v>1411.5252074999999</v>
      </c>
      <c r="H78" s="440">
        <f t="shared" si="12"/>
        <v>5753.6880000000001</v>
      </c>
    </row>
    <row r="79" spans="2:8" s="23" customFormat="1" x14ac:dyDescent="0.2">
      <c r="B79" s="434"/>
      <c r="C79" s="424" t="s">
        <v>128</v>
      </c>
      <c r="D79" s="425">
        <v>6683.4579999999996</v>
      </c>
      <c r="E79" s="427">
        <v>25880.59</v>
      </c>
      <c r="F79" s="432">
        <v>12.16</v>
      </c>
      <c r="G79" s="439">
        <f t="shared" si="15"/>
        <v>3147.0797440000001</v>
      </c>
      <c r="H79" s="440">
        <f t="shared" si="12"/>
        <v>32564.047999999999</v>
      </c>
    </row>
    <row r="80" spans="2:8" s="23" customFormat="1" x14ac:dyDescent="0.2">
      <c r="B80" s="434"/>
      <c r="C80" s="424" t="s">
        <v>129</v>
      </c>
      <c r="D80" s="425">
        <v>22929.600999999999</v>
      </c>
      <c r="E80" s="427">
        <v>15444.271000000001</v>
      </c>
      <c r="F80" s="432">
        <v>15.25</v>
      </c>
      <c r="G80" s="439">
        <f t="shared" si="15"/>
        <v>2355.2513275000001</v>
      </c>
      <c r="H80" s="440">
        <f t="shared" si="12"/>
        <v>38373.872000000003</v>
      </c>
    </row>
    <row r="81" spans="2:8" s="23" customFormat="1" x14ac:dyDescent="0.2">
      <c r="B81" s="434"/>
      <c r="C81" s="424" t="s">
        <v>130</v>
      </c>
      <c r="D81" s="425">
        <v>22293.397000000001</v>
      </c>
      <c r="E81" s="427">
        <v>12335.841</v>
      </c>
      <c r="F81" s="432">
        <v>14.81</v>
      </c>
      <c r="G81" s="439">
        <f t="shared" si="15"/>
        <v>1826.9380521000003</v>
      </c>
      <c r="H81" s="440">
        <f t="shared" si="12"/>
        <v>34629.237999999998</v>
      </c>
    </row>
    <row r="82" spans="2:8" s="23" customFormat="1" x14ac:dyDescent="0.2">
      <c r="B82" s="434"/>
      <c r="C82" s="424" t="s">
        <v>131</v>
      </c>
      <c r="D82" s="425">
        <v>7962.8029999999999</v>
      </c>
      <c r="E82" s="427">
        <v>10949.382</v>
      </c>
      <c r="F82" s="432">
        <v>12.02</v>
      </c>
      <c r="G82" s="439">
        <f t="shared" si="15"/>
        <v>1316.1157163999999</v>
      </c>
      <c r="H82" s="440">
        <f t="shared" si="12"/>
        <v>18912.184999999998</v>
      </c>
    </row>
    <row r="83" spans="2:8" s="23" customFormat="1" x14ac:dyDescent="0.2">
      <c r="B83" s="434"/>
      <c r="C83" s="424" t="s">
        <v>132</v>
      </c>
      <c r="D83" s="425">
        <v>454.67</v>
      </c>
      <c r="E83" s="427">
        <v>4117.4780000000001</v>
      </c>
      <c r="F83" s="432">
        <v>14.34</v>
      </c>
      <c r="G83" s="439">
        <f t="shared" si="15"/>
        <v>590.4463452</v>
      </c>
      <c r="H83" s="440">
        <f t="shared" si="12"/>
        <v>4572.1480000000001</v>
      </c>
    </row>
    <row r="84" spans="2:8" s="23" customFormat="1" x14ac:dyDescent="0.2">
      <c r="B84" s="434"/>
      <c r="C84" s="424" t="s">
        <v>133</v>
      </c>
      <c r="D84" s="425">
        <v>135.07</v>
      </c>
      <c r="E84" s="427">
        <v>1369.5719999999999</v>
      </c>
      <c r="F84" s="432">
        <v>15.99</v>
      </c>
      <c r="G84" s="439">
        <f t="shared" si="15"/>
        <v>218.99456279999998</v>
      </c>
      <c r="H84" s="440">
        <f t="shared" si="12"/>
        <v>1504.6419999999998</v>
      </c>
    </row>
    <row r="85" spans="2:8" s="23" customFormat="1" x14ac:dyDescent="0.2">
      <c r="B85" s="434"/>
      <c r="C85" s="424" t="s">
        <v>134</v>
      </c>
      <c r="D85" s="425">
        <v>2.423</v>
      </c>
      <c r="E85" s="427">
        <v>329.39600000000002</v>
      </c>
      <c r="F85" s="432">
        <v>29.01</v>
      </c>
      <c r="G85" s="439">
        <f t="shared" si="15"/>
        <v>95.557779600000018</v>
      </c>
      <c r="H85" s="440">
        <f t="shared" si="12"/>
        <v>331.81900000000002</v>
      </c>
    </row>
    <row r="86" spans="2:8" ht="13.5" thickBot="1" x14ac:dyDescent="0.25">
      <c r="B86" s="290"/>
      <c r="C86" s="430" t="s">
        <v>135</v>
      </c>
      <c r="D86" s="433">
        <v>6.9000000000000006E-2</v>
      </c>
      <c r="E86" s="433">
        <v>27.151</v>
      </c>
      <c r="F86" s="431">
        <v>50.08</v>
      </c>
      <c r="G86" s="329">
        <f t="shared" si="15"/>
        <v>13.597220800000001</v>
      </c>
      <c r="H86" s="337">
        <f t="shared" si="12"/>
        <v>27.22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672</v>
      </c>
    </row>
    <row r="5" spans="2:7" ht="15" customHeight="1" x14ac:dyDescent="0.2">
      <c r="B5" s="822" t="s">
        <v>16</v>
      </c>
      <c r="C5" s="815" t="s">
        <v>35</v>
      </c>
      <c r="D5" s="815"/>
      <c r="E5" s="815" t="s">
        <v>348</v>
      </c>
      <c r="F5" s="815"/>
      <c r="G5" s="816" t="s">
        <v>17</v>
      </c>
    </row>
    <row r="6" spans="2:7" ht="30" customHeight="1" x14ac:dyDescent="0.2">
      <c r="B6" s="823"/>
      <c r="C6" s="480" t="s">
        <v>11</v>
      </c>
      <c r="D6" s="480" t="s">
        <v>42</v>
      </c>
      <c r="E6" s="480" t="s">
        <v>11</v>
      </c>
      <c r="F6" s="480" t="s">
        <v>42</v>
      </c>
      <c r="G6" s="817"/>
    </row>
    <row r="7" spans="2:7" ht="15" customHeight="1" x14ac:dyDescent="0.2">
      <c r="B7" s="478" t="str">
        <f>Index!$B$4</f>
        <v>North East</v>
      </c>
      <c r="C7" s="478"/>
      <c r="D7" s="478"/>
      <c r="E7" s="478"/>
      <c r="F7" s="478"/>
      <c r="G7" s="478"/>
    </row>
    <row r="8" spans="2:7" ht="15" customHeight="1" x14ac:dyDescent="0.2">
      <c r="B8" s="109" t="s">
        <v>19</v>
      </c>
      <c r="C8" s="468">
        <v>512.69948905234344</v>
      </c>
      <c r="D8" s="468">
        <v>20838.490189641274</v>
      </c>
      <c r="E8" s="468">
        <v>6.9199020962030096</v>
      </c>
      <c r="F8" s="468">
        <v>3688.7536417141873</v>
      </c>
      <c r="G8" s="484">
        <v>25046.863222504006</v>
      </c>
    </row>
    <row r="9" spans="2:7" ht="15" customHeight="1" x14ac:dyDescent="0.2">
      <c r="B9" s="109" t="s">
        <v>20</v>
      </c>
      <c r="C9" s="468">
        <v>34986.333919587472</v>
      </c>
      <c r="D9" s="468">
        <v>23598.774769688356</v>
      </c>
      <c r="E9" s="468">
        <v>10.015758572757612</v>
      </c>
      <c r="F9" s="468">
        <v>1854.2264098458327</v>
      </c>
      <c r="G9" s="484">
        <v>60449.350857694422</v>
      </c>
    </row>
    <row r="10" spans="2:7" ht="15" customHeight="1" x14ac:dyDescent="0.2">
      <c r="B10" s="109" t="s">
        <v>21</v>
      </c>
      <c r="C10" s="468">
        <v>3004.4065773504071</v>
      </c>
      <c r="D10" s="468">
        <v>1871.1993355206769</v>
      </c>
      <c r="E10" s="468">
        <v>0</v>
      </c>
      <c r="F10" s="468">
        <v>30.684459552648995</v>
      </c>
      <c r="G10" s="484">
        <v>4906.2903724237331</v>
      </c>
    </row>
    <row r="11" spans="2:7" ht="15" customHeight="1" x14ac:dyDescent="0.2">
      <c r="B11" s="109" t="s">
        <v>22</v>
      </c>
      <c r="C11" s="468">
        <v>745.68816183768206</v>
      </c>
      <c r="D11" s="468">
        <v>554.41704468919136</v>
      </c>
      <c r="E11" s="468">
        <v>1.72595644165</v>
      </c>
      <c r="F11" s="468">
        <v>37.075362409284082</v>
      </c>
      <c r="G11" s="484">
        <v>1338.9065253778074</v>
      </c>
    </row>
    <row r="12" spans="2:7" ht="15" customHeight="1" x14ac:dyDescent="0.2">
      <c r="B12" s="109" t="s">
        <v>23</v>
      </c>
      <c r="C12" s="468">
        <v>107.45630215586252</v>
      </c>
      <c r="D12" s="468">
        <v>1261.8571601042161</v>
      </c>
      <c r="E12" s="468">
        <v>0</v>
      </c>
      <c r="F12" s="468">
        <v>376.0484984522343</v>
      </c>
      <c r="G12" s="484">
        <v>1745.3619607123128</v>
      </c>
    </row>
    <row r="13" spans="2:7" ht="15" customHeight="1" x14ac:dyDescent="0.2">
      <c r="B13" s="109" t="s">
        <v>24</v>
      </c>
      <c r="C13" s="468">
        <v>66.065388877739124</v>
      </c>
      <c r="D13" s="468">
        <v>1593.4145929788456</v>
      </c>
      <c r="E13" s="468">
        <v>1.06914324495</v>
      </c>
      <c r="F13" s="468">
        <v>413.45902182918871</v>
      </c>
      <c r="G13" s="484">
        <v>2074.0081469307233</v>
      </c>
    </row>
    <row r="14" spans="2:7" ht="15" customHeight="1" x14ac:dyDescent="0.2">
      <c r="B14" s="109" t="s">
        <v>25</v>
      </c>
      <c r="C14" s="468">
        <v>10524.795689608949</v>
      </c>
      <c r="D14" s="468">
        <v>5328.1987897358322</v>
      </c>
      <c r="E14" s="468">
        <v>1.5298293958489999</v>
      </c>
      <c r="F14" s="468">
        <v>667.08796693811428</v>
      </c>
      <c r="G14" s="484">
        <v>16521.612275678744</v>
      </c>
    </row>
    <row r="15" spans="2:7" ht="15" customHeight="1" x14ac:dyDescent="0.2">
      <c r="B15" s="109" t="s">
        <v>26</v>
      </c>
      <c r="C15" s="468">
        <v>0</v>
      </c>
      <c r="D15" s="468">
        <v>10.89867319655</v>
      </c>
      <c r="E15" s="468">
        <v>0</v>
      </c>
      <c r="F15" s="468">
        <v>1.1148255198000001</v>
      </c>
      <c r="G15" s="484">
        <v>12.01349871635</v>
      </c>
    </row>
    <row r="16" spans="2:7" ht="15" customHeight="1" x14ac:dyDescent="0.2">
      <c r="B16" s="109" t="s">
        <v>27</v>
      </c>
      <c r="C16" s="468">
        <v>0</v>
      </c>
      <c r="D16" s="468">
        <v>0</v>
      </c>
      <c r="E16" s="468">
        <v>0</v>
      </c>
      <c r="F16" s="468">
        <v>0</v>
      </c>
      <c r="G16" s="484">
        <v>0</v>
      </c>
    </row>
    <row r="17" spans="2:7" ht="15" customHeight="1" x14ac:dyDescent="0.2">
      <c r="B17" s="109" t="s">
        <v>28</v>
      </c>
      <c r="C17" s="468">
        <v>6.0696478331500003</v>
      </c>
      <c r="D17" s="468">
        <v>113.49402087250004</v>
      </c>
      <c r="E17" s="468">
        <v>0</v>
      </c>
      <c r="F17" s="468">
        <v>51.189250071301991</v>
      </c>
      <c r="G17" s="484">
        <v>170.75291877695204</v>
      </c>
    </row>
    <row r="18" spans="2:7" ht="15" customHeight="1" x14ac:dyDescent="0.2">
      <c r="B18" s="109" t="s">
        <v>4</v>
      </c>
      <c r="C18" s="468">
        <v>229.54265813166964</v>
      </c>
      <c r="D18" s="468">
        <v>3155.5317619131174</v>
      </c>
      <c r="E18" s="468">
        <v>5.2804936790249997</v>
      </c>
      <c r="F18" s="468">
        <v>278.05441834155226</v>
      </c>
      <c r="G18" s="484">
        <v>3668.4093320653642</v>
      </c>
    </row>
    <row r="19" spans="2:7" ht="15" customHeight="1" x14ac:dyDescent="0.2">
      <c r="B19" s="109" t="s">
        <v>43</v>
      </c>
      <c r="C19" s="468">
        <v>100.94776496359999</v>
      </c>
      <c r="D19" s="468">
        <v>75.214929514710761</v>
      </c>
      <c r="E19" s="468">
        <v>0</v>
      </c>
      <c r="F19" s="468">
        <v>20.119352655923997</v>
      </c>
      <c r="G19" s="484">
        <v>196.28204713423474</v>
      </c>
    </row>
    <row r="20" spans="2:7" ht="15" customHeight="1" x14ac:dyDescent="0.2">
      <c r="B20" s="109" t="s">
        <v>670</v>
      </c>
      <c r="C20" s="468">
        <v>0</v>
      </c>
      <c r="D20" s="468">
        <v>0</v>
      </c>
      <c r="E20" s="468">
        <v>0</v>
      </c>
      <c r="F20" s="468">
        <v>0</v>
      </c>
      <c r="G20" s="484">
        <v>0</v>
      </c>
    </row>
    <row r="21" spans="2:7" ht="15" customHeight="1" x14ac:dyDescent="0.2">
      <c r="B21" s="109" t="s">
        <v>671</v>
      </c>
      <c r="C21" s="468">
        <v>0</v>
      </c>
      <c r="D21" s="468">
        <v>0</v>
      </c>
      <c r="E21" s="468">
        <v>0</v>
      </c>
      <c r="F21" s="468">
        <v>0</v>
      </c>
      <c r="G21" s="484">
        <v>0</v>
      </c>
    </row>
    <row r="22" spans="2:7" ht="15" customHeight="1" x14ac:dyDescent="0.2">
      <c r="B22" s="485" t="s">
        <v>29</v>
      </c>
      <c r="C22" s="468">
        <v>0</v>
      </c>
      <c r="D22" s="468">
        <v>0</v>
      </c>
      <c r="E22" s="468">
        <v>0</v>
      </c>
      <c r="F22" s="468">
        <v>0</v>
      </c>
      <c r="G22" s="484">
        <v>0</v>
      </c>
    </row>
    <row r="23" spans="2:7" ht="15" customHeight="1" x14ac:dyDescent="0.2">
      <c r="B23" s="492" t="s">
        <v>36</v>
      </c>
      <c r="C23" s="222">
        <v>50284.005599398872</v>
      </c>
      <c r="D23" s="222">
        <v>58401.491267855272</v>
      </c>
      <c r="E23" s="222">
        <v>26.541083430434618</v>
      </c>
      <c r="F23" s="222">
        <v>7417.8132073300685</v>
      </c>
      <c r="G23" s="224">
        <v>116129.85115801467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4" t="s">
        <v>45</v>
      </c>
      <c r="C5" s="472" t="s">
        <v>46</v>
      </c>
      <c r="D5" s="472" t="s">
        <v>47</v>
      </c>
      <c r="E5" s="495" t="s">
        <v>18</v>
      </c>
      <c r="F5" s="496" t="s">
        <v>48</v>
      </c>
    </row>
    <row r="6" spans="2:6" ht="15" customHeight="1" x14ac:dyDescent="0.2">
      <c r="B6" s="69" t="str">
        <f>Index!B4</f>
        <v>North East</v>
      </c>
      <c r="C6" s="478"/>
      <c r="D6" s="478"/>
      <c r="E6" s="478"/>
      <c r="F6" s="478"/>
    </row>
    <row r="7" spans="2:6" ht="15" customHeight="1" x14ac:dyDescent="0.2">
      <c r="B7" s="109" t="s">
        <v>49</v>
      </c>
      <c r="C7" s="238">
        <v>7442.4360534641892</v>
      </c>
      <c r="D7" s="238">
        <v>7306</v>
      </c>
      <c r="E7" s="493">
        <v>6.4087191793306755E-2</v>
      </c>
      <c r="F7" s="497">
        <v>1.0186745214158486</v>
      </c>
    </row>
    <row r="8" spans="2:6" ht="15" customHeight="1" x14ac:dyDescent="0.2">
      <c r="B8" s="109" t="s">
        <v>349</v>
      </c>
      <c r="C8" s="238">
        <v>15762.395826679129</v>
      </c>
      <c r="D8" s="238">
        <v>3774</v>
      </c>
      <c r="E8" s="493">
        <v>0.13573078454549919</v>
      </c>
      <c r="F8" s="497">
        <v>4.176575470768185</v>
      </c>
    </row>
    <row r="9" spans="2:6" ht="15" customHeight="1" x14ac:dyDescent="0.2">
      <c r="B9" s="109" t="s">
        <v>350</v>
      </c>
      <c r="C9" s="238">
        <v>8339.351420823572</v>
      </c>
      <c r="D9" s="238">
        <v>598</v>
      </c>
      <c r="E9" s="493">
        <v>7.1810575206667712E-2</v>
      </c>
      <c r="F9" s="497">
        <v>13.945403713751793</v>
      </c>
    </row>
    <row r="10" spans="2:6" ht="15" customHeight="1" x14ac:dyDescent="0.2">
      <c r="B10" s="109" t="s">
        <v>351</v>
      </c>
      <c r="C10" s="238">
        <v>10978.859783071011</v>
      </c>
      <c r="D10" s="238">
        <v>361</v>
      </c>
      <c r="E10" s="493">
        <v>9.4539514687800558E-2</v>
      </c>
      <c r="F10" s="497">
        <v>30.412353969725793</v>
      </c>
    </row>
    <row r="11" spans="2:6" ht="15" customHeight="1" x14ac:dyDescent="0.2">
      <c r="B11" s="109" t="s">
        <v>352</v>
      </c>
      <c r="C11" s="238">
        <v>7327.6731116322899</v>
      </c>
      <c r="D11" s="238">
        <v>107</v>
      </c>
      <c r="E11" s="493">
        <v>6.3098962319635743E-2</v>
      </c>
      <c r="F11" s="497">
        <v>68.482926276937292</v>
      </c>
    </row>
    <row r="12" spans="2:6" ht="15" customHeight="1" x14ac:dyDescent="0.2">
      <c r="B12" s="109" t="s">
        <v>353</v>
      </c>
      <c r="C12" s="238">
        <v>17045.486354801997</v>
      </c>
      <c r="D12" s="238">
        <v>87</v>
      </c>
      <c r="E12" s="493">
        <v>0.14677954172302451</v>
      </c>
      <c r="F12" s="497">
        <v>195.92513051496547</v>
      </c>
    </row>
    <row r="13" spans="2:6" ht="15" customHeight="1" x14ac:dyDescent="0.2">
      <c r="B13" s="109" t="s">
        <v>50</v>
      </c>
      <c r="C13" s="238">
        <v>49233.648753785987</v>
      </c>
      <c r="D13" s="238">
        <v>15</v>
      </c>
      <c r="E13" s="493">
        <v>0.42395342972406536</v>
      </c>
      <c r="F13" s="497">
        <v>3282.2432502523993</v>
      </c>
    </row>
    <row r="14" spans="2:6" ht="15" customHeight="1" x14ac:dyDescent="0.2">
      <c r="B14" s="492" t="s">
        <v>51</v>
      </c>
      <c r="C14" s="498">
        <v>116129.85130425819</v>
      </c>
      <c r="D14" s="498">
        <v>12248</v>
      </c>
      <c r="E14" s="499">
        <v>0.99999999999999989</v>
      </c>
      <c r="F14" s="500">
        <v>9.4815358674280041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/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24" t="s">
        <v>56</v>
      </c>
      <c r="C5" s="826" t="s">
        <v>17</v>
      </c>
      <c r="D5" s="813" t="s">
        <v>18</v>
      </c>
    </row>
    <row r="6" spans="2:4" ht="15" customHeight="1" x14ac:dyDescent="0.2">
      <c r="B6" s="825"/>
      <c r="C6" s="827"/>
      <c r="D6" s="814"/>
    </row>
    <row r="7" spans="2:4" ht="15" customHeight="1" x14ac:dyDescent="0.2">
      <c r="B7" s="478" t="str">
        <f>Index!$B$4</f>
        <v>North East</v>
      </c>
      <c r="C7" s="478"/>
      <c r="D7" s="478"/>
    </row>
    <row r="8" spans="2:4" ht="15" customHeight="1" x14ac:dyDescent="0.2">
      <c r="B8" s="109" t="s">
        <v>57</v>
      </c>
      <c r="C8" s="468">
        <v>170.56446331319998</v>
      </c>
      <c r="D8" s="474">
        <v>5.4014060073631839E-2</v>
      </c>
    </row>
    <row r="9" spans="2:4" ht="15" customHeight="1" x14ac:dyDescent="0.2">
      <c r="B9" s="109" t="s">
        <v>58</v>
      </c>
      <c r="C9" s="468">
        <v>831.58195641648751</v>
      </c>
      <c r="D9" s="474">
        <v>0.26334393974874554</v>
      </c>
    </row>
    <row r="10" spans="2:4" ht="15" customHeight="1" x14ac:dyDescent="0.2">
      <c r="B10" s="109" t="s">
        <v>59</v>
      </c>
      <c r="C10" s="468">
        <v>1613.9220189881369</v>
      </c>
      <c r="D10" s="474">
        <v>0.51109404148100757</v>
      </c>
    </row>
    <row r="11" spans="2:4" ht="15" customHeight="1" x14ac:dyDescent="0.2">
      <c r="B11" s="109" t="s">
        <v>60</v>
      </c>
      <c r="C11" s="468">
        <v>0.53359416519900005</v>
      </c>
      <c r="D11" s="474">
        <v>1.6897767995830654E-4</v>
      </c>
    </row>
    <row r="12" spans="2:4" ht="15" customHeight="1" x14ac:dyDescent="0.2">
      <c r="B12" s="109" t="s">
        <v>61</v>
      </c>
      <c r="C12" s="468">
        <v>18.36254528245</v>
      </c>
      <c r="D12" s="474">
        <v>5.8150191706098555E-3</v>
      </c>
    </row>
    <row r="13" spans="2:4" ht="15" customHeight="1" x14ac:dyDescent="0.2">
      <c r="B13" s="109" t="s">
        <v>62</v>
      </c>
      <c r="C13" s="468">
        <v>3.7481170497999998</v>
      </c>
      <c r="D13" s="474">
        <v>1.1869472430441098E-3</v>
      </c>
    </row>
    <row r="14" spans="2:4" ht="15" customHeight="1" x14ac:dyDescent="0.2">
      <c r="B14" s="109" t="s">
        <v>63</v>
      </c>
      <c r="C14" s="468">
        <v>75.445518728098975</v>
      </c>
      <c r="D14" s="474">
        <v>2.3891956751758387E-2</v>
      </c>
    </row>
    <row r="15" spans="2:4" ht="15" customHeight="1" x14ac:dyDescent="0.2">
      <c r="B15" s="109" t="s">
        <v>64</v>
      </c>
      <c r="C15" s="468">
        <v>24.870736954400002</v>
      </c>
      <c r="D15" s="474">
        <v>7.8760220847626811E-3</v>
      </c>
    </row>
    <row r="16" spans="2:4" ht="15" customHeight="1" x14ac:dyDescent="0.2">
      <c r="B16" s="109" t="s">
        <v>65</v>
      </c>
      <c r="C16" s="468">
        <v>372.50264030844681</v>
      </c>
      <c r="D16" s="474">
        <v>0.11796349368661135</v>
      </c>
    </row>
    <row r="17" spans="2:4" ht="15" customHeight="1" x14ac:dyDescent="0.2">
      <c r="B17" s="109" t="s">
        <v>66</v>
      </c>
      <c r="C17" s="468">
        <v>46.247384873100003</v>
      </c>
      <c r="D17" s="474">
        <v>1.4645542079870486E-2</v>
      </c>
    </row>
    <row r="18" spans="2:4" ht="15" customHeight="1" x14ac:dyDescent="0.2">
      <c r="B18" s="109" t="s">
        <v>67</v>
      </c>
      <c r="C18" s="468">
        <v>0</v>
      </c>
      <c r="D18" s="474">
        <v>0</v>
      </c>
    </row>
    <row r="19" spans="2:4" ht="15" customHeight="1" x14ac:dyDescent="0.2">
      <c r="B19" s="492" t="s">
        <v>30</v>
      </c>
      <c r="C19" s="222">
        <v>3157.7789760793189</v>
      </c>
      <c r="D19" s="477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436</v>
      </c>
    </row>
    <row r="5" spans="2:6" ht="15" customHeight="1" x14ac:dyDescent="0.2">
      <c r="B5" s="828" t="s">
        <v>77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29"/>
      <c r="C6" s="36" t="s">
        <v>81</v>
      </c>
      <c r="D6" s="36" t="s">
        <v>81</v>
      </c>
      <c r="E6" s="3" t="s">
        <v>82</v>
      </c>
      <c r="F6" s="205" t="s">
        <v>81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33" t="s">
        <v>84</v>
      </c>
      <c r="C8" s="60">
        <f>'Section 2 data'!$D$8</f>
        <v>28.686400000000003</v>
      </c>
      <c r="D8" s="258">
        <f>'Section 2 data'!$E$8</f>
        <v>10.198840000000001</v>
      </c>
      <c r="E8" s="198">
        <f>'Section 2 data'!$F$8</f>
        <v>12.69</v>
      </c>
      <c r="F8" s="259">
        <f>SUM(C8,D8)</f>
        <v>38.885240000000003</v>
      </c>
    </row>
    <row r="9" spans="2:6" ht="15" customHeight="1" x14ac:dyDescent="0.2">
      <c r="B9" s="133" t="s">
        <v>85</v>
      </c>
      <c r="C9" s="60">
        <f>'Section 2 data'!$D$9</f>
        <v>1.9150499999999999</v>
      </c>
      <c r="D9" s="258">
        <f>'Section 2 data'!$E$9</f>
        <v>6.7738699999999996</v>
      </c>
      <c r="E9" s="198">
        <f>'Section 2 data'!$F$9</f>
        <v>14.44</v>
      </c>
      <c r="F9" s="259">
        <f t="shared" ref="F9:F16" si="0">SUM(C9,D9)</f>
        <v>8.6889199999999995</v>
      </c>
    </row>
    <row r="10" spans="2:6" ht="15" customHeight="1" x14ac:dyDescent="0.2">
      <c r="B10" s="133" t="s">
        <v>86</v>
      </c>
      <c r="C10" s="60">
        <f>'Section 2 data'!$D$10</f>
        <v>0.27367000000000002</v>
      </c>
      <c r="D10" s="258">
        <f>'Section 2 data'!$E$10</f>
        <v>4.1439999999999998E-2</v>
      </c>
      <c r="E10" s="198">
        <f>'Section 2 data'!$F$10</f>
        <v>83.42</v>
      </c>
      <c r="F10" s="259">
        <f t="shared" si="0"/>
        <v>0.31511</v>
      </c>
    </row>
    <row r="11" spans="2:6" ht="15" customHeight="1" x14ac:dyDescent="0.2">
      <c r="B11" s="133" t="s">
        <v>87</v>
      </c>
      <c r="C11" s="60">
        <f>'Section 2 data'!$D$11</f>
        <v>2.6709899999999998</v>
      </c>
      <c r="D11" s="258">
        <f>'Section 2 data'!$E$11</f>
        <v>1.6630699999999998</v>
      </c>
      <c r="E11" s="198">
        <f>'Section 2 data'!$F$11</f>
        <v>27.78</v>
      </c>
      <c r="F11" s="259">
        <f t="shared" si="0"/>
        <v>4.3340599999999991</v>
      </c>
    </row>
    <row r="12" spans="2:6" ht="15" customHeight="1" x14ac:dyDescent="0.2">
      <c r="B12" s="133" t="s">
        <v>88</v>
      </c>
      <c r="C12" s="60">
        <f>'Section 2 data'!$D$12</f>
        <v>1.1733699999999998</v>
      </c>
      <c r="D12" s="258">
        <f>'Section 2 data'!$E$12</f>
        <v>2.9594999999999998</v>
      </c>
      <c r="E12" s="198">
        <f>'Section 2 data'!$F$12</f>
        <v>19.440000000000001</v>
      </c>
      <c r="F12" s="259">
        <f t="shared" si="0"/>
        <v>4.1328699999999996</v>
      </c>
    </row>
    <row r="13" spans="2:6" ht="15" customHeight="1" x14ac:dyDescent="0.2">
      <c r="B13" s="133" t="s">
        <v>89</v>
      </c>
      <c r="C13" s="60">
        <f>'Section 2 data'!$D$13</f>
        <v>0.34038000000000002</v>
      </c>
      <c r="D13" s="258">
        <f>'Section 2 data'!$E$13</f>
        <v>0.61109000000000002</v>
      </c>
      <c r="E13" s="198">
        <f>'Section 2 data'!$F$13</f>
        <v>53.47</v>
      </c>
      <c r="F13" s="259">
        <f t="shared" si="0"/>
        <v>0.95147000000000004</v>
      </c>
    </row>
    <row r="14" spans="2:6" ht="15" customHeight="1" x14ac:dyDescent="0.2">
      <c r="B14" s="133" t="s">
        <v>90</v>
      </c>
      <c r="C14" s="60">
        <f>'Section 2 data'!$D$14</f>
        <v>2.0885199999999999</v>
      </c>
      <c r="D14" s="258">
        <f>'Section 2 data'!$E$14</f>
        <v>0.97550999999999999</v>
      </c>
      <c r="E14" s="198">
        <f>'Section 2 data'!$F$14</f>
        <v>35.700000000000003</v>
      </c>
      <c r="F14" s="259">
        <f t="shared" si="0"/>
        <v>3.0640299999999998</v>
      </c>
    </row>
    <row r="15" spans="2:6" ht="15" customHeight="1" x14ac:dyDescent="0.2">
      <c r="B15" s="133" t="s">
        <v>91</v>
      </c>
      <c r="C15" s="60">
        <f>'Section 2 data'!$D$15</f>
        <v>0.42913999999999997</v>
      </c>
      <c r="D15" s="258">
        <f>'Section 2 data'!$E$15</f>
        <v>0.41011999999999998</v>
      </c>
      <c r="E15" s="198">
        <f>'Section 2 data'!$F$15</f>
        <v>51.11</v>
      </c>
      <c r="F15" s="259">
        <f t="shared" si="0"/>
        <v>0.83925999999999989</v>
      </c>
    </row>
    <row r="16" spans="2:6" ht="15" customHeight="1" x14ac:dyDescent="0.2">
      <c r="B16" s="132" t="s">
        <v>92</v>
      </c>
      <c r="C16" s="260">
        <f>'Section 2 data'!$D$6</f>
        <v>37.577539999999999</v>
      </c>
      <c r="D16" s="261">
        <f>'Section 2 data'!$E$6</f>
        <v>23.771470000000001</v>
      </c>
      <c r="E16" s="202">
        <f>'Section 2 data'!$F$6</f>
        <v>5.88</v>
      </c>
      <c r="F16" s="262">
        <f t="shared" si="0"/>
        <v>61.34901</v>
      </c>
    </row>
    <row r="17" spans="2:6" ht="15" customHeight="1" x14ac:dyDescent="0.2">
      <c r="B17" s="196" t="s">
        <v>93</v>
      </c>
      <c r="C17" s="197"/>
      <c r="D17" s="197"/>
      <c r="E17" s="4"/>
      <c r="F17" s="197"/>
    </row>
    <row r="18" spans="2:6" ht="15" customHeight="1" x14ac:dyDescent="0.2">
      <c r="B18" s="133" t="s">
        <v>94</v>
      </c>
      <c r="C18" s="60">
        <f>'Section 2 data'!$D$16</f>
        <v>8.022E-2</v>
      </c>
      <c r="D18" s="258">
        <f>'Section 2 data'!$E$16</f>
        <v>5.0153400000000001</v>
      </c>
      <c r="E18" s="198">
        <f>'Section 2 data'!$F$16</f>
        <v>17.18</v>
      </c>
      <c r="F18" s="259">
        <f t="shared" ref="F18:F29" si="1">SUM(C18,D18)</f>
        <v>5.0955599999999999</v>
      </c>
    </row>
    <row r="19" spans="2:6" ht="15" customHeight="1" x14ac:dyDescent="0.2">
      <c r="B19" s="133" t="s">
        <v>95</v>
      </c>
      <c r="C19" s="60">
        <f>'Section 2 data'!$D$17</f>
        <v>0.12772</v>
      </c>
      <c r="D19" s="258">
        <f>'Section 2 data'!$E$17</f>
        <v>2.6408899999999997</v>
      </c>
      <c r="E19" s="198">
        <f>'Section 2 data'!$F$17</f>
        <v>20.27</v>
      </c>
      <c r="F19" s="259">
        <f t="shared" si="1"/>
        <v>2.7686099999999998</v>
      </c>
    </row>
    <row r="20" spans="2:6" ht="15" customHeight="1" x14ac:dyDescent="0.2">
      <c r="B20" s="133" t="s">
        <v>96</v>
      </c>
      <c r="C20" s="60">
        <f>'Section 2 data'!$D$18</f>
        <v>5.2639999999999999E-2</v>
      </c>
      <c r="D20" s="258">
        <f>'Section 2 data'!$E$18</f>
        <v>5.3493000000000004</v>
      </c>
      <c r="E20" s="198">
        <f>'Section 2 data'!$F$18</f>
        <v>14.88</v>
      </c>
      <c r="F20" s="259">
        <f t="shared" si="1"/>
        <v>5.4019400000000006</v>
      </c>
    </row>
    <row r="21" spans="2:6" ht="15" customHeight="1" x14ac:dyDescent="0.2">
      <c r="B21" s="133" t="s">
        <v>97</v>
      </c>
      <c r="C21" s="60">
        <f>'Section 2 data'!$D$19</f>
        <v>1.687E-2</v>
      </c>
      <c r="D21" s="258">
        <f>'Section 2 data'!$E$19</f>
        <v>5.6088900000000006</v>
      </c>
      <c r="E21" s="198">
        <f>'Section 2 data'!$F$19</f>
        <v>16.47</v>
      </c>
      <c r="F21" s="259">
        <f t="shared" si="1"/>
        <v>5.6257600000000005</v>
      </c>
    </row>
    <row r="22" spans="2:6" ht="15" customHeight="1" x14ac:dyDescent="0.2">
      <c r="B22" s="133" t="s">
        <v>98</v>
      </c>
      <c r="C22" s="60">
        <f>'Section 2 data'!$D$20</f>
        <v>0.13832</v>
      </c>
      <c r="D22" s="258">
        <f>'Section 2 data'!$E$20</f>
        <v>5.1662100000000004</v>
      </c>
      <c r="E22" s="198">
        <f>'Section 2 data'!$F$20</f>
        <v>13.81</v>
      </c>
      <c r="F22" s="259">
        <f t="shared" si="1"/>
        <v>5.3045300000000006</v>
      </c>
    </row>
    <row r="23" spans="2:6" ht="15" customHeight="1" x14ac:dyDescent="0.2">
      <c r="B23" s="133" t="s">
        <v>99</v>
      </c>
      <c r="C23" s="60">
        <f>'Section 2 data'!$D$21</f>
        <v>0</v>
      </c>
      <c r="D23" s="258">
        <f>'Section 2 data'!$E$21</f>
        <v>0</v>
      </c>
      <c r="E23" s="198">
        <f>'Section 2 data'!$F$21</f>
        <v>0</v>
      </c>
      <c r="F23" s="259">
        <f t="shared" si="1"/>
        <v>0</v>
      </c>
    </row>
    <row r="24" spans="2:6" ht="15" customHeight="1" x14ac:dyDescent="0.2">
      <c r="B24" s="133" t="s">
        <v>100</v>
      </c>
      <c r="C24" s="60">
        <f>'Section 2 data'!$D$22</f>
        <v>1.07E-3</v>
      </c>
      <c r="D24" s="258">
        <f>'Section 2 data'!$E$22</f>
        <v>2.09124</v>
      </c>
      <c r="E24" s="198">
        <f>'Section 2 data'!$F$22</f>
        <v>25.61</v>
      </c>
      <c r="F24" s="259">
        <f t="shared" si="1"/>
        <v>2.0923099999999999</v>
      </c>
    </row>
    <row r="25" spans="2:6" ht="15" customHeight="1" x14ac:dyDescent="0.2">
      <c r="B25" s="133" t="s">
        <v>101</v>
      </c>
      <c r="C25" s="60">
        <f>'Section 2 data'!$D$23</f>
        <v>0</v>
      </c>
      <c r="D25" s="258">
        <f>'Section 2 data'!$E$23</f>
        <v>2.66242</v>
      </c>
      <c r="E25" s="198">
        <f>'Section 2 data'!$F$23</f>
        <v>26</v>
      </c>
      <c r="F25" s="259">
        <f t="shared" si="1"/>
        <v>2.66242</v>
      </c>
    </row>
    <row r="26" spans="2:6" ht="15" customHeight="1" x14ac:dyDescent="0.2">
      <c r="B26" s="133" t="s">
        <v>102</v>
      </c>
      <c r="C26" s="60">
        <f>'Section 2 data'!$D$24</f>
        <v>4.3909999999999998E-2</v>
      </c>
      <c r="D26" s="258">
        <f>'Section 2 data'!$E$24</f>
        <v>2.3265400000000001</v>
      </c>
      <c r="E26" s="198">
        <f>'Section 2 data'!$F$24</f>
        <v>21.82</v>
      </c>
      <c r="F26" s="259">
        <f t="shared" si="1"/>
        <v>2.3704499999999999</v>
      </c>
    </row>
    <row r="27" spans="2:6" ht="15" customHeight="1" x14ac:dyDescent="0.2">
      <c r="B27" s="133" t="s">
        <v>103</v>
      </c>
      <c r="C27" s="60">
        <f>'Section 2 data'!$D$25</f>
        <v>0</v>
      </c>
      <c r="D27" s="258">
        <f>'Section 2 data'!$E$25</f>
        <v>1.0108999999999999</v>
      </c>
      <c r="E27" s="198">
        <f>'Section 2 data'!$F$25</f>
        <v>35.5</v>
      </c>
      <c r="F27" s="259">
        <f t="shared" si="1"/>
        <v>1.0108999999999999</v>
      </c>
    </row>
    <row r="28" spans="2:6" ht="15" customHeight="1" x14ac:dyDescent="0.2">
      <c r="B28" s="133" t="s">
        <v>104</v>
      </c>
      <c r="C28" s="60">
        <f>'Section 2 data'!$D$26</f>
        <v>2.0888599999999999</v>
      </c>
      <c r="D28" s="258">
        <f>'Section 2 data'!$E$26</f>
        <v>4.4165299999999998</v>
      </c>
      <c r="E28" s="198">
        <f>'Section 2 data'!$F$26</f>
        <v>12.96</v>
      </c>
      <c r="F28" s="259">
        <f t="shared" si="1"/>
        <v>6.5053900000000002</v>
      </c>
    </row>
    <row r="29" spans="2:6" ht="15" customHeight="1" x14ac:dyDescent="0.2">
      <c r="B29" s="132" t="s">
        <v>105</v>
      </c>
      <c r="C29" s="260">
        <f>'Section 2 data'!$D$7</f>
        <v>2.5495999999999999</v>
      </c>
      <c r="D29" s="261">
        <f>'Section 2 data'!$E$7</f>
        <v>36.332360000000001</v>
      </c>
      <c r="E29" s="202">
        <f>'Section 2 data'!$F$7</f>
        <v>4.5199999999999996</v>
      </c>
      <c r="F29" s="262">
        <f t="shared" si="1"/>
        <v>38.881959999999999</v>
      </c>
    </row>
    <row r="30" spans="2:6" ht="15" customHeight="1" x14ac:dyDescent="0.2">
      <c r="B30" s="196" t="s">
        <v>106</v>
      </c>
      <c r="C30" s="204"/>
      <c r="D30" s="204"/>
      <c r="E30" s="5"/>
      <c r="F30" s="204"/>
    </row>
    <row r="31" spans="2:6" ht="15" customHeight="1" x14ac:dyDescent="0.2">
      <c r="B31" s="132" t="s">
        <v>106</v>
      </c>
      <c r="C31" s="260">
        <f>'Section 2 data'!$D$5</f>
        <v>40.127139999999997</v>
      </c>
      <c r="D31" s="261">
        <f>'Section 2 data'!$E$5</f>
        <v>60.216670000000001</v>
      </c>
      <c r="E31" s="202">
        <f>'Section 2 data'!$F$5</f>
        <v>2.5299999999999998</v>
      </c>
      <c r="F31" s="262">
        <f>SUM(C31,D31)</f>
        <v>100.34380999999999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31" t="s">
        <v>267</v>
      </c>
      <c r="C5" s="6" t="s">
        <v>78</v>
      </c>
      <c r="D5" s="833" t="s">
        <v>79</v>
      </c>
      <c r="E5" s="833"/>
      <c r="F5" s="7" t="s">
        <v>80</v>
      </c>
    </row>
    <row r="6" spans="2:6" ht="30" customHeight="1" x14ac:dyDescent="0.2">
      <c r="B6" s="832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359</v>
      </c>
      <c r="C8" s="57">
        <f>'Section 2 data'!$D$31</f>
        <v>10.05775</v>
      </c>
      <c r="D8" s="252">
        <f>'Section 2 data'!$E$31</f>
        <v>2.4613700000000001</v>
      </c>
      <c r="E8" s="216">
        <f>'Section 2 data'!$F$31</f>
        <v>31.98</v>
      </c>
      <c r="F8" s="253">
        <f>SUM(C8,D8)</f>
        <v>12.519120000000001</v>
      </c>
    </row>
    <row r="9" spans="2:6" ht="15" customHeight="1" x14ac:dyDescent="0.2">
      <c r="B9" s="218" t="s">
        <v>360</v>
      </c>
      <c r="C9" s="57">
        <f>'Section 2 data'!$D$32</f>
        <v>2.2665600000000001</v>
      </c>
      <c r="D9" s="257">
        <f>'Section 2 data'!$E$32</f>
        <v>0.69959000000000005</v>
      </c>
      <c r="E9" s="216">
        <f>'Section 2 data'!$F$32</f>
        <v>41.67</v>
      </c>
      <c r="F9" s="253">
        <f t="shared" ref="F9:F15" si="0">SUM(C9,D9)</f>
        <v>2.9661500000000003</v>
      </c>
    </row>
    <row r="10" spans="2:6" ht="15" customHeight="1" x14ac:dyDescent="0.2">
      <c r="B10" s="215" t="s">
        <v>361</v>
      </c>
      <c r="C10" s="57">
        <f>'Section 2 data'!$D$33</f>
        <v>18.346209999999999</v>
      </c>
      <c r="D10" s="252">
        <f>'Section 2 data'!$E$33</f>
        <v>11.82809</v>
      </c>
      <c r="E10" s="216">
        <f>'Section 2 data'!$F$33</f>
        <v>12.999194159427665</v>
      </c>
      <c r="F10" s="253">
        <f t="shared" si="0"/>
        <v>30.174299999999999</v>
      </c>
    </row>
    <row r="11" spans="2:6" ht="15" customHeight="1" x14ac:dyDescent="0.2">
      <c r="B11" s="215" t="s">
        <v>362</v>
      </c>
      <c r="C11" s="57">
        <f>'Section 2 data'!$D$34</f>
        <v>6.29739</v>
      </c>
      <c r="D11" s="252">
        <f>'Section 2 data'!$E$34</f>
        <v>6.66296</v>
      </c>
      <c r="E11" s="239">
        <f>'Section 2 data'!$F$34</f>
        <v>15.968192636269185</v>
      </c>
      <c r="F11" s="253">
        <f t="shared" si="0"/>
        <v>12.96035</v>
      </c>
    </row>
    <row r="12" spans="2:6" ht="15" customHeight="1" x14ac:dyDescent="0.2">
      <c r="B12" s="215" t="s">
        <v>363</v>
      </c>
      <c r="C12" s="57">
        <f>'Section 2 data'!$D$35</f>
        <v>0.59150999999999998</v>
      </c>
      <c r="D12" s="252">
        <f>'Section 2 data'!$E$35</f>
        <v>1.49634</v>
      </c>
      <c r="E12" s="239">
        <f>'Section 2 data'!$F$35</f>
        <v>34.67</v>
      </c>
      <c r="F12" s="253">
        <f t="shared" si="0"/>
        <v>2.08785</v>
      </c>
    </row>
    <row r="13" spans="2:6" ht="15" customHeight="1" x14ac:dyDescent="0.2">
      <c r="B13" s="215" t="s">
        <v>364</v>
      </c>
      <c r="C13" s="57">
        <f>'Section 2 data'!$D$36</f>
        <v>1.576E-2</v>
      </c>
      <c r="D13" s="252">
        <f>'Section 2 data'!$E$36</f>
        <v>0.59601999999999999</v>
      </c>
      <c r="E13" s="216">
        <f>'Section 2 data'!$F$36</f>
        <v>59.25</v>
      </c>
      <c r="F13" s="253">
        <f t="shared" si="0"/>
        <v>0.61177999999999999</v>
      </c>
    </row>
    <row r="14" spans="2:6" ht="15" customHeight="1" x14ac:dyDescent="0.2">
      <c r="B14" s="215" t="s">
        <v>365</v>
      </c>
      <c r="C14" s="57">
        <f>'Section 2 data'!$D$37</f>
        <v>0.1585</v>
      </c>
      <c r="D14" s="252">
        <f>'Section 2 data'!$E$37</f>
        <v>2.7109999999999999E-2</v>
      </c>
      <c r="E14" s="216">
        <f>'Section 2 data'!$F$37</f>
        <v>99.74</v>
      </c>
      <c r="F14" s="253">
        <f t="shared" si="0"/>
        <v>0.18561</v>
      </c>
    </row>
    <row r="15" spans="2:6" ht="15" customHeight="1" x14ac:dyDescent="0.2">
      <c r="B15" s="219" t="s">
        <v>80</v>
      </c>
      <c r="C15" s="73">
        <f>'Section 2 data'!$D$6</f>
        <v>37.577539999999999</v>
      </c>
      <c r="D15" s="73">
        <f>'Section 2 data'!$E$6</f>
        <v>23.771470000000001</v>
      </c>
      <c r="E15" s="240">
        <f>'Section 2 data'!$F$6</f>
        <v>5.88</v>
      </c>
      <c r="F15" s="254">
        <f t="shared" si="0"/>
        <v>61.34901</v>
      </c>
    </row>
    <row r="16" spans="2:6" ht="15" customHeight="1" x14ac:dyDescent="0.2">
      <c r="B16" s="213" t="s">
        <v>105</v>
      </c>
      <c r="C16" s="214"/>
      <c r="D16" s="214"/>
      <c r="E16" s="214"/>
      <c r="F16" s="214"/>
    </row>
    <row r="17" spans="2:6" ht="15" customHeight="1" x14ac:dyDescent="0.2">
      <c r="B17" s="215" t="s">
        <v>359</v>
      </c>
      <c r="C17" s="57">
        <f>'Section 2 data'!$D$39</f>
        <v>1.24163</v>
      </c>
      <c r="D17" s="252">
        <f>'Section 2 data'!$E$39</f>
        <v>5.0369899999999994</v>
      </c>
      <c r="E17" s="216">
        <f>'Section 2 data'!$F$39</f>
        <v>21.24</v>
      </c>
      <c r="F17" s="253">
        <f t="shared" ref="F17:F24" si="1">SUM(C17,D17)</f>
        <v>6.2786199999999992</v>
      </c>
    </row>
    <row r="18" spans="2:6" ht="15" customHeight="1" x14ac:dyDescent="0.2">
      <c r="B18" s="218" t="s">
        <v>360</v>
      </c>
      <c r="C18" s="57">
        <f>'Section 2 data'!$D$40</f>
        <v>0.64997000000000005</v>
      </c>
      <c r="D18" s="257">
        <f>'Section 2 data'!$E$40</f>
        <v>7.0514200000000002</v>
      </c>
      <c r="E18" s="216">
        <f>'Section 2 data'!$F$40</f>
        <v>15.37</v>
      </c>
      <c r="F18" s="253">
        <f t="shared" si="1"/>
        <v>7.70139</v>
      </c>
    </row>
    <row r="19" spans="2:6" ht="15" customHeight="1" x14ac:dyDescent="0.2">
      <c r="B19" s="215" t="s">
        <v>361</v>
      </c>
      <c r="C19" s="57">
        <f>'Section 2 data'!$D$41</f>
        <v>0.42583000000000004</v>
      </c>
      <c r="D19" s="252">
        <f>'Section 2 data'!$E$41</f>
        <v>8.9001199999999994</v>
      </c>
      <c r="E19" s="216">
        <f>'Section 2 data'!$F$41</f>
        <v>12.50100348562955</v>
      </c>
      <c r="F19" s="253">
        <f t="shared" si="1"/>
        <v>9.3259499999999989</v>
      </c>
    </row>
    <row r="20" spans="2:6" ht="15" customHeight="1" x14ac:dyDescent="0.2">
      <c r="B20" s="215" t="s">
        <v>362</v>
      </c>
      <c r="C20" s="57">
        <f>'Section 2 data'!$D$42</f>
        <v>0.20823</v>
      </c>
      <c r="D20" s="252">
        <f>'Section 2 data'!$E$42</f>
        <v>4.18405</v>
      </c>
      <c r="E20" s="239">
        <f>'Section 2 data'!$F$42</f>
        <v>16.377741557372314</v>
      </c>
      <c r="F20" s="253">
        <f t="shared" si="1"/>
        <v>4.3922800000000004</v>
      </c>
    </row>
    <row r="21" spans="2:6" ht="15" customHeight="1" x14ac:dyDescent="0.2">
      <c r="B21" s="215" t="s">
        <v>363</v>
      </c>
      <c r="C21" s="57">
        <f>'Section 2 data'!$D$43</f>
        <v>2.2120000000000001E-2</v>
      </c>
      <c r="D21" s="252">
        <f>'Section 2 data'!$E$43</f>
        <v>6.7124799999999993</v>
      </c>
      <c r="E21" s="239">
        <f>'Section 2 data'!$F$43</f>
        <v>15.6</v>
      </c>
      <c r="F21" s="253">
        <f t="shared" si="1"/>
        <v>6.7345999999999995</v>
      </c>
    </row>
    <row r="22" spans="2:6" ht="15" customHeight="1" x14ac:dyDescent="0.2">
      <c r="B22" s="215" t="s">
        <v>364</v>
      </c>
      <c r="C22" s="57">
        <f>'Section 2 data'!$D$44</f>
        <v>1.7800000000000001E-3</v>
      </c>
      <c r="D22" s="252">
        <f>'Section 2 data'!$E$44</f>
        <v>3.2804799999999998</v>
      </c>
      <c r="E22" s="239">
        <f>'Section 2 data'!$F$44</f>
        <v>22.67</v>
      </c>
      <c r="F22" s="253">
        <f t="shared" si="1"/>
        <v>3.28226</v>
      </c>
    </row>
    <row r="23" spans="2:6" ht="15" customHeight="1" x14ac:dyDescent="0.2">
      <c r="B23" s="215" t="s">
        <v>365</v>
      </c>
      <c r="C23" s="57">
        <f>'Section 2 data'!$D$45</f>
        <v>4.0199999999999993E-3</v>
      </c>
      <c r="D23" s="252">
        <f>'Section 2 data'!$E$45</f>
        <v>1.1668099999999999</v>
      </c>
      <c r="E23" s="216">
        <f>'Section 2 data'!$F$45</f>
        <v>50.327209089713932</v>
      </c>
      <c r="F23" s="253">
        <f t="shared" si="1"/>
        <v>1.1708299999999998</v>
      </c>
    </row>
    <row r="24" spans="2:6" ht="15" customHeight="1" x14ac:dyDescent="0.2">
      <c r="B24" s="219" t="s">
        <v>80</v>
      </c>
      <c r="C24" s="73">
        <f>'Section 2 data'!$D$7</f>
        <v>2.5495999999999999</v>
      </c>
      <c r="D24" s="73">
        <f>'Section 2 data'!$E$7</f>
        <v>36.332360000000001</v>
      </c>
      <c r="E24" s="240">
        <f>'Section 2 data'!$F$7</f>
        <v>4.5199999999999996</v>
      </c>
      <c r="F24" s="254">
        <f t="shared" si="1"/>
        <v>38.881959999999999</v>
      </c>
    </row>
    <row r="25" spans="2:6" ht="15" customHeight="1" x14ac:dyDescent="0.2">
      <c r="B25" s="213" t="s">
        <v>106</v>
      </c>
      <c r="C25" s="214"/>
      <c r="D25" s="214"/>
      <c r="E25" s="214"/>
      <c r="F25" s="214"/>
    </row>
    <row r="26" spans="2:6" ht="15" customHeight="1" x14ac:dyDescent="0.2">
      <c r="B26" s="215" t="s">
        <v>359</v>
      </c>
      <c r="C26" s="57">
        <f>'Section 2 data'!$D$47</f>
        <v>11.299379999999999</v>
      </c>
      <c r="D26" s="252">
        <f>'Section 2 data'!$E$47</f>
        <v>7.5405299999999995</v>
      </c>
      <c r="E26" s="216">
        <f>'Section 2 data'!$F$47</f>
        <v>16.989999999999998</v>
      </c>
      <c r="F26" s="253">
        <f t="shared" ref="F26:F33" si="2">SUM(C26,D26)</f>
        <v>18.83991</v>
      </c>
    </row>
    <row r="27" spans="2:6" ht="15" customHeight="1" x14ac:dyDescent="0.2">
      <c r="B27" s="218" t="s">
        <v>360</v>
      </c>
      <c r="C27" s="57">
        <f>'Section 2 data'!$D$48</f>
        <v>2.9165300000000003</v>
      </c>
      <c r="D27" s="257">
        <f>'Section 2 data'!$E$48</f>
        <v>7.7819399999999996</v>
      </c>
      <c r="E27" s="216">
        <f>'Section 2 data'!$F$48</f>
        <v>14.51</v>
      </c>
      <c r="F27" s="253">
        <f t="shared" si="2"/>
        <v>10.69847</v>
      </c>
    </row>
    <row r="28" spans="2:6" ht="15" customHeight="1" x14ac:dyDescent="0.2">
      <c r="B28" s="215" t="s">
        <v>361</v>
      </c>
      <c r="C28" s="57">
        <f>'Section 2 data'!$D$49</f>
        <v>18.772029999999997</v>
      </c>
      <c r="D28" s="252">
        <f>'Section 2 data'!$E$49</f>
        <v>20.877590000000001</v>
      </c>
      <c r="E28" s="216">
        <f>'Section 2 data'!$F$49</f>
        <v>9.5661894119983604</v>
      </c>
      <c r="F28" s="253">
        <f t="shared" si="2"/>
        <v>39.649619999999999</v>
      </c>
    </row>
    <row r="29" spans="2:6" ht="15" customHeight="1" x14ac:dyDescent="0.2">
      <c r="B29" s="215" t="s">
        <v>362</v>
      </c>
      <c r="C29" s="57">
        <f>'Section 2 data'!$D$50</f>
        <v>6.5056199999999995</v>
      </c>
      <c r="D29" s="252">
        <f>'Section 2 data'!$E$50</f>
        <v>10.680399999999999</v>
      </c>
      <c r="E29" s="239">
        <f>'Section 2 data'!$F$50</f>
        <v>12.051948914811854</v>
      </c>
      <c r="F29" s="253">
        <f t="shared" si="2"/>
        <v>17.186019999999999</v>
      </c>
    </row>
    <row r="30" spans="2:6" ht="15" customHeight="1" x14ac:dyDescent="0.2">
      <c r="B30" s="215" t="s">
        <v>363</v>
      </c>
      <c r="C30" s="57">
        <f>'Section 2 data'!$D$51</f>
        <v>0.61363000000000001</v>
      </c>
      <c r="D30" s="252">
        <f>'Section 2 data'!$E$51</f>
        <v>8.248899999999999</v>
      </c>
      <c r="E30" s="239">
        <f>'Section 2 data'!$F$51</f>
        <v>14.2</v>
      </c>
      <c r="F30" s="253">
        <f t="shared" si="2"/>
        <v>8.8625299999999996</v>
      </c>
    </row>
    <row r="31" spans="2:6" ht="15" customHeight="1" x14ac:dyDescent="0.2">
      <c r="B31" s="215" t="s">
        <v>364</v>
      </c>
      <c r="C31" s="57">
        <f>'Section 2 data'!$D$52</f>
        <v>1.754E-2</v>
      </c>
      <c r="D31" s="252">
        <f>'Section 2 data'!$E$52</f>
        <v>3.8906000000000001</v>
      </c>
      <c r="E31" s="239">
        <f>'Section 2 data'!$F$52</f>
        <v>21.31</v>
      </c>
      <c r="F31" s="253">
        <f t="shared" si="2"/>
        <v>3.9081399999999999</v>
      </c>
    </row>
    <row r="32" spans="2:6" ht="15" customHeight="1" x14ac:dyDescent="0.2">
      <c r="B32" s="215" t="s">
        <v>365</v>
      </c>
      <c r="C32" s="57">
        <f>'Section 2 data'!$D$53</f>
        <v>0.16253000000000001</v>
      </c>
      <c r="D32" s="252">
        <f>'Section 2 data'!$E$53</f>
        <v>1.19672</v>
      </c>
      <c r="E32" s="216">
        <f>'Section 2 data'!$F$53</f>
        <v>49.238321098345089</v>
      </c>
      <c r="F32" s="253">
        <f t="shared" si="2"/>
        <v>1.3592500000000001</v>
      </c>
    </row>
    <row r="33" spans="2:6" ht="15" customHeight="1" x14ac:dyDescent="0.2">
      <c r="B33" s="221" t="s">
        <v>80</v>
      </c>
      <c r="C33" s="255">
        <f>'Section 2 data'!$D$5</f>
        <v>40.127139999999997</v>
      </c>
      <c r="D33" s="255">
        <f>'Section 2 data'!$E$5</f>
        <v>60.216670000000001</v>
      </c>
      <c r="E33" s="241">
        <f>'Section 2 data'!$F$5</f>
        <v>2.5299999999999998</v>
      </c>
      <c r="F33" s="256">
        <f t="shared" si="2"/>
        <v>100.34380999999999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212" t="s">
        <v>80</v>
      </c>
    </row>
    <row r="6" spans="2:6" ht="30" customHeight="1" x14ac:dyDescent="0.2">
      <c r="B6" s="835"/>
      <c r="C6" s="250" t="s">
        <v>81</v>
      </c>
      <c r="D6" s="250" t="s">
        <v>81</v>
      </c>
      <c r="E6" s="11" t="s">
        <v>82</v>
      </c>
      <c r="F6" s="251" t="s">
        <v>81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366</v>
      </c>
      <c r="C8" s="57">
        <f>'Section 2 data'!$D$58</f>
        <v>10.05775</v>
      </c>
      <c r="D8" s="252">
        <f>'Section 2 data'!$E$58</f>
        <v>2.46427</v>
      </c>
      <c r="E8" s="216">
        <f>'Section 2 data'!$F$58</f>
        <v>32.11</v>
      </c>
      <c r="F8" s="253">
        <f>SUM(C8,D8)</f>
        <v>12.522020000000001</v>
      </c>
    </row>
    <row r="9" spans="2:6" ht="15" customHeight="1" x14ac:dyDescent="0.2">
      <c r="B9" s="217" t="s">
        <v>367</v>
      </c>
      <c r="C9" s="57">
        <f>'Section 2 data'!$D$59</f>
        <v>2.2665600000000001</v>
      </c>
      <c r="D9" s="252">
        <f>'Section 2 data'!$E$59</f>
        <v>1.0817000000000001</v>
      </c>
      <c r="E9" s="216">
        <f>'Section 2 data'!$F$59</f>
        <v>38.81</v>
      </c>
      <c r="F9" s="253">
        <f t="shared" ref="F9:F17" si="0">SUM(C9,D9)</f>
        <v>3.3482600000000002</v>
      </c>
    </row>
    <row r="10" spans="2:6" ht="15" customHeight="1" x14ac:dyDescent="0.2">
      <c r="B10" s="218" t="s">
        <v>368</v>
      </c>
      <c r="C10" s="57">
        <f>'Section 2 data'!$D$60</f>
        <v>8.9107500000000002</v>
      </c>
      <c r="D10" s="252">
        <f>'Section 2 data'!$E$60</f>
        <v>2.61544</v>
      </c>
      <c r="E10" s="216">
        <f>'Section 2 data'!$F$60</f>
        <v>27.93</v>
      </c>
      <c r="F10" s="253">
        <f t="shared" si="0"/>
        <v>11.52619</v>
      </c>
    </row>
    <row r="11" spans="2:6" ht="15" customHeight="1" x14ac:dyDescent="0.2">
      <c r="B11" s="215" t="s">
        <v>369</v>
      </c>
      <c r="C11" s="57">
        <f>'Section 2 data'!$D$61</f>
        <v>9.4354599999999991</v>
      </c>
      <c r="D11" s="252">
        <f>'Section 2 data'!$E$61</f>
        <v>4.8614899999999999</v>
      </c>
      <c r="E11" s="216">
        <f>'Section 2 data'!$F$61</f>
        <v>18.71</v>
      </c>
      <c r="F11" s="253">
        <f t="shared" si="0"/>
        <v>14.296949999999999</v>
      </c>
    </row>
    <row r="12" spans="2:6" ht="15" customHeight="1" x14ac:dyDescent="0.2">
      <c r="B12" s="215" t="s">
        <v>370</v>
      </c>
      <c r="C12" s="57">
        <f>'Section 2 data'!$D$62</f>
        <v>5.3840000000000003</v>
      </c>
      <c r="D12" s="252">
        <f>'Section 2 data'!$E$62</f>
        <v>6.7441800000000001</v>
      </c>
      <c r="E12" s="216">
        <f>'Section 2 data'!$F$62</f>
        <v>13.75</v>
      </c>
      <c r="F12" s="253">
        <f t="shared" si="0"/>
        <v>12.12818</v>
      </c>
    </row>
    <row r="13" spans="2:6" ht="15" customHeight="1" x14ac:dyDescent="0.2">
      <c r="B13" s="215" t="s">
        <v>371</v>
      </c>
      <c r="C13" s="57">
        <f>'Section 2 data'!$D$63</f>
        <v>0.91339000000000004</v>
      </c>
      <c r="D13" s="252">
        <f>'Section 2 data'!$E$63</f>
        <v>4.3132900000000003</v>
      </c>
      <c r="E13" s="216">
        <f>'Section 2 data'!$F$63</f>
        <v>18.010000000000002</v>
      </c>
      <c r="F13" s="253">
        <f t="shared" si="0"/>
        <v>5.22668</v>
      </c>
    </row>
    <row r="14" spans="2:6" ht="15" customHeight="1" x14ac:dyDescent="0.2">
      <c r="B14" s="215" t="s">
        <v>372</v>
      </c>
      <c r="C14" s="57">
        <f>'Section 2 data'!$D$64</f>
        <v>0.59150999999999998</v>
      </c>
      <c r="D14" s="252">
        <f>'Section 2 data'!$E$64</f>
        <v>1.21051</v>
      </c>
      <c r="E14" s="216">
        <f>'Section 2 data'!$F$64</f>
        <v>25.74</v>
      </c>
      <c r="F14" s="253">
        <f t="shared" si="0"/>
        <v>1.80202</v>
      </c>
    </row>
    <row r="15" spans="2:6" ht="15" customHeight="1" x14ac:dyDescent="0.2">
      <c r="B15" s="215" t="s">
        <v>373</v>
      </c>
      <c r="C15" s="57">
        <f>'Section 2 data'!$D$65</f>
        <v>1.576E-2</v>
      </c>
      <c r="D15" s="252">
        <f>'Section 2 data'!$E$65</f>
        <v>0.27961999999999998</v>
      </c>
      <c r="E15" s="216">
        <f>'Section 2 data'!$F$65</f>
        <v>60.67</v>
      </c>
      <c r="F15" s="253">
        <f t="shared" si="0"/>
        <v>0.29537999999999998</v>
      </c>
    </row>
    <row r="16" spans="2:6" ht="15" customHeight="1" x14ac:dyDescent="0.2">
      <c r="B16" s="215" t="s">
        <v>374</v>
      </c>
      <c r="C16" s="57">
        <f>'Section 2 data'!$D$66</f>
        <v>2.3500000000000001E-3</v>
      </c>
      <c r="D16" s="252">
        <f>'Section 2 data'!$E$66</f>
        <v>0.20097000000000001</v>
      </c>
      <c r="E16" s="216">
        <f>'Section 2 data'!$F$66</f>
        <v>69.33</v>
      </c>
      <c r="F16" s="253">
        <f t="shared" si="0"/>
        <v>0.20332</v>
      </c>
    </row>
    <row r="17" spans="2:6" ht="15" customHeight="1" x14ac:dyDescent="0.2">
      <c r="B17" s="219" t="s">
        <v>80</v>
      </c>
      <c r="C17" s="73">
        <f>'Section 2 data'!$D$6</f>
        <v>37.577539999999999</v>
      </c>
      <c r="D17" s="73">
        <f>'Section 2 data'!$E$6</f>
        <v>23.771470000000001</v>
      </c>
      <c r="E17" s="220">
        <f>'Section 2 data'!$F$6</f>
        <v>5.88</v>
      </c>
      <c r="F17" s="254">
        <f t="shared" si="0"/>
        <v>61.34901</v>
      </c>
    </row>
    <row r="18" spans="2:6" ht="15" customHeight="1" x14ac:dyDescent="0.2">
      <c r="B18" s="213" t="s">
        <v>105</v>
      </c>
      <c r="C18" s="214"/>
      <c r="D18" s="214"/>
      <c r="E18" s="214"/>
      <c r="F18" s="214"/>
    </row>
    <row r="19" spans="2:6" ht="15" customHeight="1" x14ac:dyDescent="0.2">
      <c r="B19" s="215" t="s">
        <v>366</v>
      </c>
      <c r="C19" s="57">
        <f>'Section 2 data'!$D$68</f>
        <v>1.24163</v>
      </c>
      <c r="D19" s="252">
        <f>'Section 2 data'!$E$68</f>
        <v>6.2362799999999998</v>
      </c>
      <c r="E19" s="216">
        <f>'Section 2 data'!$F$68</f>
        <v>15.1</v>
      </c>
      <c r="F19" s="253">
        <f t="shared" ref="F19:F28" si="1">SUM(C19,D19)</f>
        <v>7.4779099999999996</v>
      </c>
    </row>
    <row r="20" spans="2:6" ht="15" customHeight="1" x14ac:dyDescent="0.2">
      <c r="B20" s="217" t="s">
        <v>367</v>
      </c>
      <c r="C20" s="57">
        <f>'Section 2 data'!$D$69</f>
        <v>0.64997000000000005</v>
      </c>
      <c r="D20" s="252">
        <f>'Section 2 data'!$E$69</f>
        <v>8.9156700000000004</v>
      </c>
      <c r="E20" s="216">
        <f>'Section 2 data'!$F$69</f>
        <v>12.63</v>
      </c>
      <c r="F20" s="253">
        <f t="shared" si="1"/>
        <v>9.5656400000000001</v>
      </c>
    </row>
    <row r="21" spans="2:6" ht="15" customHeight="1" x14ac:dyDescent="0.2">
      <c r="B21" s="218" t="s">
        <v>368</v>
      </c>
      <c r="C21" s="57">
        <f>'Section 2 data'!$D$70</f>
        <v>0.29460000000000003</v>
      </c>
      <c r="D21" s="252">
        <f>'Section 2 data'!$E$70</f>
        <v>4.1703599999999996</v>
      </c>
      <c r="E21" s="216">
        <f>'Section 2 data'!$F$70</f>
        <v>14.45</v>
      </c>
      <c r="F21" s="253">
        <f t="shared" si="1"/>
        <v>4.4649599999999996</v>
      </c>
    </row>
    <row r="22" spans="2:6" ht="15" customHeight="1" x14ac:dyDescent="0.2">
      <c r="B22" s="215" t="s">
        <v>369</v>
      </c>
      <c r="C22" s="57">
        <f>'Section 2 data'!$D$71</f>
        <v>0.13122999999999999</v>
      </c>
      <c r="D22" s="252">
        <f>'Section 2 data'!$E$71</f>
        <v>3.0993200000000001</v>
      </c>
      <c r="E22" s="216">
        <f>'Section 2 data'!$F$71</f>
        <v>15.52</v>
      </c>
      <c r="F22" s="253">
        <f t="shared" si="1"/>
        <v>3.23055</v>
      </c>
    </row>
    <row r="23" spans="2:6" ht="15" customHeight="1" x14ac:dyDescent="0.2">
      <c r="B23" s="215" t="s">
        <v>370</v>
      </c>
      <c r="C23" s="57">
        <f>'Section 2 data'!$D$72</f>
        <v>0.15150999999999998</v>
      </c>
      <c r="D23" s="252">
        <f>'Section 2 data'!$E$72</f>
        <v>4.5211699999999997</v>
      </c>
      <c r="E23" s="216">
        <f>'Section 2 data'!$F$72</f>
        <v>15.22</v>
      </c>
      <c r="F23" s="253">
        <f t="shared" si="1"/>
        <v>4.6726799999999997</v>
      </c>
    </row>
    <row r="24" spans="2:6" ht="15" customHeight="1" x14ac:dyDescent="0.2">
      <c r="B24" s="215" t="s">
        <v>371</v>
      </c>
      <c r="C24" s="57">
        <f>'Section 2 data'!$D$73</f>
        <v>5.672E-2</v>
      </c>
      <c r="D24" s="252">
        <f>'Section 2 data'!$E$73</f>
        <v>3.1897800000000003</v>
      </c>
      <c r="E24" s="216">
        <f>'Section 2 data'!$F$73</f>
        <v>18.760000000000002</v>
      </c>
      <c r="F24" s="253">
        <f t="shared" si="1"/>
        <v>3.2465000000000002</v>
      </c>
    </row>
    <row r="25" spans="2:6" ht="15" customHeight="1" x14ac:dyDescent="0.2">
      <c r="B25" s="215" t="s">
        <v>372</v>
      </c>
      <c r="C25" s="57">
        <f>'Section 2 data'!$D$74</f>
        <v>2.2120000000000001E-2</v>
      </c>
      <c r="D25" s="252">
        <f>'Section 2 data'!$E$74</f>
        <v>3.93825</v>
      </c>
      <c r="E25" s="216">
        <f>'Section 2 data'!$F$74</f>
        <v>18.77</v>
      </c>
      <c r="F25" s="253">
        <f t="shared" si="1"/>
        <v>3.9603700000000002</v>
      </c>
    </row>
    <row r="26" spans="2:6" ht="15" customHeight="1" x14ac:dyDescent="0.2">
      <c r="B26" s="215" t="s">
        <v>373</v>
      </c>
      <c r="C26" s="57">
        <f>'Section 2 data'!$D$75</f>
        <v>1.7800000000000001E-3</v>
      </c>
      <c r="D26" s="252">
        <f>'Section 2 data'!$E$75</f>
        <v>2.1178900000000001</v>
      </c>
      <c r="E26" s="216">
        <f>'Section 2 data'!$F$75</f>
        <v>33.96</v>
      </c>
      <c r="F26" s="253">
        <f t="shared" si="1"/>
        <v>2.1196700000000002</v>
      </c>
    </row>
    <row r="27" spans="2:6" ht="15" customHeight="1" x14ac:dyDescent="0.2">
      <c r="B27" s="215" t="s">
        <v>374</v>
      </c>
      <c r="C27" s="57">
        <f>'Section 2 data'!$D$76</f>
        <v>4.0000000000000003E-5</v>
      </c>
      <c r="D27" s="252">
        <f>'Section 2 data'!$E$76</f>
        <v>0.14363999999999999</v>
      </c>
      <c r="E27" s="216">
        <f>'Section 2 data'!$F$76</f>
        <v>51.95</v>
      </c>
      <c r="F27" s="253">
        <f t="shared" si="1"/>
        <v>0.14368</v>
      </c>
    </row>
    <row r="28" spans="2:6" ht="15" customHeight="1" x14ac:dyDescent="0.2">
      <c r="B28" s="219" t="s">
        <v>80</v>
      </c>
      <c r="C28" s="73">
        <f>'Section 2 data'!$D$7</f>
        <v>2.5495999999999999</v>
      </c>
      <c r="D28" s="73">
        <f>'Section 2 data'!$E$7</f>
        <v>36.332360000000001</v>
      </c>
      <c r="E28" s="220">
        <f>'Section 2 data'!$F$7</f>
        <v>4.5199999999999996</v>
      </c>
      <c r="F28" s="254">
        <f t="shared" si="1"/>
        <v>38.881959999999999</v>
      </c>
    </row>
    <row r="29" spans="2:6" ht="15" customHeight="1" x14ac:dyDescent="0.2">
      <c r="B29" s="213" t="s">
        <v>106</v>
      </c>
      <c r="C29" s="214"/>
      <c r="D29" s="214"/>
      <c r="E29" s="214"/>
      <c r="F29" s="214"/>
    </row>
    <row r="30" spans="2:6" ht="15" customHeight="1" x14ac:dyDescent="0.2">
      <c r="B30" s="215" t="s">
        <v>366</v>
      </c>
      <c r="C30" s="57">
        <f>'Section 2 data'!$D$78</f>
        <v>11.299379999999999</v>
      </c>
      <c r="D30" s="252">
        <f>'Section 2 data'!$E$78</f>
        <v>8.7480499999999992</v>
      </c>
      <c r="E30" s="216">
        <f>'Section 2 data'!$F$78</f>
        <v>13.63</v>
      </c>
      <c r="F30" s="253">
        <f t="shared" ref="F30:F39" si="2">SUM(C30,D30)</f>
        <v>20.047429999999999</v>
      </c>
    </row>
    <row r="31" spans="2:6" ht="15" customHeight="1" x14ac:dyDescent="0.2">
      <c r="B31" s="217" t="s">
        <v>367</v>
      </c>
      <c r="C31" s="57">
        <f>'Section 2 data'!$D$79</f>
        <v>2.9165300000000003</v>
      </c>
      <c r="D31" s="252">
        <f>'Section 2 data'!$E$79</f>
        <v>10.043479999999999</v>
      </c>
      <c r="E31" s="216">
        <f>'Section 2 data'!$F$79</f>
        <v>12.36</v>
      </c>
      <c r="F31" s="253">
        <f t="shared" si="2"/>
        <v>12.960009999999999</v>
      </c>
    </row>
    <row r="32" spans="2:6" ht="15" customHeight="1" x14ac:dyDescent="0.2">
      <c r="B32" s="218" t="s">
        <v>368</v>
      </c>
      <c r="C32" s="57">
        <f>'Section 2 data'!$D$80</f>
        <v>9.2053399999999996</v>
      </c>
      <c r="D32" s="252">
        <f>'Section 2 data'!$E$80</f>
        <v>6.8272899999999996</v>
      </c>
      <c r="E32" s="216">
        <f>'Section 2 data'!$F$80</f>
        <v>13.59</v>
      </c>
      <c r="F32" s="253">
        <f t="shared" si="2"/>
        <v>16.032629999999997</v>
      </c>
    </row>
    <row r="33" spans="2:6" ht="15" customHeight="1" x14ac:dyDescent="0.2">
      <c r="B33" s="215" t="s">
        <v>369</v>
      </c>
      <c r="C33" s="57">
        <f>'Section 2 data'!$D$81</f>
        <v>9.5666900000000012</v>
      </c>
      <c r="D33" s="252">
        <f>'Section 2 data'!$E$81</f>
        <v>8.0128599999999999</v>
      </c>
      <c r="E33" s="216">
        <f>'Section 2 data'!$F$81</f>
        <v>12.71</v>
      </c>
      <c r="F33" s="253">
        <f t="shared" si="2"/>
        <v>17.579550000000001</v>
      </c>
    </row>
    <row r="34" spans="2:6" ht="15" customHeight="1" x14ac:dyDescent="0.2">
      <c r="B34" s="215" t="s">
        <v>370</v>
      </c>
      <c r="C34" s="57">
        <f>'Section 2 data'!$D$82</f>
        <v>5.5355100000000004</v>
      </c>
      <c r="D34" s="252">
        <f>'Section 2 data'!$E$82</f>
        <v>11.070049999999998</v>
      </c>
      <c r="E34" s="216">
        <f>'Section 2 data'!$F$82</f>
        <v>10.44</v>
      </c>
      <c r="F34" s="253">
        <f t="shared" si="2"/>
        <v>16.605559999999997</v>
      </c>
    </row>
    <row r="35" spans="2:6" ht="15" customHeight="1" x14ac:dyDescent="0.2">
      <c r="B35" s="215" t="s">
        <v>371</v>
      </c>
      <c r="C35" s="57">
        <f>'Section 2 data'!$D$83</f>
        <v>0.97011000000000003</v>
      </c>
      <c r="D35" s="252">
        <f>'Section 2 data'!$E$83</f>
        <v>7.5807200000000003</v>
      </c>
      <c r="E35" s="216">
        <f>'Section 2 data'!$F$83</f>
        <v>12.96</v>
      </c>
      <c r="F35" s="253">
        <f t="shared" si="2"/>
        <v>8.5508300000000013</v>
      </c>
    </row>
    <row r="36" spans="2:6" ht="15" customHeight="1" x14ac:dyDescent="0.2">
      <c r="B36" s="215" t="s">
        <v>372</v>
      </c>
      <c r="C36" s="57">
        <f>'Section 2 data'!$D$84</f>
        <v>0.61363000000000001</v>
      </c>
      <c r="D36" s="252">
        <f>'Section 2 data'!$E$84</f>
        <v>5.1809899999999995</v>
      </c>
      <c r="E36" s="216">
        <f>'Section 2 data'!$F$84</f>
        <v>15.79</v>
      </c>
      <c r="F36" s="253">
        <f t="shared" si="2"/>
        <v>5.7946199999999992</v>
      </c>
    </row>
    <row r="37" spans="2:6" ht="15" customHeight="1" x14ac:dyDescent="0.2">
      <c r="B37" s="215" t="s">
        <v>373</v>
      </c>
      <c r="C37" s="57">
        <f>'Section 2 data'!$D$85</f>
        <v>1.754E-2</v>
      </c>
      <c r="D37" s="252">
        <f>'Section 2 data'!$E$85</f>
        <v>2.4034599999999999</v>
      </c>
      <c r="E37" s="216">
        <f>'Section 2 data'!$F$85</f>
        <v>30.82</v>
      </c>
      <c r="F37" s="253">
        <f t="shared" si="2"/>
        <v>2.4209999999999998</v>
      </c>
    </row>
    <row r="38" spans="2:6" ht="15" customHeight="1" x14ac:dyDescent="0.2">
      <c r="B38" s="215" t="s">
        <v>374</v>
      </c>
      <c r="C38" s="57">
        <f>'Section 2 data'!$D$86</f>
        <v>2.3999999999999998E-3</v>
      </c>
      <c r="D38" s="252">
        <f>'Section 2 data'!$E$86</f>
        <v>0.34975000000000001</v>
      </c>
      <c r="E38" s="216">
        <f>'Section 2 data'!$F$86</f>
        <v>45.68</v>
      </c>
      <c r="F38" s="253">
        <f t="shared" si="2"/>
        <v>0.35215000000000002</v>
      </c>
    </row>
    <row r="39" spans="2:6" ht="15" customHeight="1" x14ac:dyDescent="0.2">
      <c r="B39" s="221" t="s">
        <v>80</v>
      </c>
      <c r="C39" s="255">
        <f>'Section 2 data'!$D$5</f>
        <v>40.127139999999997</v>
      </c>
      <c r="D39" s="255">
        <f>'Section 2 data'!$E$5</f>
        <v>60.216670000000001</v>
      </c>
      <c r="E39" s="223">
        <f>'Section 2 data'!$F$5</f>
        <v>2.5299999999999998</v>
      </c>
      <c r="F39" s="256">
        <f t="shared" si="2"/>
        <v>100.34380999999999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/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31" t="s">
        <v>76</v>
      </c>
      <c r="C5" s="14" t="s">
        <v>78</v>
      </c>
      <c r="D5" s="837" t="s">
        <v>79</v>
      </c>
      <c r="E5" s="838"/>
      <c r="F5" s="15" t="s">
        <v>80</v>
      </c>
    </row>
    <row r="6" spans="2:6" ht="30" customHeight="1" x14ac:dyDescent="0.2">
      <c r="B6" s="832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15" customHeight="1" x14ac:dyDescent="0.2">
      <c r="B7" s="246" t="str">
        <f>Index!$B$4</f>
        <v>North East</v>
      </c>
      <c r="C7" s="247">
        <f>'Section 2 data'!$D$91</f>
        <v>2.3097399999999997</v>
      </c>
      <c r="D7" s="247">
        <f>'Section 2 data'!$E$91</f>
        <v>1.63391</v>
      </c>
      <c r="E7" s="248">
        <f>'Section 2 data'!$F$91</f>
        <v>37.630000000000003</v>
      </c>
      <c r="F7" s="249">
        <f>SUM(C7,D7)</f>
        <v>3.9436499999999999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750</v>
      </c>
    </row>
    <row r="5" spans="2:4" ht="30" customHeight="1" x14ac:dyDescent="0.2">
      <c r="B5" s="828"/>
      <c r="C5" s="40" t="s">
        <v>676</v>
      </c>
      <c r="D5" s="225" t="s">
        <v>677</v>
      </c>
    </row>
    <row r="6" spans="2:4" ht="30" customHeight="1" x14ac:dyDescent="0.2">
      <c r="B6" s="829"/>
      <c r="C6" s="839" t="s">
        <v>81</v>
      </c>
      <c r="D6" s="840"/>
    </row>
    <row r="7" spans="2:4" ht="15" customHeight="1" x14ac:dyDescent="0.2">
      <c r="B7" s="196" t="str">
        <f>Index!$B$4</f>
        <v>North East</v>
      </c>
      <c r="C7" s="197"/>
      <c r="D7" s="197"/>
    </row>
    <row r="8" spans="2:4" ht="15" customHeight="1" x14ac:dyDescent="0.2">
      <c r="B8" s="133" t="s">
        <v>19</v>
      </c>
      <c r="C8" s="60">
        <f>'Section 2 data'!$H$96</f>
        <v>26.804238665071804</v>
      </c>
      <c r="D8" s="501">
        <f>'Section 2 data'!$H$7</f>
        <v>38.881959999999999</v>
      </c>
    </row>
    <row r="9" spans="2:4" ht="15" customHeight="1" x14ac:dyDescent="0.2">
      <c r="B9" s="502" t="s">
        <v>20</v>
      </c>
      <c r="C9" s="62">
        <f>'Section 2 data'!$H$97</f>
        <v>62.523359022437546</v>
      </c>
      <c r="D9" s="503">
        <f>'Section 2 data'!$H$6</f>
        <v>61.34901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78" t="s">
        <v>687</v>
      </c>
      <c r="C3" s="779"/>
      <c r="D3" s="779"/>
      <c r="E3" s="779"/>
      <c r="F3" s="779"/>
      <c r="G3" s="779"/>
      <c r="H3" s="779"/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4681.8069999999998</v>
      </c>
      <c r="E5" s="427">
        <v>10207.405000000001</v>
      </c>
      <c r="F5" s="432">
        <v>4.82</v>
      </c>
      <c r="G5" s="439">
        <f>E5*F5/100</f>
        <v>491.9969210000001</v>
      </c>
      <c r="H5" s="440">
        <f>SUM(D5,E5)</f>
        <v>14889.212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4561.4229999999998</v>
      </c>
      <c r="E6" s="427">
        <v>5107.1989999999996</v>
      </c>
      <c r="F6" s="432">
        <v>7.05</v>
      </c>
      <c r="G6" s="439">
        <f t="shared" ref="G6:G26" si="0">E6*F6/100</f>
        <v>360.05752949999993</v>
      </c>
      <c r="H6" s="440">
        <f>SUM(D6,E6)</f>
        <v>9668.6219999999994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120.384</v>
      </c>
      <c r="E7" s="427">
        <v>5087.7380000000003</v>
      </c>
      <c r="F7" s="432">
        <v>7.13</v>
      </c>
      <c r="G7" s="439">
        <f>E7*F7/100</f>
        <v>362.75571940000003</v>
      </c>
      <c r="H7" s="440">
        <f>SUM(D7,E7)</f>
        <v>5208.1220000000003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3458.442</v>
      </c>
      <c r="E8" s="429">
        <v>2096.77</v>
      </c>
      <c r="F8" s="432">
        <v>15.84</v>
      </c>
      <c r="G8" s="439">
        <f t="shared" si="0"/>
        <v>332.12836799999997</v>
      </c>
      <c r="H8" s="440">
        <f>SUM(D8,E8)</f>
        <v>5555.2119999999995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242.92500000000001</v>
      </c>
      <c r="E9" s="429">
        <v>1464.873</v>
      </c>
      <c r="F9" s="432">
        <v>15.35</v>
      </c>
      <c r="G9" s="439">
        <f t="shared" si="0"/>
        <v>224.85800549999999</v>
      </c>
      <c r="H9" s="440">
        <f t="shared" ref="H9:H26" si="1">SUM(D9,E9)</f>
        <v>1707.798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31.324000000000002</v>
      </c>
      <c r="E10" s="429">
        <v>21.896999999999998</v>
      </c>
      <c r="F10" s="432">
        <v>89.07</v>
      </c>
      <c r="G10" s="439">
        <f t="shared" si="0"/>
        <v>19.503657899999997</v>
      </c>
      <c r="H10" s="440">
        <f t="shared" si="1"/>
        <v>53.221000000000004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322.036</v>
      </c>
      <c r="E11" s="429">
        <v>387.31400000000002</v>
      </c>
      <c r="F11" s="432">
        <v>30.02</v>
      </c>
      <c r="G11" s="439">
        <f t="shared" si="0"/>
        <v>116.27166280000002</v>
      </c>
      <c r="H11" s="440">
        <f t="shared" si="1"/>
        <v>709.35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121.66500000000001</v>
      </c>
      <c r="E12" s="429">
        <v>678.91700000000003</v>
      </c>
      <c r="F12" s="432">
        <v>25.7</v>
      </c>
      <c r="G12" s="439">
        <f t="shared" si="0"/>
        <v>174.48166900000001</v>
      </c>
      <c r="H12" s="440">
        <f t="shared" si="1"/>
        <v>800.58199999999999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44.911999999999999</v>
      </c>
      <c r="E13" s="429">
        <v>106.495</v>
      </c>
      <c r="F13" s="432">
        <v>53.49</v>
      </c>
      <c r="G13" s="439">
        <f t="shared" si="0"/>
        <v>56.964175500000003</v>
      </c>
      <c r="H13" s="440">
        <f t="shared" si="1"/>
        <v>151.40700000000001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297.41800000000001</v>
      </c>
      <c r="E14" s="429">
        <v>247.72300000000001</v>
      </c>
      <c r="F14" s="432">
        <v>40.92</v>
      </c>
      <c r="G14" s="439">
        <f t="shared" si="0"/>
        <v>101.36825160000001</v>
      </c>
      <c r="H14" s="440">
        <f t="shared" si="1"/>
        <v>545.14100000000008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42.701999999999998</v>
      </c>
      <c r="E15" s="429">
        <v>88.156999999999996</v>
      </c>
      <c r="F15" s="432">
        <v>52.12</v>
      </c>
      <c r="G15" s="439">
        <f t="shared" si="0"/>
        <v>45.9474284</v>
      </c>
      <c r="H15" s="440">
        <f t="shared" si="1"/>
        <v>130.85899999999998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8.7880000000000003</v>
      </c>
      <c r="E16" s="429">
        <v>1095.2629999999999</v>
      </c>
      <c r="F16" s="432">
        <v>22.25</v>
      </c>
      <c r="G16" s="439">
        <f t="shared" si="0"/>
        <v>243.69601749999998</v>
      </c>
      <c r="H16" s="440">
        <f t="shared" si="1"/>
        <v>1104.0509999999999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19.097000000000001</v>
      </c>
      <c r="E17" s="429">
        <v>514.19200000000001</v>
      </c>
      <c r="F17" s="432">
        <v>25.8</v>
      </c>
      <c r="G17" s="439">
        <f t="shared" si="0"/>
        <v>132.66153600000001</v>
      </c>
      <c r="H17" s="440">
        <f t="shared" si="1"/>
        <v>533.28899999999999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5.5529999999999999</v>
      </c>
      <c r="E18" s="429">
        <v>770.76800000000003</v>
      </c>
      <c r="F18" s="432">
        <v>19.2</v>
      </c>
      <c r="G18" s="439">
        <f t="shared" si="0"/>
        <v>147.98745600000001</v>
      </c>
      <c r="H18" s="440">
        <f t="shared" si="1"/>
        <v>776.32100000000003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0.30599999999999999</v>
      </c>
      <c r="E19" s="429">
        <v>661.005</v>
      </c>
      <c r="F19" s="432">
        <v>17.54</v>
      </c>
      <c r="G19" s="439">
        <f t="shared" si="0"/>
        <v>115.94027699999998</v>
      </c>
      <c r="H19" s="440">
        <f t="shared" si="1"/>
        <v>661.31100000000004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20.151</v>
      </c>
      <c r="E20" s="429">
        <v>792.39</v>
      </c>
      <c r="F20" s="432">
        <v>19.23</v>
      </c>
      <c r="G20" s="439">
        <f t="shared" si="0"/>
        <v>152.376597</v>
      </c>
      <c r="H20" s="440">
        <f t="shared" si="1"/>
        <v>812.54099999999994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0</v>
      </c>
      <c r="E21" s="429">
        <v>0</v>
      </c>
      <c r="F21" s="432">
        <v>0</v>
      </c>
      <c r="G21" s="439">
        <f t="shared" si="0"/>
        <v>0</v>
      </c>
      <c r="H21" s="440">
        <f t="shared" si="1"/>
        <v>0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0.21299999999999999</v>
      </c>
      <c r="E22" s="429">
        <v>159.04</v>
      </c>
      <c r="F22" s="432">
        <v>26.79</v>
      </c>
      <c r="G22" s="439">
        <f t="shared" si="0"/>
        <v>42.606816000000002</v>
      </c>
      <c r="H22" s="440">
        <f t="shared" si="1"/>
        <v>159.25299999999999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0</v>
      </c>
      <c r="E23" s="429">
        <v>125.863</v>
      </c>
      <c r="F23" s="432">
        <v>34.130000000000003</v>
      </c>
      <c r="G23" s="439">
        <f t="shared" si="0"/>
        <v>42.957041900000007</v>
      </c>
      <c r="H23" s="440">
        <f t="shared" si="1"/>
        <v>125.863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5.367</v>
      </c>
      <c r="E24" s="429">
        <v>416.36399999999998</v>
      </c>
      <c r="F24" s="432">
        <v>29.66</v>
      </c>
      <c r="G24" s="439">
        <f t="shared" si="0"/>
        <v>123.49356239999999</v>
      </c>
      <c r="H24" s="440">
        <f t="shared" si="1"/>
        <v>421.73099999999999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0</v>
      </c>
      <c r="E25" s="429">
        <v>210.208</v>
      </c>
      <c r="F25" s="432">
        <v>45.29</v>
      </c>
      <c r="G25" s="439">
        <f t="shared" si="0"/>
        <v>95.20320319999999</v>
      </c>
      <c r="H25" s="440">
        <f t="shared" si="1"/>
        <v>210.208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60.91</v>
      </c>
      <c r="E26" s="433">
        <v>334.84199999999998</v>
      </c>
      <c r="F26" s="431">
        <v>17.559999999999999</v>
      </c>
      <c r="G26" s="329">
        <f t="shared" si="0"/>
        <v>58.798255199999993</v>
      </c>
      <c r="H26" s="337">
        <f t="shared" si="1"/>
        <v>395.75199999999995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s="24" customFormat="1" x14ac:dyDescent="0.2">
      <c r="B29" s="778" t="s">
        <v>687</v>
      </c>
      <c r="C29" s="779"/>
      <c r="D29" s="779"/>
      <c r="E29" s="779"/>
      <c r="F29" s="779"/>
      <c r="G29" s="779"/>
      <c r="H29" s="779"/>
    </row>
    <row r="30" spans="1:10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0" s="23" customFormat="1" x14ac:dyDescent="0.2">
      <c r="B31" s="434" t="s">
        <v>92</v>
      </c>
      <c r="C31" s="424" t="s">
        <v>119</v>
      </c>
      <c r="D31" s="425"/>
      <c r="E31" s="427"/>
      <c r="F31" s="432"/>
      <c r="G31" s="439">
        <f>E31*F31/100</f>
        <v>0</v>
      </c>
      <c r="H31" s="440">
        <f>SUM(D31,E31)</f>
        <v>0</v>
      </c>
    </row>
    <row r="32" spans="1:10" s="23" customFormat="1" x14ac:dyDescent="0.2">
      <c r="B32" s="434"/>
      <c r="C32" s="424" t="s">
        <v>120</v>
      </c>
      <c r="D32" s="425"/>
      <c r="E32" s="427"/>
      <c r="F32" s="432"/>
      <c r="G32" s="439">
        <f t="shared" ref="G32:G37" si="2">E32*F32/100</f>
        <v>0</v>
      </c>
      <c r="H32" s="440">
        <f t="shared" ref="H32:H37" si="3">SUM(D32,E32)</f>
        <v>0</v>
      </c>
    </row>
    <row r="33" spans="2:8" s="23" customFormat="1" x14ac:dyDescent="0.2">
      <c r="B33" s="434"/>
      <c r="C33" s="424" t="s">
        <v>121</v>
      </c>
      <c r="D33" s="425"/>
      <c r="E33" s="427"/>
      <c r="F33" s="432"/>
      <c r="G33" s="439">
        <f t="shared" si="2"/>
        <v>0</v>
      </c>
      <c r="H33" s="440">
        <f t="shared" si="3"/>
        <v>0</v>
      </c>
    </row>
    <row r="34" spans="2:8" s="23" customFormat="1" x14ac:dyDescent="0.2">
      <c r="B34" s="434"/>
      <c r="C34" s="424" t="s">
        <v>122</v>
      </c>
      <c r="D34" s="425"/>
      <c r="E34" s="427"/>
      <c r="F34" s="432"/>
      <c r="G34" s="439">
        <f t="shared" si="2"/>
        <v>0</v>
      </c>
      <c r="H34" s="440">
        <f t="shared" si="3"/>
        <v>0</v>
      </c>
    </row>
    <row r="35" spans="2:8" s="23" customFormat="1" x14ac:dyDescent="0.2">
      <c r="B35" s="434"/>
      <c r="C35" s="424" t="s">
        <v>123</v>
      </c>
      <c r="D35" s="425"/>
      <c r="E35" s="427"/>
      <c r="F35" s="432"/>
      <c r="G35" s="439">
        <f t="shared" si="2"/>
        <v>0</v>
      </c>
      <c r="H35" s="440">
        <f t="shared" si="3"/>
        <v>0</v>
      </c>
    </row>
    <row r="36" spans="2:8" s="23" customFormat="1" x14ac:dyDescent="0.2">
      <c r="B36" s="434"/>
      <c r="C36" s="424" t="s">
        <v>124</v>
      </c>
      <c r="D36" s="425"/>
      <c r="E36" s="427"/>
      <c r="F36" s="432"/>
      <c r="G36" s="439">
        <f t="shared" si="2"/>
        <v>0</v>
      </c>
      <c r="H36" s="440">
        <f t="shared" si="3"/>
        <v>0</v>
      </c>
    </row>
    <row r="37" spans="2:8" s="23" customFormat="1" x14ac:dyDescent="0.2">
      <c r="B37" s="434"/>
      <c r="C37" s="424" t="s">
        <v>125</v>
      </c>
      <c r="D37" s="425"/>
      <c r="E37" s="427"/>
      <c r="F37" s="432"/>
      <c r="G37" s="439">
        <f t="shared" si="2"/>
        <v>0</v>
      </c>
      <c r="H37" s="440">
        <f t="shared" si="3"/>
        <v>0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/>
      <c r="E39" s="427"/>
      <c r="F39" s="432"/>
      <c r="G39" s="439">
        <f>E39*F39/100</f>
        <v>0</v>
      </c>
      <c r="H39" s="440">
        <f>SUM(D39,E39)</f>
        <v>0</v>
      </c>
    </row>
    <row r="40" spans="2:8" s="23" customFormat="1" x14ac:dyDescent="0.2">
      <c r="B40" s="434"/>
      <c r="C40" s="424" t="s">
        <v>120</v>
      </c>
      <c r="D40" s="425"/>
      <c r="E40" s="427"/>
      <c r="F40" s="432"/>
      <c r="G40" s="439">
        <f t="shared" ref="G40:G45" si="4">E40*F40/100</f>
        <v>0</v>
      </c>
      <c r="H40" s="440">
        <f t="shared" ref="H40:H45" si="5">SUM(D40,E40)</f>
        <v>0</v>
      </c>
    </row>
    <row r="41" spans="2:8" s="23" customFormat="1" x14ac:dyDescent="0.2">
      <c r="B41" s="434"/>
      <c r="C41" s="424" t="s">
        <v>121</v>
      </c>
      <c r="D41" s="425"/>
      <c r="E41" s="427"/>
      <c r="F41" s="432"/>
      <c r="G41" s="439">
        <f t="shared" si="4"/>
        <v>0</v>
      </c>
      <c r="H41" s="440">
        <f t="shared" si="5"/>
        <v>0</v>
      </c>
    </row>
    <row r="42" spans="2:8" s="23" customFormat="1" x14ac:dyDescent="0.2">
      <c r="B42" s="434"/>
      <c r="C42" s="424" t="s">
        <v>122</v>
      </c>
      <c r="D42" s="425"/>
      <c r="E42" s="427"/>
      <c r="F42" s="432"/>
      <c r="G42" s="439">
        <f t="shared" si="4"/>
        <v>0</v>
      </c>
      <c r="H42" s="440">
        <f t="shared" si="5"/>
        <v>0</v>
      </c>
    </row>
    <row r="43" spans="2:8" s="23" customFormat="1" x14ac:dyDescent="0.2">
      <c r="B43" s="434"/>
      <c r="C43" s="424" t="s">
        <v>123</v>
      </c>
      <c r="D43" s="425"/>
      <c r="E43" s="427"/>
      <c r="F43" s="432"/>
      <c r="G43" s="439">
        <f t="shared" si="4"/>
        <v>0</v>
      </c>
      <c r="H43" s="440">
        <f t="shared" si="5"/>
        <v>0</v>
      </c>
    </row>
    <row r="44" spans="2:8" s="23" customFormat="1" x14ac:dyDescent="0.2">
      <c r="B44" s="434"/>
      <c r="C44" s="424" t="s">
        <v>124</v>
      </c>
      <c r="D44" s="425"/>
      <c r="E44" s="427"/>
      <c r="F44" s="432"/>
      <c r="G44" s="439">
        <f t="shared" si="4"/>
        <v>0</v>
      </c>
      <c r="H44" s="440">
        <f t="shared" si="5"/>
        <v>0</v>
      </c>
    </row>
    <row r="45" spans="2:8" s="23" customFormat="1" x14ac:dyDescent="0.2">
      <c r="B45" s="434"/>
      <c r="C45" s="424" t="s">
        <v>125</v>
      </c>
      <c r="D45" s="425"/>
      <c r="E45" s="427"/>
      <c r="F45" s="432"/>
      <c r="G45" s="439">
        <f t="shared" si="4"/>
        <v>0</v>
      </c>
      <c r="H45" s="440">
        <f t="shared" si="5"/>
        <v>0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/>
      <c r="E47" s="427"/>
      <c r="F47" s="432"/>
      <c r="G47" s="439">
        <f>E47*F47/100</f>
        <v>0</v>
      </c>
      <c r="H47" s="440">
        <f>SUM(D47,E47)</f>
        <v>0</v>
      </c>
    </row>
    <row r="48" spans="2:8" s="23" customFormat="1" x14ac:dyDescent="0.2">
      <c r="B48" s="434"/>
      <c r="C48" s="424" t="s">
        <v>120</v>
      </c>
      <c r="D48" s="425"/>
      <c r="E48" s="427"/>
      <c r="F48" s="432"/>
      <c r="G48" s="439">
        <f t="shared" ref="G48:G53" si="6">E48*F48/100</f>
        <v>0</v>
      </c>
      <c r="H48" s="440">
        <f t="shared" ref="H48:H53" si="7">SUM(D48,E48)</f>
        <v>0</v>
      </c>
    </row>
    <row r="49" spans="2:8" s="23" customFormat="1" x14ac:dyDescent="0.2">
      <c r="B49" s="434"/>
      <c r="C49" s="424" t="s">
        <v>121</v>
      </c>
      <c r="D49" s="425"/>
      <c r="E49" s="427"/>
      <c r="F49" s="432"/>
      <c r="G49" s="439">
        <f t="shared" si="6"/>
        <v>0</v>
      </c>
      <c r="H49" s="440">
        <f t="shared" si="7"/>
        <v>0</v>
      </c>
    </row>
    <row r="50" spans="2:8" s="23" customFormat="1" x14ac:dyDescent="0.2">
      <c r="B50" s="434"/>
      <c r="C50" s="424" t="s">
        <v>122</v>
      </c>
      <c r="D50" s="425"/>
      <c r="E50" s="427"/>
      <c r="F50" s="432"/>
      <c r="G50" s="439">
        <f t="shared" si="6"/>
        <v>0</v>
      </c>
      <c r="H50" s="440">
        <f t="shared" si="7"/>
        <v>0</v>
      </c>
    </row>
    <row r="51" spans="2:8" s="23" customFormat="1" x14ac:dyDescent="0.2">
      <c r="B51" s="434"/>
      <c r="C51" s="424" t="s">
        <v>123</v>
      </c>
      <c r="D51" s="425"/>
      <c r="E51" s="427"/>
      <c r="F51" s="432"/>
      <c r="G51" s="439">
        <f t="shared" si="6"/>
        <v>0</v>
      </c>
      <c r="H51" s="440">
        <f t="shared" si="7"/>
        <v>0</v>
      </c>
    </row>
    <row r="52" spans="2:8" s="23" customFormat="1" x14ac:dyDescent="0.2">
      <c r="B52" s="434"/>
      <c r="C52" s="424" t="s">
        <v>124</v>
      </c>
      <c r="D52" s="425"/>
      <c r="E52" s="427"/>
      <c r="F52" s="432"/>
      <c r="G52" s="439">
        <f t="shared" si="6"/>
        <v>0</v>
      </c>
      <c r="H52" s="440">
        <f t="shared" si="7"/>
        <v>0</v>
      </c>
    </row>
    <row r="53" spans="2:8" s="23" customFormat="1" ht="13.5" thickBot="1" x14ac:dyDescent="0.25">
      <c r="B53" s="290"/>
      <c r="C53" s="430" t="s">
        <v>125</v>
      </c>
      <c r="D53" s="433"/>
      <c r="E53" s="433"/>
      <c r="F53" s="431"/>
      <c r="G53" s="329">
        <f t="shared" si="6"/>
        <v>0</v>
      </c>
      <c r="H53" s="337">
        <f t="shared" si="7"/>
        <v>0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78" t="s">
        <v>687</v>
      </c>
      <c r="C56" s="779"/>
      <c r="D56" s="779"/>
      <c r="E56" s="779"/>
      <c r="F56" s="779"/>
      <c r="G56" s="779"/>
      <c r="H56" s="779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486</v>
      </c>
    </row>
    <row r="58" spans="2:8" s="23" customFormat="1" x14ac:dyDescent="0.2">
      <c r="B58" s="434" t="s">
        <v>92</v>
      </c>
      <c r="C58" s="424" t="s">
        <v>127</v>
      </c>
      <c r="D58" s="425"/>
      <c r="E58" s="427"/>
      <c r="F58" s="432"/>
      <c r="G58" s="439">
        <f>E58*F58/100</f>
        <v>0</v>
      </c>
      <c r="H58" s="440">
        <f t="shared" ref="H58:H86" si="8">SUM(D58,E58)</f>
        <v>0</v>
      </c>
    </row>
    <row r="59" spans="2:8" s="23" customFormat="1" x14ac:dyDescent="0.2">
      <c r="B59" s="434"/>
      <c r="C59" s="424" t="s">
        <v>128</v>
      </c>
      <c r="D59" s="425"/>
      <c r="E59" s="427"/>
      <c r="F59" s="432"/>
      <c r="G59" s="439">
        <f t="shared" ref="G59:G66" si="9">E59*F59/100</f>
        <v>0</v>
      </c>
      <c r="H59" s="440">
        <f t="shared" si="8"/>
        <v>0</v>
      </c>
    </row>
    <row r="60" spans="2:8" s="23" customFormat="1" x14ac:dyDescent="0.2">
      <c r="B60" s="434"/>
      <c r="C60" s="424" t="s">
        <v>129</v>
      </c>
      <c r="D60" s="425"/>
      <c r="E60" s="427"/>
      <c r="F60" s="432"/>
      <c r="G60" s="439">
        <f t="shared" si="9"/>
        <v>0</v>
      </c>
      <c r="H60" s="440">
        <f t="shared" si="8"/>
        <v>0</v>
      </c>
    </row>
    <row r="61" spans="2:8" s="23" customFormat="1" x14ac:dyDescent="0.2">
      <c r="B61" s="434"/>
      <c r="C61" s="424" t="s">
        <v>130</v>
      </c>
      <c r="D61" s="425"/>
      <c r="E61" s="427"/>
      <c r="F61" s="432"/>
      <c r="G61" s="439">
        <f t="shared" si="9"/>
        <v>0</v>
      </c>
      <c r="H61" s="440">
        <f t="shared" si="8"/>
        <v>0</v>
      </c>
    </row>
    <row r="62" spans="2:8" s="23" customFormat="1" x14ac:dyDescent="0.2">
      <c r="B62" s="434"/>
      <c r="C62" s="424" t="s">
        <v>131</v>
      </c>
      <c r="D62" s="425"/>
      <c r="E62" s="427"/>
      <c r="F62" s="432"/>
      <c r="G62" s="439">
        <f t="shared" si="9"/>
        <v>0</v>
      </c>
      <c r="H62" s="440">
        <f t="shared" si="8"/>
        <v>0</v>
      </c>
    </row>
    <row r="63" spans="2:8" s="23" customFormat="1" x14ac:dyDescent="0.2">
      <c r="B63" s="434"/>
      <c r="C63" s="424" t="s">
        <v>132</v>
      </c>
      <c r="D63" s="425"/>
      <c r="E63" s="427"/>
      <c r="F63" s="432"/>
      <c r="G63" s="439">
        <f t="shared" si="9"/>
        <v>0</v>
      </c>
      <c r="H63" s="440">
        <f t="shared" si="8"/>
        <v>0</v>
      </c>
    </row>
    <row r="64" spans="2:8" s="23" customFormat="1" x14ac:dyDescent="0.2">
      <c r="B64" s="434"/>
      <c r="C64" s="424" t="s">
        <v>133</v>
      </c>
      <c r="D64" s="425"/>
      <c r="E64" s="427"/>
      <c r="F64" s="432"/>
      <c r="G64" s="439">
        <f t="shared" si="9"/>
        <v>0</v>
      </c>
      <c r="H64" s="440">
        <f t="shared" si="8"/>
        <v>0</v>
      </c>
    </row>
    <row r="65" spans="2:8" s="23" customFormat="1" x14ac:dyDescent="0.2">
      <c r="B65" s="434"/>
      <c r="C65" s="424" t="s">
        <v>134</v>
      </c>
      <c r="D65" s="425"/>
      <c r="E65" s="427"/>
      <c r="F65" s="432"/>
      <c r="G65" s="439">
        <f t="shared" si="9"/>
        <v>0</v>
      </c>
      <c r="H65" s="440">
        <f t="shared" si="8"/>
        <v>0</v>
      </c>
    </row>
    <row r="66" spans="2:8" s="23" customFormat="1" x14ac:dyDescent="0.2">
      <c r="B66" s="434"/>
      <c r="C66" s="424" t="s">
        <v>135</v>
      </c>
      <c r="D66" s="425"/>
      <c r="E66" s="427"/>
      <c r="F66" s="432"/>
      <c r="G66" s="439">
        <f t="shared" si="9"/>
        <v>0</v>
      </c>
      <c r="H66" s="440">
        <f t="shared" si="8"/>
        <v>0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/>
      <c r="E68" s="427"/>
      <c r="F68" s="432"/>
      <c r="G68" s="439">
        <f t="shared" ref="G68:G76" si="10">E68*F68/100</f>
        <v>0</v>
      </c>
      <c r="H68" s="440">
        <f t="shared" si="8"/>
        <v>0</v>
      </c>
    </row>
    <row r="69" spans="2:8" s="23" customFormat="1" x14ac:dyDescent="0.2">
      <c r="B69" s="434"/>
      <c r="C69" s="424" t="s">
        <v>128</v>
      </c>
      <c r="D69" s="425"/>
      <c r="E69" s="427"/>
      <c r="F69" s="432"/>
      <c r="G69" s="439">
        <f t="shared" si="10"/>
        <v>0</v>
      </c>
      <c r="H69" s="440">
        <f t="shared" si="8"/>
        <v>0</v>
      </c>
    </row>
    <row r="70" spans="2:8" s="23" customFormat="1" x14ac:dyDescent="0.2">
      <c r="B70" s="434"/>
      <c r="C70" s="424" t="s">
        <v>129</v>
      </c>
      <c r="D70" s="425"/>
      <c r="E70" s="427"/>
      <c r="F70" s="432"/>
      <c r="G70" s="439">
        <f t="shared" si="10"/>
        <v>0</v>
      </c>
      <c r="H70" s="440">
        <f t="shared" si="8"/>
        <v>0</v>
      </c>
    </row>
    <row r="71" spans="2:8" s="23" customFormat="1" x14ac:dyDescent="0.2">
      <c r="B71" s="434"/>
      <c r="C71" s="424" t="s">
        <v>130</v>
      </c>
      <c r="D71" s="425"/>
      <c r="E71" s="427"/>
      <c r="F71" s="432"/>
      <c r="G71" s="439">
        <f t="shared" si="10"/>
        <v>0</v>
      </c>
      <c r="H71" s="440">
        <f t="shared" si="8"/>
        <v>0</v>
      </c>
    </row>
    <row r="72" spans="2:8" s="23" customFormat="1" x14ac:dyDescent="0.2">
      <c r="B72" s="434"/>
      <c r="C72" s="424" t="s">
        <v>131</v>
      </c>
      <c r="D72" s="425"/>
      <c r="E72" s="427"/>
      <c r="F72" s="432"/>
      <c r="G72" s="439">
        <f t="shared" si="10"/>
        <v>0</v>
      </c>
      <c r="H72" s="440">
        <f t="shared" si="8"/>
        <v>0</v>
      </c>
    </row>
    <row r="73" spans="2:8" s="23" customFormat="1" x14ac:dyDescent="0.2">
      <c r="B73" s="434"/>
      <c r="C73" s="424" t="s">
        <v>132</v>
      </c>
      <c r="D73" s="425"/>
      <c r="E73" s="427"/>
      <c r="F73" s="432"/>
      <c r="G73" s="439">
        <f t="shared" si="10"/>
        <v>0</v>
      </c>
      <c r="H73" s="440">
        <f t="shared" si="8"/>
        <v>0</v>
      </c>
    </row>
    <row r="74" spans="2:8" s="23" customFormat="1" x14ac:dyDescent="0.2">
      <c r="B74" s="434"/>
      <c r="C74" s="424" t="s">
        <v>133</v>
      </c>
      <c r="D74" s="425"/>
      <c r="E74" s="427"/>
      <c r="F74" s="432"/>
      <c r="G74" s="439">
        <f t="shared" si="10"/>
        <v>0</v>
      </c>
      <c r="H74" s="440">
        <f t="shared" si="8"/>
        <v>0</v>
      </c>
    </row>
    <row r="75" spans="2:8" s="23" customFormat="1" x14ac:dyDescent="0.2">
      <c r="B75" s="434"/>
      <c r="C75" s="424" t="s">
        <v>134</v>
      </c>
      <c r="D75" s="425"/>
      <c r="E75" s="427"/>
      <c r="F75" s="432"/>
      <c r="G75" s="439">
        <f t="shared" si="10"/>
        <v>0</v>
      </c>
      <c r="H75" s="440">
        <f t="shared" si="8"/>
        <v>0</v>
      </c>
    </row>
    <row r="76" spans="2:8" s="23" customFormat="1" x14ac:dyDescent="0.2">
      <c r="B76" s="434"/>
      <c r="C76" s="424" t="s">
        <v>135</v>
      </c>
      <c r="D76" s="425"/>
      <c r="E76" s="427"/>
      <c r="F76" s="432"/>
      <c r="G76" s="439">
        <f t="shared" si="10"/>
        <v>0</v>
      </c>
      <c r="H76" s="440">
        <f t="shared" si="8"/>
        <v>0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/>
      <c r="E78" s="427"/>
      <c r="F78" s="432"/>
      <c r="G78" s="439">
        <f t="shared" ref="G78:G86" si="11">E78*F78/100</f>
        <v>0</v>
      </c>
      <c r="H78" s="440">
        <f t="shared" si="8"/>
        <v>0</v>
      </c>
    </row>
    <row r="79" spans="2:8" s="23" customFormat="1" x14ac:dyDescent="0.2">
      <c r="B79" s="434"/>
      <c r="C79" s="424" t="s">
        <v>128</v>
      </c>
      <c r="D79" s="425"/>
      <c r="E79" s="427"/>
      <c r="F79" s="432"/>
      <c r="G79" s="439">
        <f t="shared" si="11"/>
        <v>0</v>
      </c>
      <c r="H79" s="440">
        <f t="shared" si="8"/>
        <v>0</v>
      </c>
    </row>
    <row r="80" spans="2:8" s="23" customFormat="1" x14ac:dyDescent="0.2">
      <c r="B80" s="434"/>
      <c r="C80" s="424" t="s">
        <v>129</v>
      </c>
      <c r="D80" s="425"/>
      <c r="E80" s="427"/>
      <c r="F80" s="432"/>
      <c r="G80" s="439">
        <f t="shared" si="11"/>
        <v>0</v>
      </c>
      <c r="H80" s="440">
        <f t="shared" si="8"/>
        <v>0</v>
      </c>
    </row>
    <row r="81" spans="2:8" s="23" customFormat="1" x14ac:dyDescent="0.2">
      <c r="B81" s="434"/>
      <c r="C81" s="424" t="s">
        <v>130</v>
      </c>
      <c r="D81" s="425"/>
      <c r="E81" s="427"/>
      <c r="F81" s="432"/>
      <c r="G81" s="439">
        <f t="shared" si="11"/>
        <v>0</v>
      </c>
      <c r="H81" s="440">
        <f t="shared" si="8"/>
        <v>0</v>
      </c>
    </row>
    <row r="82" spans="2:8" s="23" customFormat="1" x14ac:dyDescent="0.2">
      <c r="B82" s="434"/>
      <c r="C82" s="424" t="s">
        <v>131</v>
      </c>
      <c r="D82" s="425"/>
      <c r="E82" s="427"/>
      <c r="F82" s="432"/>
      <c r="G82" s="439">
        <f t="shared" si="11"/>
        <v>0</v>
      </c>
      <c r="H82" s="440">
        <f t="shared" si="8"/>
        <v>0</v>
      </c>
    </row>
    <row r="83" spans="2:8" s="23" customFormat="1" x14ac:dyDescent="0.2">
      <c r="B83" s="434"/>
      <c r="C83" s="424" t="s">
        <v>132</v>
      </c>
      <c r="D83" s="425"/>
      <c r="E83" s="427"/>
      <c r="F83" s="432"/>
      <c r="G83" s="439">
        <f t="shared" si="11"/>
        <v>0</v>
      </c>
      <c r="H83" s="440">
        <f t="shared" si="8"/>
        <v>0</v>
      </c>
    </row>
    <row r="84" spans="2:8" s="23" customFormat="1" x14ac:dyDescent="0.2">
      <c r="B84" s="434"/>
      <c r="C84" s="424" t="s">
        <v>133</v>
      </c>
      <c r="D84" s="425"/>
      <c r="E84" s="427"/>
      <c r="F84" s="432"/>
      <c r="G84" s="439">
        <f t="shared" si="11"/>
        <v>0</v>
      </c>
      <c r="H84" s="440">
        <f t="shared" si="8"/>
        <v>0</v>
      </c>
    </row>
    <row r="85" spans="2:8" s="23" customFormat="1" x14ac:dyDescent="0.2">
      <c r="B85" s="434"/>
      <c r="C85" s="424" t="s">
        <v>134</v>
      </c>
      <c r="D85" s="425"/>
      <c r="E85" s="427"/>
      <c r="F85" s="432"/>
      <c r="G85" s="439">
        <f t="shared" si="11"/>
        <v>0</v>
      </c>
      <c r="H85" s="440">
        <f t="shared" si="8"/>
        <v>0</v>
      </c>
    </row>
    <row r="86" spans="2:8" ht="13.5" thickBot="1" x14ac:dyDescent="0.25">
      <c r="B86" s="290"/>
      <c r="C86" s="430" t="s">
        <v>135</v>
      </c>
      <c r="D86" s="433"/>
      <c r="E86" s="433"/>
      <c r="F86" s="431"/>
      <c r="G86" s="329">
        <f t="shared" si="11"/>
        <v>0</v>
      </c>
      <c r="H86" s="337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437</v>
      </c>
    </row>
    <row r="5" spans="2:6" ht="15" customHeight="1" x14ac:dyDescent="0.2">
      <c r="B5" s="841" t="s">
        <v>77</v>
      </c>
      <c r="C5" s="168" t="s">
        <v>78</v>
      </c>
      <c r="D5" s="843" t="s">
        <v>79</v>
      </c>
      <c r="E5" s="843"/>
      <c r="F5" s="244" t="s">
        <v>80</v>
      </c>
    </row>
    <row r="6" spans="2:6" ht="30" customHeight="1" x14ac:dyDescent="0.2">
      <c r="B6" s="842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13" t="s">
        <v>83</v>
      </c>
      <c r="C7" s="214"/>
      <c r="D7" s="214"/>
      <c r="E7" s="214"/>
      <c r="F7" s="214"/>
    </row>
    <row r="8" spans="2:6" ht="15" customHeight="1" x14ac:dyDescent="0.2">
      <c r="B8" s="215" t="s">
        <v>84</v>
      </c>
      <c r="C8" s="43">
        <f>'Section 3 data'!$D$8</f>
        <v>4962.9219999999996</v>
      </c>
      <c r="D8" s="44">
        <f>'Section 3 data'!$E$8</f>
        <v>3378.681</v>
      </c>
      <c r="E8" s="198">
        <f>'Section 3 data'!$F$8</f>
        <v>16.53</v>
      </c>
      <c r="F8" s="199">
        <f>SUM(C8,D8)</f>
        <v>8341.6029999999992</v>
      </c>
    </row>
    <row r="9" spans="2:6" ht="15" customHeight="1" x14ac:dyDescent="0.2">
      <c r="B9" s="215" t="s">
        <v>85</v>
      </c>
      <c r="C9" s="43">
        <f>'Section 3 data'!$D$9</f>
        <v>328.83</v>
      </c>
      <c r="D9" s="44">
        <f>'Section 3 data'!$E$9</f>
        <v>2155.84</v>
      </c>
      <c r="E9" s="198">
        <f>'Section 3 data'!$F$9</f>
        <v>15.84</v>
      </c>
      <c r="F9" s="199">
        <f t="shared" ref="F9:F16" si="0">SUM(C9,D9)</f>
        <v>2484.67</v>
      </c>
    </row>
    <row r="10" spans="2:6" ht="15" customHeight="1" x14ac:dyDescent="0.2">
      <c r="B10" s="215" t="s">
        <v>86</v>
      </c>
      <c r="C10" s="43">
        <f>'Section 3 data'!$D$10</f>
        <v>52.689</v>
      </c>
      <c r="D10" s="44">
        <f>'Section 3 data'!$E$10</f>
        <v>40.956000000000003</v>
      </c>
      <c r="E10" s="198">
        <f>'Section 3 data'!$F$10</f>
        <v>89.45</v>
      </c>
      <c r="F10" s="199">
        <f t="shared" si="0"/>
        <v>93.64500000000001</v>
      </c>
    </row>
    <row r="11" spans="2:6" ht="15" customHeight="1" x14ac:dyDescent="0.2">
      <c r="B11" s="215" t="s">
        <v>87</v>
      </c>
      <c r="C11" s="43">
        <f>'Section 3 data'!$D$11</f>
        <v>575.35400000000004</v>
      </c>
      <c r="D11" s="44">
        <f>'Section 3 data'!$E$11</f>
        <v>777.22199999999998</v>
      </c>
      <c r="E11" s="198">
        <f>'Section 3 data'!$F$11</f>
        <v>31.35</v>
      </c>
      <c r="F11" s="199">
        <f t="shared" si="0"/>
        <v>1352.576</v>
      </c>
    </row>
    <row r="12" spans="2:6" ht="15" customHeight="1" x14ac:dyDescent="0.2">
      <c r="B12" s="215" t="s">
        <v>88</v>
      </c>
      <c r="C12" s="43">
        <f>'Section 3 data'!$D$12</f>
        <v>173.82599999999999</v>
      </c>
      <c r="D12" s="44">
        <f>'Section 3 data'!$E$12</f>
        <v>1171.6569999999999</v>
      </c>
      <c r="E12" s="198">
        <f>'Section 3 data'!$F$12</f>
        <v>26.85</v>
      </c>
      <c r="F12" s="199">
        <f t="shared" si="0"/>
        <v>1345.4829999999999</v>
      </c>
    </row>
    <row r="13" spans="2:6" ht="15" customHeight="1" x14ac:dyDescent="0.2">
      <c r="B13" s="215" t="s">
        <v>89</v>
      </c>
      <c r="C13" s="43">
        <f>'Section 3 data'!$D$13</f>
        <v>61.198999999999998</v>
      </c>
      <c r="D13" s="44">
        <f>'Section 3 data'!$E$13</f>
        <v>160.09899999999999</v>
      </c>
      <c r="E13" s="198">
        <f>'Section 3 data'!$F$13</f>
        <v>52.02</v>
      </c>
      <c r="F13" s="199">
        <f t="shared" si="0"/>
        <v>221.298</v>
      </c>
    </row>
    <row r="14" spans="2:6" ht="15" customHeight="1" x14ac:dyDescent="0.2">
      <c r="B14" s="215" t="s">
        <v>90</v>
      </c>
      <c r="C14" s="43">
        <f>'Section 3 data'!$D$14</f>
        <v>384.06200000000001</v>
      </c>
      <c r="D14" s="44">
        <f>'Section 3 data'!$E$14</f>
        <v>359.34</v>
      </c>
      <c r="E14" s="198">
        <f>'Section 3 data'!$F$14</f>
        <v>40.96</v>
      </c>
      <c r="F14" s="199">
        <f t="shared" si="0"/>
        <v>743.40200000000004</v>
      </c>
    </row>
    <row r="15" spans="2:6" ht="15" customHeight="1" x14ac:dyDescent="0.2">
      <c r="B15" s="215" t="s">
        <v>91</v>
      </c>
      <c r="C15" s="43">
        <f>'Section 3 data'!$D$15</f>
        <v>71.623999999999995</v>
      </c>
      <c r="D15" s="44">
        <f>'Section 3 data'!$E$15</f>
        <v>150.21899999999999</v>
      </c>
      <c r="E15" s="198">
        <f>'Section 3 data'!$F$15</f>
        <v>51.71</v>
      </c>
      <c r="F15" s="199">
        <f t="shared" si="0"/>
        <v>221.84299999999999</v>
      </c>
    </row>
    <row r="16" spans="2:6" ht="15" customHeight="1" x14ac:dyDescent="0.2">
      <c r="B16" s="219" t="s">
        <v>92</v>
      </c>
      <c r="C16" s="200">
        <f>'Section 3 data'!$D$6</f>
        <v>6610.5060000000003</v>
      </c>
      <c r="D16" s="201">
        <f>'Section 3 data'!$E$6</f>
        <v>8211.4609999999993</v>
      </c>
      <c r="E16" s="202">
        <f>'Section 3 data'!$F$6</f>
        <v>7.64</v>
      </c>
      <c r="F16" s="203">
        <f t="shared" si="0"/>
        <v>14821.967000000001</v>
      </c>
    </row>
    <row r="17" spans="2:6" ht="15" customHeight="1" x14ac:dyDescent="0.2">
      <c r="B17" s="213" t="s">
        <v>93</v>
      </c>
      <c r="C17" s="197"/>
      <c r="D17" s="197"/>
      <c r="E17" s="704"/>
      <c r="F17" s="197"/>
    </row>
    <row r="18" spans="2:6" ht="15" customHeight="1" x14ac:dyDescent="0.2">
      <c r="B18" s="215" t="s">
        <v>94</v>
      </c>
      <c r="C18" s="43">
        <f>'Section 3 data'!$D$16</f>
        <v>9.4160000000000004</v>
      </c>
      <c r="D18" s="44">
        <f>'Section 3 data'!$E$16</f>
        <v>1181.8150000000001</v>
      </c>
      <c r="E18" s="198">
        <f>'Section 3 data'!$F$16</f>
        <v>22.5</v>
      </c>
      <c r="F18" s="199">
        <f t="shared" ref="F18:F29" si="1">SUM(C18,D18)</f>
        <v>1191.231</v>
      </c>
    </row>
    <row r="19" spans="2:6" ht="15" customHeight="1" x14ac:dyDescent="0.2">
      <c r="B19" s="215" t="s">
        <v>95</v>
      </c>
      <c r="C19" s="43">
        <f>'Section 3 data'!$D$17</f>
        <v>20.224</v>
      </c>
      <c r="D19" s="44">
        <f>'Section 3 data'!$E$17</f>
        <v>584.13400000000001</v>
      </c>
      <c r="E19" s="198">
        <f>'Section 3 data'!$F$17</f>
        <v>27.46</v>
      </c>
      <c r="F19" s="199">
        <f t="shared" si="1"/>
        <v>604.35800000000006</v>
      </c>
    </row>
    <row r="20" spans="2:6" ht="15" customHeight="1" x14ac:dyDescent="0.2">
      <c r="B20" s="215" t="s">
        <v>96</v>
      </c>
      <c r="C20" s="43">
        <f>'Section 3 data'!$D$18</f>
        <v>6.0330000000000004</v>
      </c>
      <c r="D20" s="44">
        <f>'Section 3 data'!$E$18</f>
        <v>885.81</v>
      </c>
      <c r="E20" s="198">
        <f>'Section 3 data'!$F$18</f>
        <v>20.059999999999999</v>
      </c>
      <c r="F20" s="199">
        <f t="shared" si="1"/>
        <v>891.84299999999996</v>
      </c>
    </row>
    <row r="21" spans="2:6" ht="15" customHeight="1" x14ac:dyDescent="0.2">
      <c r="B21" s="215" t="s">
        <v>97</v>
      </c>
      <c r="C21" s="43">
        <f>'Section 3 data'!$D$19</f>
        <v>0.313</v>
      </c>
      <c r="D21" s="44">
        <f>'Section 3 data'!$E$19</f>
        <v>747.76900000000001</v>
      </c>
      <c r="E21" s="198">
        <f>'Section 3 data'!$F$19</f>
        <v>17.989999999999998</v>
      </c>
      <c r="F21" s="199">
        <f t="shared" si="1"/>
        <v>748.08199999999999</v>
      </c>
    </row>
    <row r="22" spans="2:6" ht="15" customHeight="1" x14ac:dyDescent="0.2">
      <c r="B22" s="215" t="s">
        <v>98</v>
      </c>
      <c r="C22" s="43">
        <f>'Section 3 data'!$D$20</f>
        <v>20.853000000000002</v>
      </c>
      <c r="D22" s="44">
        <f>'Section 3 data'!$E$20</f>
        <v>794.16099999999994</v>
      </c>
      <c r="E22" s="198">
        <f>'Section 3 data'!$F$20</f>
        <v>19.62</v>
      </c>
      <c r="F22" s="199">
        <f t="shared" si="1"/>
        <v>815.0139999999999</v>
      </c>
    </row>
    <row r="23" spans="2:6" ht="15" customHeight="1" x14ac:dyDescent="0.2">
      <c r="B23" s="215" t="s">
        <v>99</v>
      </c>
      <c r="C23" s="43">
        <f>'Section 3 data'!$D$21</f>
        <v>0</v>
      </c>
      <c r="D23" s="44">
        <f>'Section 3 data'!$E$21</f>
        <v>0</v>
      </c>
      <c r="E23" s="198">
        <f>'Section 3 data'!$F$21</f>
        <v>0</v>
      </c>
      <c r="F23" s="199">
        <f t="shared" si="1"/>
        <v>0</v>
      </c>
    </row>
    <row r="24" spans="2:6" ht="15" customHeight="1" x14ac:dyDescent="0.2">
      <c r="B24" s="215" t="s">
        <v>100</v>
      </c>
      <c r="C24" s="43">
        <f>'Section 3 data'!$D$22</f>
        <v>0.24199999999999999</v>
      </c>
      <c r="D24" s="44">
        <f>'Section 3 data'!$E$22</f>
        <v>157.16800000000001</v>
      </c>
      <c r="E24" s="198">
        <f>'Section 3 data'!$F$22</f>
        <v>28.42</v>
      </c>
      <c r="F24" s="199">
        <f t="shared" si="1"/>
        <v>157.41</v>
      </c>
    </row>
    <row r="25" spans="2:6" ht="15" customHeight="1" x14ac:dyDescent="0.2">
      <c r="B25" s="215" t="s">
        <v>101</v>
      </c>
      <c r="C25" s="43">
        <f>'Section 3 data'!$D$23</f>
        <v>0</v>
      </c>
      <c r="D25" s="44">
        <f>'Section 3 data'!$E$23</f>
        <v>95.539000000000001</v>
      </c>
      <c r="E25" s="198">
        <f>'Section 3 data'!$F$23</f>
        <v>33.83</v>
      </c>
      <c r="F25" s="199">
        <f t="shared" si="1"/>
        <v>95.539000000000001</v>
      </c>
    </row>
    <row r="26" spans="2:6" ht="15" customHeight="1" x14ac:dyDescent="0.2">
      <c r="B26" s="215" t="s">
        <v>102</v>
      </c>
      <c r="C26" s="43">
        <f>'Section 3 data'!$D$24</f>
        <v>6.3129999999999997</v>
      </c>
      <c r="D26" s="44">
        <f>'Section 3 data'!$E$24</f>
        <v>463.79399999999998</v>
      </c>
      <c r="E26" s="198">
        <f>'Section 3 data'!$F$24</f>
        <v>28.69</v>
      </c>
      <c r="F26" s="199">
        <f t="shared" si="1"/>
        <v>470.10699999999997</v>
      </c>
    </row>
    <row r="27" spans="2:6" ht="15" customHeight="1" x14ac:dyDescent="0.2">
      <c r="B27" s="215" t="s">
        <v>103</v>
      </c>
      <c r="C27" s="43">
        <f>'Section 3 data'!$D$25</f>
        <v>0</v>
      </c>
      <c r="D27" s="44">
        <f>'Section 3 data'!$E$25</f>
        <v>213.25299999999999</v>
      </c>
      <c r="E27" s="198">
        <f>'Section 3 data'!$F$25</f>
        <v>47.32</v>
      </c>
      <c r="F27" s="199">
        <f t="shared" si="1"/>
        <v>213.25299999999999</v>
      </c>
    </row>
    <row r="28" spans="2:6" ht="15" customHeight="1" x14ac:dyDescent="0.2">
      <c r="B28" s="215" t="s">
        <v>104</v>
      </c>
      <c r="C28" s="43">
        <f>'Section 3 data'!$D$26</f>
        <v>57.215000000000003</v>
      </c>
      <c r="D28" s="44">
        <f>'Section 3 data'!$E$26</f>
        <v>311.60500000000002</v>
      </c>
      <c r="E28" s="198">
        <f>'Section 3 data'!$F$26</f>
        <v>19.64</v>
      </c>
      <c r="F28" s="199">
        <f t="shared" si="1"/>
        <v>368.82000000000005</v>
      </c>
    </row>
    <row r="29" spans="2:6" ht="15" customHeight="1" x14ac:dyDescent="0.2">
      <c r="B29" s="219" t="s">
        <v>105</v>
      </c>
      <c r="C29" s="200">
        <f>'Section 3 data'!$D$7</f>
        <v>120.61</v>
      </c>
      <c r="D29" s="201">
        <f>'Section 3 data'!$E$7</f>
        <v>5436.1059999999998</v>
      </c>
      <c r="E29" s="202">
        <f>'Section 3 data'!$F$7</f>
        <v>7.43</v>
      </c>
      <c r="F29" s="203">
        <f t="shared" si="1"/>
        <v>5556.7159999999994</v>
      </c>
    </row>
    <row r="30" spans="2:6" ht="15" customHeight="1" x14ac:dyDescent="0.2">
      <c r="B30" s="213" t="s">
        <v>106</v>
      </c>
      <c r="C30" s="204"/>
      <c r="D30" s="204"/>
      <c r="E30" s="5"/>
      <c r="F30" s="204"/>
    </row>
    <row r="31" spans="2:6" ht="15" customHeight="1" x14ac:dyDescent="0.2">
      <c r="B31" s="219" t="s">
        <v>106</v>
      </c>
      <c r="C31" s="200">
        <f>'Section 3 data'!$D$5</f>
        <v>6731.116</v>
      </c>
      <c r="D31" s="201">
        <f>'Section 3 data'!$E$5</f>
        <v>13663.496999999999</v>
      </c>
      <c r="E31" s="202">
        <f>'Section 3 data'!$F$5</f>
        <v>5.29</v>
      </c>
      <c r="F31" s="203">
        <f>SUM(C31,D31)</f>
        <v>20394.612999999998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41" t="s">
        <v>267</v>
      </c>
      <c r="C5" s="168" t="s">
        <v>78</v>
      </c>
      <c r="D5" s="843" t="s">
        <v>79</v>
      </c>
      <c r="E5" s="843"/>
      <c r="F5" s="244" t="s">
        <v>80</v>
      </c>
    </row>
    <row r="6" spans="2:6" ht="30" customHeight="1" x14ac:dyDescent="0.2">
      <c r="B6" s="842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359</v>
      </c>
      <c r="C8" s="43">
        <f>'Section 3 data'!$D$31</f>
        <v>0.17799999999999999</v>
      </c>
      <c r="D8" s="44">
        <f>'Section 3 data'!$E$31</f>
        <v>0.248</v>
      </c>
      <c r="E8" s="198">
        <f>'Section 3 data'!$F$31</f>
        <v>63.65</v>
      </c>
      <c r="F8" s="199">
        <f>SUM(C8,D8)</f>
        <v>0.42599999999999999</v>
      </c>
    </row>
    <row r="9" spans="2:6" ht="15" customHeight="1" x14ac:dyDescent="0.2">
      <c r="B9" s="218" t="s">
        <v>360</v>
      </c>
      <c r="C9" s="43">
        <f>'Section 3 data'!$D$32</f>
        <v>98.935000000000002</v>
      </c>
      <c r="D9" s="242">
        <f>'Section 3 data'!$E$32</f>
        <v>39.353000000000002</v>
      </c>
      <c r="E9" s="198">
        <f>'Section 3 data'!$F$32</f>
        <v>40.44</v>
      </c>
      <c r="F9" s="199">
        <f t="shared" ref="F9:F15" si="0">SUM(C9,D9)</f>
        <v>138.28800000000001</v>
      </c>
    </row>
    <row r="10" spans="2:6" ht="15" customHeight="1" x14ac:dyDescent="0.2">
      <c r="B10" s="215" t="s">
        <v>361</v>
      </c>
      <c r="C10" s="43">
        <f>'Section 3 data'!$D$33</f>
        <v>2330.4560000000001</v>
      </c>
      <c r="D10" s="44">
        <f>'Section 3 data'!$E$33</f>
        <v>3720.7040000000002</v>
      </c>
      <c r="E10" s="198">
        <f>'Section 3 data'!$F$33</f>
        <v>15.578520467143436</v>
      </c>
      <c r="F10" s="199">
        <f t="shared" si="0"/>
        <v>6051.16</v>
      </c>
    </row>
    <row r="11" spans="2:6" ht="15" customHeight="1" x14ac:dyDescent="0.2">
      <c r="B11" s="215" t="s">
        <v>362</v>
      </c>
      <c r="C11" s="43">
        <f>'Section 3 data'!$D$34</f>
        <v>3052.6849999999999</v>
      </c>
      <c r="D11" s="44">
        <f>'Section 3 data'!$E$34</f>
        <v>3254.3910000000001</v>
      </c>
      <c r="E11" s="243">
        <f>'Section 3 data'!$F$34</f>
        <v>15.94920865824542</v>
      </c>
      <c r="F11" s="199">
        <f t="shared" si="0"/>
        <v>6307.076</v>
      </c>
    </row>
    <row r="12" spans="2:6" ht="15" customHeight="1" x14ac:dyDescent="0.2">
      <c r="B12" s="215" t="s">
        <v>363</v>
      </c>
      <c r="C12" s="43">
        <f>'Section 3 data'!$D$35</f>
        <v>1088.7090000000001</v>
      </c>
      <c r="D12" s="44">
        <f>'Section 3 data'!$E$35</f>
        <v>850.07899999999995</v>
      </c>
      <c r="E12" s="243">
        <f>'Section 3 data'!$F$35</f>
        <v>42.86</v>
      </c>
      <c r="F12" s="199">
        <f t="shared" si="0"/>
        <v>1938.788</v>
      </c>
    </row>
    <row r="13" spans="2:6" ht="15" customHeight="1" x14ac:dyDescent="0.2">
      <c r="B13" s="215" t="s">
        <v>364</v>
      </c>
      <c r="C13" s="43">
        <f>'Section 3 data'!$D$36</f>
        <v>31.265000000000001</v>
      </c>
      <c r="D13" s="44">
        <f>'Section 3 data'!$E$36</f>
        <v>332.89100000000002</v>
      </c>
      <c r="E13" s="198">
        <f>'Section 3 data'!$F$36</f>
        <v>59.68</v>
      </c>
      <c r="F13" s="199">
        <f t="shared" si="0"/>
        <v>364.15600000000001</v>
      </c>
    </row>
    <row r="14" spans="2:6" ht="15" customHeight="1" x14ac:dyDescent="0.2">
      <c r="B14" s="215" t="s">
        <v>365</v>
      </c>
      <c r="C14" s="43">
        <f>'Section 3 data'!$D$37</f>
        <v>8.2780000000000005</v>
      </c>
      <c r="D14" s="44">
        <f>'Section 3 data'!$E$37</f>
        <v>13.795</v>
      </c>
      <c r="E14" s="198">
        <f>'Section 3 data'!$F$37</f>
        <v>99.74</v>
      </c>
      <c r="F14" s="199">
        <f t="shared" si="0"/>
        <v>22.073</v>
      </c>
    </row>
    <row r="15" spans="2:6" ht="15" customHeight="1" x14ac:dyDescent="0.2">
      <c r="B15" s="219" t="s">
        <v>80</v>
      </c>
      <c r="C15" s="66">
        <f>'Section 3 data'!$D$6</f>
        <v>6610.5060000000003</v>
      </c>
      <c r="D15" s="66">
        <f>'Section 3 data'!$E$6</f>
        <v>8211.4609999999993</v>
      </c>
      <c r="E15" s="202">
        <f>'Section 3 data'!$F$6</f>
        <v>7.64</v>
      </c>
      <c r="F15" s="231">
        <f t="shared" si="0"/>
        <v>14821.967000000001</v>
      </c>
    </row>
    <row r="16" spans="2:6" ht="15" customHeight="1" x14ac:dyDescent="0.2">
      <c r="B16" s="213" t="s">
        <v>105</v>
      </c>
      <c r="C16" s="237"/>
      <c r="D16" s="237"/>
      <c r="E16" s="237"/>
      <c r="F16" s="237"/>
    </row>
    <row r="17" spans="2:6" ht="15" customHeight="1" x14ac:dyDescent="0.2">
      <c r="B17" s="215" t="s">
        <v>359</v>
      </c>
      <c r="C17" s="43">
        <f>'Section 3 data'!D39</f>
        <v>2.9000000000000001E-2</v>
      </c>
      <c r="D17" s="43">
        <f>'Section 3 data'!E39</f>
        <v>11.694000000000001</v>
      </c>
      <c r="E17" s="198">
        <f>'Section 3 data'!F39</f>
        <v>36.729999999999997</v>
      </c>
      <c r="F17" s="199">
        <f>C17+D17</f>
        <v>11.723000000000001</v>
      </c>
    </row>
    <row r="18" spans="2:6" ht="15" customHeight="1" x14ac:dyDescent="0.2">
      <c r="B18" s="218" t="s">
        <v>360</v>
      </c>
      <c r="C18" s="43">
        <f>'Section 3 data'!D40</f>
        <v>6.2469999999999999</v>
      </c>
      <c r="D18" s="242">
        <f>'Section 3 data'!E40</f>
        <v>130.542</v>
      </c>
      <c r="E18" s="198">
        <f>'Section 3 data'!F40</f>
        <v>16.510000000000002</v>
      </c>
      <c r="F18" s="199">
        <f t="shared" ref="F18:F24" si="1">C18+D18</f>
        <v>136.78899999999999</v>
      </c>
    </row>
    <row r="19" spans="2:6" ht="15" customHeight="1" x14ac:dyDescent="0.2">
      <c r="B19" s="215" t="s">
        <v>361</v>
      </c>
      <c r="C19" s="43">
        <f>'Section 3 data'!D41</f>
        <v>24.518000000000001</v>
      </c>
      <c r="D19" s="44">
        <f>'Section 3 data'!E41</f>
        <v>1274.252</v>
      </c>
      <c r="E19" s="198">
        <f>'Section 3 data'!F41</f>
        <v>14.302908675230594</v>
      </c>
      <c r="F19" s="199">
        <f t="shared" si="1"/>
        <v>1298.77</v>
      </c>
    </row>
    <row r="20" spans="2:6" ht="15" customHeight="1" x14ac:dyDescent="0.2">
      <c r="B20" s="215" t="s">
        <v>362</v>
      </c>
      <c r="C20" s="43">
        <f>'Section 3 data'!D42</f>
        <v>33.954999999999998</v>
      </c>
      <c r="D20" s="44">
        <f>'Section 3 data'!E42</f>
        <v>936.08500000000004</v>
      </c>
      <c r="E20" s="243">
        <f>'Section 3 data'!F42</f>
        <v>18.056942596526596</v>
      </c>
      <c r="F20" s="199">
        <f t="shared" si="1"/>
        <v>970.04000000000008</v>
      </c>
    </row>
    <row r="21" spans="2:6" ht="15" customHeight="1" x14ac:dyDescent="0.2">
      <c r="B21" s="215" t="s">
        <v>363</v>
      </c>
      <c r="C21" s="43">
        <f>'Section 3 data'!D43</f>
        <v>33.718000000000004</v>
      </c>
      <c r="D21" s="44">
        <f>'Section 3 data'!E43</f>
        <v>1791.768</v>
      </c>
      <c r="E21" s="243">
        <f>'Section 3 data'!F43</f>
        <v>16.46</v>
      </c>
      <c r="F21" s="199">
        <f t="shared" si="1"/>
        <v>1825.4860000000001</v>
      </c>
    </row>
    <row r="22" spans="2:6" ht="15" customHeight="1" x14ac:dyDescent="0.2">
      <c r="B22" s="215" t="s">
        <v>364</v>
      </c>
      <c r="C22" s="43">
        <f>'Section 3 data'!D44</f>
        <v>10.976000000000001</v>
      </c>
      <c r="D22" s="44">
        <f>'Section 3 data'!E44</f>
        <v>919.87599999999998</v>
      </c>
      <c r="E22" s="243">
        <f>'Section 3 data'!F44</f>
        <v>22.74</v>
      </c>
      <c r="F22" s="199">
        <f t="shared" si="1"/>
        <v>930.85199999999998</v>
      </c>
    </row>
    <row r="23" spans="2:6" ht="15" customHeight="1" x14ac:dyDescent="0.2">
      <c r="B23" s="215" t="s">
        <v>365</v>
      </c>
      <c r="C23" s="43">
        <f>'Section 3 data'!D45</f>
        <v>11.167999999999999</v>
      </c>
      <c r="D23" s="44">
        <f>'Section 3 data'!E45</f>
        <v>371.88900000000001</v>
      </c>
      <c r="E23" s="198">
        <f>'Section 3 data'!F45</f>
        <v>51.844977610134514</v>
      </c>
      <c r="F23" s="199">
        <f t="shared" si="1"/>
        <v>383.05700000000002</v>
      </c>
    </row>
    <row r="24" spans="2:6" ht="15" customHeight="1" x14ac:dyDescent="0.2">
      <c r="B24" s="219" t="s">
        <v>80</v>
      </c>
      <c r="C24" s="66">
        <f>'Section 3 data'!$D$7</f>
        <v>120.61</v>
      </c>
      <c r="D24" s="66">
        <f>'Section 3 data'!$E$7</f>
        <v>5436.1059999999998</v>
      </c>
      <c r="E24" s="202">
        <f>'Section 3 data'!$F$7</f>
        <v>7.43</v>
      </c>
      <c r="F24" s="231">
        <f t="shared" si="1"/>
        <v>5556.7159999999994</v>
      </c>
    </row>
    <row r="25" spans="2:6" ht="15" customHeight="1" x14ac:dyDescent="0.2">
      <c r="B25" s="213" t="s">
        <v>106</v>
      </c>
      <c r="C25" s="237"/>
      <c r="D25" s="237"/>
      <c r="E25" s="237"/>
      <c r="F25" s="237"/>
    </row>
    <row r="26" spans="2:6" ht="15" customHeight="1" x14ac:dyDescent="0.2">
      <c r="B26" s="215" t="s">
        <v>359</v>
      </c>
      <c r="C26" s="43">
        <f>'Section 3 data'!$D$47</f>
        <v>0.20599999999999999</v>
      </c>
      <c r="D26" s="44">
        <f>'Section 3 data'!$E$47</f>
        <v>11.993</v>
      </c>
      <c r="E26" s="198">
        <f>'Section 3 data'!$F$47</f>
        <v>36.36</v>
      </c>
      <c r="F26" s="199">
        <f t="shared" ref="F26:F33" si="2">SUM(C26,D26)</f>
        <v>12.199</v>
      </c>
    </row>
    <row r="27" spans="2:6" ht="15" customHeight="1" x14ac:dyDescent="0.2">
      <c r="B27" s="218" t="s">
        <v>360</v>
      </c>
      <c r="C27" s="43">
        <f>'Section 3 data'!$D$48</f>
        <v>105.182</v>
      </c>
      <c r="D27" s="242">
        <f>'Section 3 data'!$E$48</f>
        <v>170.386</v>
      </c>
      <c r="E27" s="198">
        <f>'Section 3 data'!$F$48</f>
        <v>15.68</v>
      </c>
      <c r="F27" s="199">
        <f t="shared" si="2"/>
        <v>275.56799999999998</v>
      </c>
    </row>
    <row r="28" spans="2:6" ht="15" customHeight="1" x14ac:dyDescent="0.2">
      <c r="B28" s="215" t="s">
        <v>361</v>
      </c>
      <c r="C28" s="43">
        <f>'Section 3 data'!$D$49</f>
        <v>2354.973</v>
      </c>
      <c r="D28" s="44">
        <f>'Section 3 data'!$E$49</f>
        <v>5037.2359999999999</v>
      </c>
      <c r="E28" s="198">
        <f>'Section 3 data'!$F$49</f>
        <v>12.578059352484658</v>
      </c>
      <c r="F28" s="199">
        <f t="shared" si="2"/>
        <v>7392.2089999999998</v>
      </c>
    </row>
    <row r="29" spans="2:6" ht="15" customHeight="1" x14ac:dyDescent="0.2">
      <c r="B29" s="215" t="s">
        <v>362</v>
      </c>
      <c r="C29" s="43">
        <f>'Section 3 data'!$D$50</f>
        <v>3086.6410000000001</v>
      </c>
      <c r="D29" s="44">
        <f>'Section 3 data'!$E$50</f>
        <v>4133.4179999999997</v>
      </c>
      <c r="E29" s="243">
        <f>'Section 3 data'!$F$50</f>
        <v>13.450326888607103</v>
      </c>
      <c r="F29" s="199">
        <f t="shared" si="2"/>
        <v>7220.0589999999993</v>
      </c>
    </row>
    <row r="30" spans="2:6" ht="15" customHeight="1" x14ac:dyDescent="0.2">
      <c r="B30" s="215" t="s">
        <v>363</v>
      </c>
      <c r="C30" s="43">
        <f>'Section 3 data'!$D$51</f>
        <v>1122.4269999999999</v>
      </c>
      <c r="D30" s="44">
        <f>'Section 3 data'!$E$51</f>
        <v>2663.5819999999999</v>
      </c>
      <c r="E30" s="243">
        <f>'Section 3 data'!$F$51</f>
        <v>17.670000000000002</v>
      </c>
      <c r="F30" s="199">
        <f t="shared" si="2"/>
        <v>3786.009</v>
      </c>
    </row>
    <row r="31" spans="2:6" ht="15" customHeight="1" x14ac:dyDescent="0.2">
      <c r="B31" s="215" t="s">
        <v>364</v>
      </c>
      <c r="C31" s="43">
        <f>'Section 3 data'!$D$52</f>
        <v>42.241</v>
      </c>
      <c r="D31" s="44">
        <f>'Section 3 data'!$E$52</f>
        <v>1259.982</v>
      </c>
      <c r="E31" s="243">
        <f>'Section 3 data'!$F$52</f>
        <v>23.2</v>
      </c>
      <c r="F31" s="199">
        <f t="shared" si="2"/>
        <v>1302.223</v>
      </c>
    </row>
    <row r="32" spans="2:6" ht="15" customHeight="1" x14ac:dyDescent="0.2">
      <c r="B32" s="215" t="s">
        <v>365</v>
      </c>
      <c r="C32" s="43">
        <f>'Section 3 data'!$D$53</f>
        <v>19.446999999999999</v>
      </c>
      <c r="D32" s="44">
        <f>'Section 3 data'!$E$53</f>
        <v>386.9</v>
      </c>
      <c r="E32" s="198">
        <f>'Section 3 data'!$F$53</f>
        <v>50.110651417340556</v>
      </c>
      <c r="F32" s="199">
        <f t="shared" si="2"/>
        <v>406.34699999999998</v>
      </c>
    </row>
    <row r="33" spans="2:6" ht="15" customHeight="1" x14ac:dyDescent="0.2">
      <c r="B33" s="221" t="s">
        <v>80</v>
      </c>
      <c r="C33" s="233">
        <f>'Section 3 data'!$D$5</f>
        <v>6731.116</v>
      </c>
      <c r="D33" s="233">
        <f>'Section 3 data'!$E$5</f>
        <v>13663.496999999999</v>
      </c>
      <c r="E33" s="206">
        <f>'Section 3 data'!$F$5</f>
        <v>5.29</v>
      </c>
      <c r="F33" s="235">
        <f t="shared" si="2"/>
        <v>20394.612999999998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41" t="s">
        <v>269</v>
      </c>
      <c r="C5" s="168" t="s">
        <v>78</v>
      </c>
      <c r="D5" s="843" t="s">
        <v>79</v>
      </c>
      <c r="E5" s="843"/>
      <c r="F5" s="244" t="s">
        <v>80</v>
      </c>
    </row>
    <row r="6" spans="2:6" ht="30" customHeight="1" x14ac:dyDescent="0.2">
      <c r="B6" s="842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366</v>
      </c>
      <c r="C8" s="43">
        <f>'Section 3 data'!$D$58</f>
        <v>0.23699999999999999</v>
      </c>
      <c r="D8" s="44">
        <f>'Section 3 data'!$E$58</f>
        <v>1.4E-2</v>
      </c>
      <c r="E8" s="198">
        <f>'Section 3 data'!$F$58</f>
        <v>96.6</v>
      </c>
      <c r="F8" s="199">
        <f>SUM(C8,D8)</f>
        <v>0.251</v>
      </c>
    </row>
    <row r="9" spans="2:6" ht="15" customHeight="1" x14ac:dyDescent="0.2">
      <c r="B9" s="227" t="s">
        <v>367</v>
      </c>
      <c r="C9" s="43">
        <f>'Section 3 data'!$D$59</f>
        <v>41.167000000000002</v>
      </c>
      <c r="D9" s="44">
        <f>'Section 3 data'!$E$59</f>
        <v>49.405000000000001</v>
      </c>
      <c r="E9" s="198">
        <f>'Section 3 data'!$F$59</f>
        <v>45.39</v>
      </c>
      <c r="F9" s="199">
        <f t="shared" ref="F9:F17" si="0">SUM(C9,D9)</f>
        <v>90.572000000000003</v>
      </c>
    </row>
    <row r="10" spans="2:6" ht="15" customHeight="1" x14ac:dyDescent="0.2">
      <c r="B10" s="228" t="s">
        <v>368</v>
      </c>
      <c r="C10" s="43">
        <f>'Section 3 data'!$D$60</f>
        <v>994.24400000000003</v>
      </c>
      <c r="D10" s="44">
        <f>'Section 3 data'!$E$60</f>
        <v>395.786</v>
      </c>
      <c r="E10" s="198">
        <f>'Section 3 data'!$F$60</f>
        <v>31.46</v>
      </c>
      <c r="F10" s="199">
        <f t="shared" si="0"/>
        <v>1390.03</v>
      </c>
    </row>
    <row r="11" spans="2:6" ht="15" customHeight="1" x14ac:dyDescent="0.2">
      <c r="B11" s="226" t="s">
        <v>369</v>
      </c>
      <c r="C11" s="43">
        <f>'Section 3 data'!$D$61</f>
        <v>2660.7260000000001</v>
      </c>
      <c r="D11" s="44">
        <f>'Section 3 data'!$E$61</f>
        <v>1231.807</v>
      </c>
      <c r="E11" s="198">
        <f>'Section 3 data'!$F$61</f>
        <v>21.21</v>
      </c>
      <c r="F11" s="199">
        <f t="shared" si="0"/>
        <v>3892.5330000000004</v>
      </c>
    </row>
    <row r="12" spans="2:6" ht="15" customHeight="1" x14ac:dyDescent="0.2">
      <c r="B12" s="226" t="s">
        <v>370</v>
      </c>
      <c r="C12" s="43">
        <f>'Section 3 data'!$D$62</f>
        <v>2356.5709999999999</v>
      </c>
      <c r="D12" s="44">
        <f>'Section 3 data'!$E$62</f>
        <v>3024.7280000000001</v>
      </c>
      <c r="E12" s="198">
        <f>'Section 3 data'!$F$62</f>
        <v>16.329999999999998</v>
      </c>
      <c r="F12" s="199">
        <f t="shared" si="0"/>
        <v>5381.299</v>
      </c>
    </row>
    <row r="13" spans="2:6" ht="15" customHeight="1" x14ac:dyDescent="0.2">
      <c r="B13" s="226" t="s">
        <v>371</v>
      </c>
      <c r="C13" s="43">
        <f>'Section 3 data'!$D$63</f>
        <v>342.23899999999998</v>
      </c>
      <c r="D13" s="44">
        <f>'Section 3 data'!$E$63</f>
        <v>2397.6990000000001</v>
      </c>
      <c r="E13" s="198">
        <f>'Section 3 data'!$F$63</f>
        <v>19.399999999999999</v>
      </c>
      <c r="F13" s="199">
        <f t="shared" si="0"/>
        <v>2739.9380000000001</v>
      </c>
    </row>
    <row r="14" spans="2:6" ht="15" customHeight="1" x14ac:dyDescent="0.2">
      <c r="B14" s="226" t="s">
        <v>372</v>
      </c>
      <c r="C14" s="43">
        <f>'Section 3 data'!$D$64</f>
        <v>208.01599999999999</v>
      </c>
      <c r="D14" s="44">
        <f>'Section 3 data'!$E$64</f>
        <v>734.69899999999996</v>
      </c>
      <c r="E14" s="198">
        <f>'Section 3 data'!$F$64</f>
        <v>31</v>
      </c>
      <c r="F14" s="199">
        <f t="shared" si="0"/>
        <v>942.71499999999992</v>
      </c>
    </row>
    <row r="15" spans="2:6" ht="15" customHeight="1" x14ac:dyDescent="0.2">
      <c r="B15" s="226" t="s">
        <v>373</v>
      </c>
      <c r="C15" s="43">
        <f>'Section 3 data'!$D$65</f>
        <v>6.6260000000000003</v>
      </c>
      <c r="D15" s="44">
        <f>'Section 3 data'!$E$65</f>
        <v>160.79499999999999</v>
      </c>
      <c r="E15" s="198">
        <f>'Section 3 data'!$F$65</f>
        <v>44.9</v>
      </c>
      <c r="F15" s="199">
        <f t="shared" si="0"/>
        <v>167.42099999999999</v>
      </c>
    </row>
    <row r="16" spans="2:6" ht="15" customHeight="1" x14ac:dyDescent="0.2">
      <c r="B16" s="226" t="s">
        <v>374</v>
      </c>
      <c r="C16" s="43">
        <f>'Section 3 data'!$D$66</f>
        <v>0.68</v>
      </c>
      <c r="D16" s="44">
        <f>'Section 3 data'!$E$66</f>
        <v>216.52799999999999</v>
      </c>
      <c r="E16" s="198">
        <f>'Section 3 data'!$F$66</f>
        <v>75.52</v>
      </c>
      <c r="F16" s="199">
        <f t="shared" si="0"/>
        <v>217.208</v>
      </c>
    </row>
    <row r="17" spans="2:6" ht="15" customHeight="1" x14ac:dyDescent="0.2">
      <c r="B17" s="229" t="s">
        <v>80</v>
      </c>
      <c r="C17" s="66">
        <f>'Section 3 data'!$D$6</f>
        <v>6610.5060000000003</v>
      </c>
      <c r="D17" s="66">
        <f>'Section 3 data'!$E$6</f>
        <v>8211.4609999999993</v>
      </c>
      <c r="E17" s="230">
        <f>'Section 3 data'!$F$6</f>
        <v>7.64</v>
      </c>
      <c r="F17" s="231">
        <f t="shared" si="0"/>
        <v>14821.967000000001</v>
      </c>
    </row>
    <row r="18" spans="2:6" ht="15" customHeight="1" x14ac:dyDescent="0.2">
      <c r="B18" s="236" t="s">
        <v>105</v>
      </c>
      <c r="C18" s="237"/>
      <c r="D18" s="237"/>
      <c r="E18" s="237"/>
      <c r="F18" s="237"/>
    </row>
    <row r="19" spans="2:6" ht="15" customHeight="1" x14ac:dyDescent="0.2">
      <c r="B19" s="226" t="s">
        <v>366</v>
      </c>
      <c r="C19" s="43">
        <f>'Section 3 data'!$D$68</f>
        <v>0.41799999999999998</v>
      </c>
      <c r="D19" s="44">
        <f>'Section 3 data'!$E$68</f>
        <v>36.463999999999999</v>
      </c>
      <c r="E19" s="198">
        <f>'Section 3 data'!$F$68</f>
        <v>28.14</v>
      </c>
      <c r="F19" s="199">
        <f t="shared" ref="F19:F28" si="1">SUM(C19,D19)</f>
        <v>36.881999999999998</v>
      </c>
    </row>
    <row r="20" spans="2:6" ht="15" customHeight="1" x14ac:dyDescent="0.2">
      <c r="B20" s="227" t="s">
        <v>367</v>
      </c>
      <c r="C20" s="43">
        <f>'Section 3 data'!$D$69</f>
        <v>14.28</v>
      </c>
      <c r="D20" s="44">
        <f>'Section 3 data'!$E$69</f>
        <v>286.46499999999997</v>
      </c>
      <c r="E20" s="198">
        <f>'Section 3 data'!$F$69</f>
        <v>14.78</v>
      </c>
      <c r="F20" s="199">
        <f t="shared" si="1"/>
        <v>300.74499999999995</v>
      </c>
    </row>
    <row r="21" spans="2:6" ht="15" customHeight="1" x14ac:dyDescent="0.2">
      <c r="B21" s="228" t="s">
        <v>368</v>
      </c>
      <c r="C21" s="43">
        <f>'Section 3 data'!$D$70</f>
        <v>39.534999999999997</v>
      </c>
      <c r="D21" s="44">
        <f>'Section 3 data'!$E$70</f>
        <v>450.62</v>
      </c>
      <c r="E21" s="198">
        <f>'Section 3 data'!$F$70</f>
        <v>15.4</v>
      </c>
      <c r="F21" s="199">
        <f t="shared" si="1"/>
        <v>490.15499999999997</v>
      </c>
    </row>
    <row r="22" spans="2:6" ht="15" customHeight="1" x14ac:dyDescent="0.2">
      <c r="B22" s="226" t="s">
        <v>369</v>
      </c>
      <c r="C22" s="43">
        <f>'Section 3 data'!$D$71</f>
        <v>27.062999999999999</v>
      </c>
      <c r="D22" s="44">
        <f>'Section 3 data'!$E$71</f>
        <v>659.00199999999995</v>
      </c>
      <c r="E22" s="198">
        <f>'Section 3 data'!$F$71</f>
        <v>19.75</v>
      </c>
      <c r="F22" s="199">
        <f t="shared" si="1"/>
        <v>686.06499999999994</v>
      </c>
    </row>
    <row r="23" spans="2:6" ht="15" customHeight="1" x14ac:dyDescent="0.2">
      <c r="B23" s="226" t="s">
        <v>370</v>
      </c>
      <c r="C23" s="43">
        <f>'Section 3 data'!$D$72</f>
        <v>24.855</v>
      </c>
      <c r="D23" s="44">
        <f>'Section 3 data'!$E$72</f>
        <v>1089.5809999999999</v>
      </c>
      <c r="E23" s="198">
        <f>'Section 3 data'!$F$72</f>
        <v>14.6</v>
      </c>
      <c r="F23" s="199">
        <f t="shared" si="1"/>
        <v>1114.4359999999999</v>
      </c>
    </row>
    <row r="24" spans="2:6" ht="15" customHeight="1" x14ac:dyDescent="0.2">
      <c r="B24" s="226" t="s">
        <v>371</v>
      </c>
      <c r="C24" s="43">
        <f>'Section 3 data'!$D$73</f>
        <v>10.343</v>
      </c>
      <c r="D24" s="44">
        <f>'Section 3 data'!$E$73</f>
        <v>867.30499999999995</v>
      </c>
      <c r="E24" s="198">
        <f>'Section 3 data'!$F$73</f>
        <v>18.78</v>
      </c>
      <c r="F24" s="199">
        <f t="shared" si="1"/>
        <v>877.64799999999991</v>
      </c>
    </row>
    <row r="25" spans="2:6" ht="15" customHeight="1" x14ac:dyDescent="0.2">
      <c r="B25" s="226" t="s">
        <v>372</v>
      </c>
      <c r="C25" s="43">
        <f>'Section 3 data'!$D$74</f>
        <v>3.7789999999999999</v>
      </c>
      <c r="D25" s="44">
        <f>'Section 3 data'!$E$74</f>
        <v>1268.7650000000001</v>
      </c>
      <c r="E25" s="198">
        <f>'Section 3 data'!$F$74</f>
        <v>18.8</v>
      </c>
      <c r="F25" s="199">
        <f t="shared" si="1"/>
        <v>1272.5440000000001</v>
      </c>
    </row>
    <row r="26" spans="2:6" ht="15" customHeight="1" x14ac:dyDescent="0.2">
      <c r="B26" s="226" t="s">
        <v>373</v>
      </c>
      <c r="C26" s="43">
        <f>'Section 3 data'!$D$75</f>
        <v>0.33500000000000002</v>
      </c>
      <c r="D26" s="44">
        <f>'Section 3 data'!$E$75</f>
        <v>721.25400000000002</v>
      </c>
      <c r="E26" s="198">
        <f>'Section 3 data'!$F$75</f>
        <v>33.700000000000003</v>
      </c>
      <c r="F26" s="199">
        <f t="shared" si="1"/>
        <v>721.58900000000006</v>
      </c>
    </row>
    <row r="27" spans="2:6" ht="15" customHeight="1" x14ac:dyDescent="0.2">
      <c r="B27" s="226" t="s">
        <v>374</v>
      </c>
      <c r="C27" s="43">
        <f>'Section 3 data'!$D$76</f>
        <v>2E-3</v>
      </c>
      <c r="D27" s="44">
        <f>'Section 3 data'!$E$76</f>
        <v>56.649000000000001</v>
      </c>
      <c r="E27" s="198">
        <f>'Section 3 data'!$F$76</f>
        <v>49.5</v>
      </c>
      <c r="F27" s="199">
        <f t="shared" si="1"/>
        <v>56.651000000000003</v>
      </c>
    </row>
    <row r="28" spans="2:6" ht="15" customHeight="1" x14ac:dyDescent="0.2">
      <c r="B28" s="229" t="s">
        <v>80</v>
      </c>
      <c r="C28" s="66">
        <f>'Section 3 data'!$D$7</f>
        <v>120.61</v>
      </c>
      <c r="D28" s="66">
        <f>'Section 3 data'!$E$7</f>
        <v>5436.1059999999998</v>
      </c>
      <c r="E28" s="230">
        <f>'Section 3 data'!$F$7</f>
        <v>7.43</v>
      </c>
      <c r="F28" s="231">
        <f t="shared" si="1"/>
        <v>5556.7159999999994</v>
      </c>
    </row>
    <row r="29" spans="2:6" ht="15" customHeight="1" x14ac:dyDescent="0.2">
      <c r="B29" s="236" t="s">
        <v>106</v>
      </c>
      <c r="C29" s="237"/>
      <c r="D29" s="237"/>
      <c r="E29" s="237"/>
      <c r="F29" s="237"/>
    </row>
    <row r="30" spans="2:6" ht="15" customHeight="1" x14ac:dyDescent="0.2">
      <c r="B30" s="226" t="s">
        <v>366</v>
      </c>
      <c r="C30" s="43">
        <f>'Section 3 data'!$D$78</f>
        <v>0.65500000000000003</v>
      </c>
      <c r="D30" s="44">
        <f>'Section 3 data'!$E$78</f>
        <v>36.636000000000003</v>
      </c>
      <c r="E30" s="198">
        <f>'Section 3 data'!$F$78</f>
        <v>28.12</v>
      </c>
      <c r="F30" s="199">
        <f t="shared" ref="F30:F39" si="2">SUM(C30,D30)</f>
        <v>37.291000000000004</v>
      </c>
    </row>
    <row r="31" spans="2:6" ht="15" customHeight="1" x14ac:dyDescent="0.2">
      <c r="B31" s="227" t="s">
        <v>367</v>
      </c>
      <c r="C31" s="43">
        <f>'Section 3 data'!$D$79</f>
        <v>55.447000000000003</v>
      </c>
      <c r="D31" s="44">
        <f>'Section 3 data'!$E$79</f>
        <v>337.255</v>
      </c>
      <c r="E31" s="198">
        <f>'Section 3 data'!$F$79</f>
        <v>14.2</v>
      </c>
      <c r="F31" s="199">
        <f t="shared" si="2"/>
        <v>392.702</v>
      </c>
    </row>
    <row r="32" spans="2:6" ht="15" customHeight="1" x14ac:dyDescent="0.2">
      <c r="B32" s="228" t="s">
        <v>368</v>
      </c>
      <c r="C32" s="43">
        <f>'Section 3 data'!$D$80</f>
        <v>1033.779</v>
      </c>
      <c r="D32" s="44">
        <f>'Section 3 data'!$E$80</f>
        <v>852.69399999999996</v>
      </c>
      <c r="E32" s="198">
        <f>'Section 3 data'!$F$80</f>
        <v>16.32</v>
      </c>
      <c r="F32" s="199">
        <f t="shared" si="2"/>
        <v>1886.473</v>
      </c>
    </row>
    <row r="33" spans="2:6" ht="15" customHeight="1" x14ac:dyDescent="0.2">
      <c r="B33" s="226" t="s">
        <v>369</v>
      </c>
      <c r="C33" s="43">
        <f>'Section 3 data'!$D$81</f>
        <v>2687.79</v>
      </c>
      <c r="D33" s="44">
        <f>'Section 3 data'!$E$81</f>
        <v>1903.866</v>
      </c>
      <c r="E33" s="198">
        <f>'Section 3 data'!$F$81</f>
        <v>15.52</v>
      </c>
      <c r="F33" s="199">
        <f t="shared" si="2"/>
        <v>4591.6559999999999</v>
      </c>
    </row>
    <row r="34" spans="2:6" ht="15" customHeight="1" x14ac:dyDescent="0.2">
      <c r="B34" s="226" t="s">
        <v>370</v>
      </c>
      <c r="C34" s="43">
        <f>'Section 3 data'!$D$82</f>
        <v>2381.4259999999999</v>
      </c>
      <c r="D34" s="44">
        <f>'Section 3 data'!$E$82</f>
        <v>4043.6970000000001</v>
      </c>
      <c r="E34" s="198">
        <f>'Section 3 data'!$F$82</f>
        <v>13.29</v>
      </c>
      <c r="F34" s="199">
        <f t="shared" si="2"/>
        <v>6425.1229999999996</v>
      </c>
    </row>
    <row r="35" spans="2:6" ht="15" customHeight="1" x14ac:dyDescent="0.2">
      <c r="B35" s="226" t="s">
        <v>371</v>
      </c>
      <c r="C35" s="43">
        <f>'Section 3 data'!$D$83</f>
        <v>352.58199999999999</v>
      </c>
      <c r="D35" s="44">
        <f>'Section 3 data'!$E$83</f>
        <v>3304.3490000000002</v>
      </c>
      <c r="E35" s="198">
        <f>'Section 3 data'!$F$83</f>
        <v>15.08</v>
      </c>
      <c r="F35" s="199">
        <f t="shared" si="2"/>
        <v>3656.931</v>
      </c>
    </row>
    <row r="36" spans="2:6" ht="15" customHeight="1" x14ac:dyDescent="0.2">
      <c r="B36" s="226" t="s">
        <v>372</v>
      </c>
      <c r="C36" s="43">
        <f>'Section 3 data'!$D$84</f>
        <v>211.79499999999999</v>
      </c>
      <c r="D36" s="44">
        <f>'Section 3 data'!$E$84</f>
        <v>2020.7</v>
      </c>
      <c r="E36" s="198">
        <f>'Section 3 data'!$F$84</f>
        <v>16.46</v>
      </c>
      <c r="F36" s="199">
        <f t="shared" si="2"/>
        <v>2232.4949999999999</v>
      </c>
    </row>
    <row r="37" spans="2:6" ht="15" customHeight="1" x14ac:dyDescent="0.2">
      <c r="B37" s="226" t="s">
        <v>373</v>
      </c>
      <c r="C37" s="43">
        <f>'Section 3 data'!$D$85</f>
        <v>6.9610000000000003</v>
      </c>
      <c r="D37" s="44">
        <f>'Section 3 data'!$E$85</f>
        <v>885.61800000000005</v>
      </c>
      <c r="E37" s="198">
        <f>'Section 3 data'!$F$85</f>
        <v>28.72</v>
      </c>
      <c r="F37" s="199">
        <f t="shared" si="2"/>
        <v>892.57900000000006</v>
      </c>
    </row>
    <row r="38" spans="2:6" ht="15" customHeight="1" x14ac:dyDescent="0.2">
      <c r="B38" s="226" t="s">
        <v>374</v>
      </c>
      <c r="C38" s="43">
        <f>'Section 3 data'!$D$86</f>
        <v>0.68200000000000005</v>
      </c>
      <c r="D38" s="44">
        <f>'Section 3 data'!$E$86</f>
        <v>278.68</v>
      </c>
      <c r="E38" s="198">
        <f>'Section 3 data'!$F$86</f>
        <v>60.43</v>
      </c>
      <c r="F38" s="199">
        <f t="shared" si="2"/>
        <v>279.36200000000002</v>
      </c>
    </row>
    <row r="39" spans="2:6" ht="15" customHeight="1" x14ac:dyDescent="0.2">
      <c r="B39" s="232" t="s">
        <v>80</v>
      </c>
      <c r="C39" s="233">
        <f>'Section 3 data'!$D$5</f>
        <v>6731.116</v>
      </c>
      <c r="D39" s="233">
        <f>'Section 3 data'!$E$5</f>
        <v>13663.496999999999</v>
      </c>
      <c r="E39" s="234">
        <f>'Section 3 data'!$F$5</f>
        <v>5.29</v>
      </c>
      <c r="F39" s="235">
        <f t="shared" si="2"/>
        <v>20394.612999999998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767</v>
      </c>
    </row>
    <row r="5" spans="2:6" ht="15" customHeight="1" x14ac:dyDescent="0.2">
      <c r="B5" s="828" t="s">
        <v>77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29"/>
      <c r="C6" s="36" t="s">
        <v>272</v>
      </c>
      <c r="D6" s="36" t="s">
        <v>272</v>
      </c>
      <c r="E6" s="3" t="s">
        <v>82</v>
      </c>
      <c r="F6" s="205" t="s">
        <v>272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33" t="s">
        <v>84</v>
      </c>
      <c r="C8" s="43">
        <f>'Section 4 data'!$D$8</f>
        <v>45637.93</v>
      </c>
      <c r="D8" s="44">
        <f>'Section 4 data'!$E$8</f>
        <v>15468.125</v>
      </c>
      <c r="E8" s="198">
        <f>'Section 4 data'!$F$8</f>
        <v>17.03</v>
      </c>
      <c r="F8" s="199">
        <f>SUM(C8,D8)</f>
        <v>61106.055</v>
      </c>
    </row>
    <row r="9" spans="2:6" ht="15" customHeight="1" x14ac:dyDescent="0.2">
      <c r="B9" s="133" t="s">
        <v>85</v>
      </c>
      <c r="C9" s="43">
        <f>'Section 4 data'!$D$9</f>
        <v>1953.425</v>
      </c>
      <c r="D9" s="44">
        <f>'Section 4 data'!$E$9</f>
        <v>5620.8280000000004</v>
      </c>
      <c r="E9" s="198">
        <f>'Section 4 data'!$F$9</f>
        <v>17.690000000000001</v>
      </c>
      <c r="F9" s="199">
        <f t="shared" ref="F9:F16" si="0">SUM(C9,D9)</f>
        <v>7574.2530000000006</v>
      </c>
    </row>
    <row r="10" spans="2:6" ht="15" customHeight="1" x14ac:dyDescent="0.2">
      <c r="B10" s="133" t="s">
        <v>86</v>
      </c>
      <c r="C10" s="43">
        <f>'Section 4 data'!$D$10</f>
        <v>179.505</v>
      </c>
      <c r="D10" s="44">
        <f>'Section 4 data'!$E$10</f>
        <v>24.126000000000001</v>
      </c>
      <c r="E10" s="198">
        <f>'Section 4 data'!$F$10</f>
        <v>79.709999999999994</v>
      </c>
      <c r="F10" s="199">
        <f t="shared" si="0"/>
        <v>203.631</v>
      </c>
    </row>
    <row r="11" spans="2:6" ht="15" customHeight="1" x14ac:dyDescent="0.2">
      <c r="B11" s="133" t="s">
        <v>87</v>
      </c>
      <c r="C11" s="43">
        <f>'Section 4 data'!$D$11</f>
        <v>2483.1950000000002</v>
      </c>
      <c r="D11" s="44">
        <f>'Section 4 data'!$E$11</f>
        <v>1762.568</v>
      </c>
      <c r="E11" s="198">
        <f>'Section 4 data'!$F$11</f>
        <v>33.590000000000003</v>
      </c>
      <c r="F11" s="199">
        <f t="shared" si="0"/>
        <v>4245.7629999999999</v>
      </c>
    </row>
    <row r="12" spans="2:6" ht="15" customHeight="1" x14ac:dyDescent="0.2">
      <c r="B12" s="133" t="s">
        <v>88</v>
      </c>
      <c r="C12" s="43">
        <f>'Section 4 data'!$D$12</f>
        <v>1762.4690000000001</v>
      </c>
      <c r="D12" s="44">
        <f>'Section 4 data'!$E$12</f>
        <v>2326.7919999999999</v>
      </c>
      <c r="E12" s="198">
        <f>'Section 4 data'!$F$12</f>
        <v>19.350000000000001</v>
      </c>
      <c r="F12" s="199">
        <f t="shared" si="0"/>
        <v>4089.261</v>
      </c>
    </row>
    <row r="13" spans="2:6" ht="15" customHeight="1" x14ac:dyDescent="0.2">
      <c r="B13" s="133" t="s">
        <v>89</v>
      </c>
      <c r="C13" s="43">
        <f>'Section 4 data'!$D$13</f>
        <v>476.11500000000001</v>
      </c>
      <c r="D13" s="44">
        <f>'Section 4 data'!$E$13</f>
        <v>727.31700000000001</v>
      </c>
      <c r="E13" s="198">
        <f>'Section 4 data'!$F$13</f>
        <v>75.64</v>
      </c>
      <c r="F13" s="199">
        <f t="shared" si="0"/>
        <v>1203.432</v>
      </c>
    </row>
    <row r="14" spans="2:6" ht="15" customHeight="1" x14ac:dyDescent="0.2">
      <c r="B14" s="133" t="s">
        <v>90</v>
      </c>
      <c r="C14" s="43">
        <f>'Section 4 data'!$D$14</f>
        <v>4960.4189999999999</v>
      </c>
      <c r="D14" s="44">
        <f>'Section 4 data'!$E$14</f>
        <v>1683.998</v>
      </c>
      <c r="E14" s="198">
        <f>'Section 4 data'!$F$14</f>
        <v>34.44</v>
      </c>
      <c r="F14" s="199">
        <f t="shared" si="0"/>
        <v>6644.4169999999995</v>
      </c>
    </row>
    <row r="15" spans="2:6" ht="15" customHeight="1" x14ac:dyDescent="0.2">
      <c r="B15" s="133" t="s">
        <v>91</v>
      </c>
      <c r="C15" s="43">
        <f>'Section 4 data'!$D$15</f>
        <v>568.923</v>
      </c>
      <c r="D15" s="44">
        <f>'Section 4 data'!$E$15</f>
        <v>284.779</v>
      </c>
      <c r="E15" s="198">
        <f>'Section 4 data'!$F$15</f>
        <v>51.5</v>
      </c>
      <c r="F15" s="199">
        <f t="shared" si="0"/>
        <v>853.702</v>
      </c>
    </row>
    <row r="16" spans="2:6" ht="15" customHeight="1" x14ac:dyDescent="0.2">
      <c r="B16" s="132" t="s">
        <v>92</v>
      </c>
      <c r="C16" s="200">
        <f>'Section 4 data'!$D$6</f>
        <v>58021.981</v>
      </c>
      <c r="D16" s="201">
        <f>'Section 4 data'!$E$6</f>
        <v>28155.359</v>
      </c>
      <c r="E16" s="202">
        <f>'Section 4 data'!$F$6</f>
        <v>9.49</v>
      </c>
      <c r="F16" s="203">
        <f t="shared" si="0"/>
        <v>86177.34</v>
      </c>
    </row>
    <row r="17" spans="2:6" ht="15" customHeight="1" x14ac:dyDescent="0.2">
      <c r="B17" s="196" t="s">
        <v>93</v>
      </c>
      <c r="C17" s="197"/>
      <c r="D17" s="197"/>
      <c r="E17" s="704"/>
      <c r="F17" s="197"/>
    </row>
    <row r="18" spans="2:6" ht="15" customHeight="1" x14ac:dyDescent="0.2">
      <c r="B18" s="133" t="s">
        <v>94</v>
      </c>
      <c r="C18" s="43">
        <f>'Section 4 data'!$D$16</f>
        <v>56.975000000000001</v>
      </c>
      <c r="D18" s="44">
        <f>'Section 4 data'!$E$16</f>
        <v>3187.1930000000002</v>
      </c>
      <c r="E18" s="198">
        <f>'Section 4 data'!$F$16</f>
        <v>18.39</v>
      </c>
      <c r="F18" s="199">
        <f t="shared" ref="F18:F29" si="1">SUM(C18,D18)</f>
        <v>3244.1680000000001</v>
      </c>
    </row>
    <row r="19" spans="2:6" ht="15" customHeight="1" x14ac:dyDescent="0.2">
      <c r="B19" s="133" t="s">
        <v>95</v>
      </c>
      <c r="C19" s="43">
        <f>'Section 4 data'!$D$17</f>
        <v>135.95099999999999</v>
      </c>
      <c r="D19" s="44">
        <f>'Section 4 data'!$E$17</f>
        <v>2204.4119999999998</v>
      </c>
      <c r="E19" s="198">
        <f>'Section 4 data'!$F$17</f>
        <v>24.68</v>
      </c>
      <c r="F19" s="199">
        <f t="shared" si="1"/>
        <v>2340.3629999999998</v>
      </c>
    </row>
    <row r="20" spans="2:6" ht="15" customHeight="1" x14ac:dyDescent="0.2">
      <c r="B20" s="133" t="s">
        <v>96</v>
      </c>
      <c r="C20" s="43">
        <f>'Section 4 data'!$D$18</f>
        <v>40.238</v>
      </c>
      <c r="D20" s="44">
        <f>'Section 4 data'!$E$18</f>
        <v>6753.4</v>
      </c>
      <c r="E20" s="198">
        <f>'Section 4 data'!$F$18</f>
        <v>17.489999999999998</v>
      </c>
      <c r="F20" s="199">
        <f t="shared" si="1"/>
        <v>6793.6379999999999</v>
      </c>
    </row>
    <row r="21" spans="2:6" ht="15" customHeight="1" x14ac:dyDescent="0.2">
      <c r="B21" s="133" t="s">
        <v>97</v>
      </c>
      <c r="C21" s="43">
        <f>'Section 4 data'!$D$19</f>
        <v>3.2050000000000001</v>
      </c>
      <c r="D21" s="44">
        <f>'Section 4 data'!$E$19</f>
        <v>5916.0609999999997</v>
      </c>
      <c r="E21" s="198">
        <f>'Section 4 data'!$F$19</f>
        <v>21.64</v>
      </c>
      <c r="F21" s="199">
        <f t="shared" si="1"/>
        <v>5919.2659999999996</v>
      </c>
    </row>
    <row r="22" spans="2:6" ht="15" customHeight="1" x14ac:dyDescent="0.2">
      <c r="B22" s="133" t="s">
        <v>98</v>
      </c>
      <c r="C22" s="43">
        <f>'Section 4 data'!$D$20</f>
        <v>286.56400000000002</v>
      </c>
      <c r="D22" s="44">
        <f>'Section 4 data'!$E$20</f>
        <v>6942.3280000000004</v>
      </c>
      <c r="E22" s="198">
        <f>'Section 4 data'!$F$20</f>
        <v>16.52</v>
      </c>
      <c r="F22" s="199">
        <f t="shared" si="1"/>
        <v>7228.8920000000007</v>
      </c>
    </row>
    <row r="23" spans="2:6" ht="15" customHeight="1" x14ac:dyDescent="0.2">
      <c r="B23" s="133" t="s">
        <v>99</v>
      </c>
      <c r="C23" s="43">
        <f>'Section 4 data'!$D$21</f>
        <v>0</v>
      </c>
      <c r="D23" s="44">
        <f>'Section 4 data'!$E$21</f>
        <v>0</v>
      </c>
      <c r="E23" s="198">
        <f>'Section 4 data'!$F$21</f>
        <v>0</v>
      </c>
      <c r="F23" s="199">
        <f t="shared" si="1"/>
        <v>0</v>
      </c>
    </row>
    <row r="24" spans="2:6" ht="15" customHeight="1" x14ac:dyDescent="0.2">
      <c r="B24" s="133" t="s">
        <v>100</v>
      </c>
      <c r="C24" s="43">
        <f>'Section 4 data'!$D$22</f>
        <v>1.91</v>
      </c>
      <c r="D24" s="44">
        <f>'Section 4 data'!$E$22</f>
        <v>4561.8469999999998</v>
      </c>
      <c r="E24" s="198">
        <f>'Section 4 data'!$F$22</f>
        <v>24.81</v>
      </c>
      <c r="F24" s="199">
        <f t="shared" si="1"/>
        <v>4563.7569999999996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4586.8869999999997</v>
      </c>
      <c r="E25" s="198">
        <f>'Section 4 data'!$F$23</f>
        <v>39.97</v>
      </c>
      <c r="F25" s="199">
        <f t="shared" si="1"/>
        <v>4586.8869999999997</v>
      </c>
    </row>
    <row r="26" spans="2:6" ht="15" customHeight="1" x14ac:dyDescent="0.2">
      <c r="B26" s="133" t="s">
        <v>102</v>
      </c>
      <c r="C26" s="43">
        <f>'Section 4 data'!$D$24</f>
        <v>91.248000000000005</v>
      </c>
      <c r="D26" s="44">
        <f>'Section 4 data'!$E$24</f>
        <v>2268.194</v>
      </c>
      <c r="E26" s="198">
        <f>'Section 4 data'!$F$24</f>
        <v>23.81</v>
      </c>
      <c r="F26" s="199">
        <f t="shared" si="1"/>
        <v>2359.442</v>
      </c>
    </row>
    <row r="27" spans="2:6" ht="15" customHeight="1" x14ac:dyDescent="0.2">
      <c r="B27" s="133" t="s">
        <v>103</v>
      </c>
      <c r="C27" s="43">
        <f>'Section 4 data'!$D$25</f>
        <v>0</v>
      </c>
      <c r="D27" s="44">
        <f>'Section 4 data'!$E$25</f>
        <v>2110.0929999999998</v>
      </c>
      <c r="E27" s="198">
        <f>'Section 4 data'!$F$25</f>
        <v>39.97</v>
      </c>
      <c r="F27" s="199">
        <f t="shared" si="1"/>
        <v>2110.0929999999998</v>
      </c>
    </row>
    <row r="28" spans="2:6" ht="15" customHeight="1" x14ac:dyDescent="0.2">
      <c r="B28" s="133" t="s">
        <v>104</v>
      </c>
      <c r="C28" s="43">
        <f>'Section 4 data'!$D$26</f>
        <v>2061.183</v>
      </c>
      <c r="D28" s="44">
        <f>'Section 4 data'!$E$26</f>
        <v>9186.6180000000004</v>
      </c>
      <c r="E28" s="198">
        <f>'Section 4 data'!$F$26</f>
        <v>19.14</v>
      </c>
      <c r="F28" s="199">
        <f t="shared" si="1"/>
        <v>11247.800999999999</v>
      </c>
    </row>
    <row r="29" spans="2:6" ht="15" customHeight="1" x14ac:dyDescent="0.2">
      <c r="B29" s="132" t="s">
        <v>105</v>
      </c>
      <c r="C29" s="200">
        <f>'Section 4 data'!$D$7</f>
        <v>2677.2739999999999</v>
      </c>
      <c r="D29" s="201">
        <f>'Section 4 data'!$E$7</f>
        <v>47697.063000000002</v>
      </c>
      <c r="E29" s="202">
        <f>'Section 4 data'!$F$7</f>
        <v>7.43</v>
      </c>
      <c r="F29" s="203">
        <f t="shared" si="1"/>
        <v>50374.337</v>
      </c>
    </row>
    <row r="30" spans="2:6" ht="15" customHeight="1" x14ac:dyDescent="0.2">
      <c r="B30" s="196" t="s">
        <v>106</v>
      </c>
      <c r="C30" s="204"/>
      <c r="D30" s="204"/>
      <c r="E30" s="5"/>
      <c r="F30" s="204"/>
    </row>
    <row r="31" spans="2:6" ht="15" customHeight="1" x14ac:dyDescent="0.2">
      <c r="B31" s="132" t="s">
        <v>106</v>
      </c>
      <c r="C31" s="200">
        <f>'Section 4 data'!$D$5</f>
        <v>60699.254999999997</v>
      </c>
      <c r="D31" s="201">
        <f>'Section 4 data'!$E$5</f>
        <v>75969.606</v>
      </c>
      <c r="E31" s="202">
        <f>'Section 4 data'!$F$5</f>
        <v>5.68</v>
      </c>
      <c r="F31" s="203">
        <f>SUM(C31,D31)</f>
        <v>136668.861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768</v>
      </c>
    </row>
    <row r="5" spans="2:6" ht="15" customHeight="1" x14ac:dyDescent="0.2">
      <c r="B5" s="828" t="s">
        <v>267</v>
      </c>
      <c r="C5" s="40" t="s">
        <v>78</v>
      </c>
      <c r="D5" s="830" t="s">
        <v>79</v>
      </c>
      <c r="E5" s="830"/>
      <c r="F5" s="225" t="s">
        <v>80</v>
      </c>
    </row>
    <row r="6" spans="2:6" ht="30" customHeight="1" x14ac:dyDescent="0.2">
      <c r="B6" s="844"/>
      <c r="C6" s="36" t="s">
        <v>271</v>
      </c>
      <c r="D6" s="36" t="s">
        <v>271</v>
      </c>
      <c r="E6" s="3" t="s">
        <v>82</v>
      </c>
      <c r="F6" s="205" t="s">
        <v>271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359</v>
      </c>
      <c r="C8" s="43">
        <f>'Section 4 data'!$D$31</f>
        <v>43.694000000000003</v>
      </c>
      <c r="D8" s="44">
        <f>'Section 4 data'!$E$31</f>
        <v>46.83</v>
      </c>
      <c r="E8" s="198">
        <f>'Section 4 data'!$F$31</f>
        <v>71.28</v>
      </c>
      <c r="F8" s="199">
        <f>SUM(C8,D8)</f>
        <v>90.524000000000001</v>
      </c>
    </row>
    <row r="9" spans="2:6" ht="15" customHeight="1" x14ac:dyDescent="0.2">
      <c r="B9" s="228" t="s">
        <v>360</v>
      </c>
      <c r="C9" s="43">
        <f>'Section 4 data'!$D$32</f>
        <v>7697.4110000000001</v>
      </c>
      <c r="D9" s="242">
        <f>'Section 4 data'!$E$32</f>
        <v>2387.66</v>
      </c>
      <c r="E9" s="198">
        <f>'Section 4 data'!$F$32</f>
        <v>40.72</v>
      </c>
      <c r="F9" s="199">
        <f t="shared" ref="F9:F15" si="0">SUM(C9,D9)</f>
        <v>10085.071</v>
      </c>
    </row>
    <row r="10" spans="2:6" ht="15" customHeight="1" x14ac:dyDescent="0.2">
      <c r="B10" s="226" t="s">
        <v>361</v>
      </c>
      <c r="C10" s="43">
        <f>'Section 4 data'!$D$33</f>
        <v>27266.713</v>
      </c>
      <c r="D10" s="44">
        <f>'Section 4 data'!$E$33</f>
        <v>18770.769</v>
      </c>
      <c r="E10" s="198">
        <f>'Section 4 data'!$F$33</f>
        <v>15.335573484777312</v>
      </c>
      <c r="F10" s="199">
        <f t="shared" si="0"/>
        <v>46037.482000000004</v>
      </c>
    </row>
    <row r="11" spans="2:6" ht="15" customHeight="1" x14ac:dyDescent="0.2">
      <c r="B11" s="226" t="s">
        <v>362</v>
      </c>
      <c r="C11" s="43">
        <f>'Section 4 data'!$D$34</f>
        <v>19239.758000000002</v>
      </c>
      <c r="D11" s="44">
        <f>'Section 4 data'!$E$34</f>
        <v>5681.1260000000002</v>
      </c>
      <c r="E11" s="243">
        <f>'Section 4 data'!$F$34</f>
        <v>19.355647675006111</v>
      </c>
      <c r="F11" s="199">
        <f t="shared" si="0"/>
        <v>24920.884000000002</v>
      </c>
    </row>
    <row r="12" spans="2:6" ht="15" customHeight="1" x14ac:dyDescent="0.2">
      <c r="B12" s="226" t="s">
        <v>363</v>
      </c>
      <c r="C12" s="43">
        <f>'Section 4 data'!$D$35</f>
        <v>3676.2289999999998</v>
      </c>
      <c r="D12" s="44">
        <f>'Section 4 data'!$E$35</f>
        <v>841.45299999999997</v>
      </c>
      <c r="E12" s="243">
        <f>'Section 4 data'!$F$35</f>
        <v>43.17</v>
      </c>
      <c r="F12" s="199">
        <f t="shared" si="0"/>
        <v>4517.6819999999998</v>
      </c>
    </row>
    <row r="13" spans="2:6" ht="15" customHeight="1" x14ac:dyDescent="0.2">
      <c r="B13" s="226" t="s">
        <v>364</v>
      </c>
      <c r="C13" s="43">
        <f>'Section 4 data'!$D$36</f>
        <v>76.361999999999995</v>
      </c>
      <c r="D13" s="44">
        <f>'Section 4 data'!$E$36</f>
        <v>422.17599999999999</v>
      </c>
      <c r="E13" s="198">
        <f>'Section 4 data'!$F$36</f>
        <v>56.7</v>
      </c>
      <c r="F13" s="199">
        <f t="shared" si="0"/>
        <v>498.53800000000001</v>
      </c>
    </row>
    <row r="14" spans="2:6" ht="15" customHeight="1" x14ac:dyDescent="0.2">
      <c r="B14" s="226" t="s">
        <v>365</v>
      </c>
      <c r="C14" s="43">
        <f>'Section 4 data'!$D$37</f>
        <v>21.814</v>
      </c>
      <c r="D14" s="44">
        <f>'Section 4 data'!$E$37</f>
        <v>5.3449999999999998</v>
      </c>
      <c r="E14" s="198">
        <f>'Section 4 data'!$F$37</f>
        <v>99.740000000000009</v>
      </c>
      <c r="F14" s="199">
        <f t="shared" si="0"/>
        <v>27.158999999999999</v>
      </c>
    </row>
    <row r="15" spans="2:6" ht="15" customHeight="1" x14ac:dyDescent="0.2">
      <c r="B15" s="229" t="s">
        <v>80</v>
      </c>
      <c r="C15" s="66">
        <f>'Section 4 data'!$D$6</f>
        <v>58021.981</v>
      </c>
      <c r="D15" s="66">
        <f>'Section 4 data'!$E$6</f>
        <v>28155.359</v>
      </c>
      <c r="E15" s="202">
        <f>'Section 4 data'!$F$6</f>
        <v>9.49</v>
      </c>
      <c r="F15" s="231">
        <f t="shared" si="0"/>
        <v>86177.34</v>
      </c>
    </row>
    <row r="16" spans="2:6" ht="15" customHeight="1" x14ac:dyDescent="0.2">
      <c r="B16" s="236" t="s">
        <v>105</v>
      </c>
      <c r="C16" s="237"/>
      <c r="D16" s="237"/>
      <c r="E16" s="237"/>
      <c r="F16" s="237"/>
    </row>
    <row r="17" spans="2:6" ht="15" customHeight="1" x14ac:dyDescent="0.2">
      <c r="B17" s="226" t="s">
        <v>359</v>
      </c>
      <c r="C17" s="43">
        <f>'Section 4 data'!$D$39</f>
        <v>7.2960000000000003</v>
      </c>
      <c r="D17" s="44">
        <f>'Section 4 data'!$E$39</f>
        <v>2096.08</v>
      </c>
      <c r="E17" s="198">
        <f>'Section 4 data'!$F$39</f>
        <v>36.020000000000003</v>
      </c>
      <c r="F17" s="199">
        <f t="shared" ref="F17:F24" si="1">SUM(C17,D17)</f>
        <v>2103.3759999999997</v>
      </c>
    </row>
    <row r="18" spans="2:6" ht="15" customHeight="1" x14ac:dyDescent="0.2">
      <c r="B18" s="228" t="s">
        <v>360</v>
      </c>
      <c r="C18" s="43">
        <f>'Section 4 data'!$D$40</f>
        <v>960.23099999999999</v>
      </c>
      <c r="D18" s="242">
        <f>'Section 4 data'!$E$40</f>
        <v>14991.947</v>
      </c>
      <c r="E18" s="198">
        <f>'Section 4 data'!$F$40</f>
        <v>15.39</v>
      </c>
      <c r="F18" s="199">
        <f t="shared" si="1"/>
        <v>15952.178</v>
      </c>
    </row>
    <row r="19" spans="2:6" ht="15" customHeight="1" x14ac:dyDescent="0.2">
      <c r="B19" s="226" t="s">
        <v>361</v>
      </c>
      <c r="C19" s="43">
        <f>'Section 4 data'!$D$41</f>
        <v>1032.8599999999999</v>
      </c>
      <c r="D19" s="44">
        <f>'Section 4 data'!$E$41</f>
        <v>19433.955999999998</v>
      </c>
      <c r="E19" s="198">
        <f>'Section 4 data'!$F$41</f>
        <v>15.25803005563488</v>
      </c>
      <c r="F19" s="199">
        <f t="shared" si="1"/>
        <v>20466.815999999999</v>
      </c>
    </row>
    <row r="20" spans="2:6" ht="15" customHeight="1" x14ac:dyDescent="0.2">
      <c r="B20" s="226" t="s">
        <v>362</v>
      </c>
      <c r="C20" s="43">
        <f>'Section 4 data'!$D$42</f>
        <v>331.959</v>
      </c>
      <c r="D20" s="44">
        <f>'Section 4 data'!$E$42</f>
        <v>4823.7169999999996</v>
      </c>
      <c r="E20" s="243">
        <f>'Section 4 data'!$F$42</f>
        <v>22.43688058888312</v>
      </c>
      <c r="F20" s="199">
        <f t="shared" si="1"/>
        <v>5155.6759999999995</v>
      </c>
    </row>
    <row r="21" spans="2:6" ht="15" customHeight="1" x14ac:dyDescent="0.2">
      <c r="B21" s="226" t="s">
        <v>363</v>
      </c>
      <c r="C21" s="43">
        <f>'Section 4 data'!$D$43</f>
        <v>221.06299999999999</v>
      </c>
      <c r="D21" s="44">
        <f>'Section 4 data'!$E$43</f>
        <v>5177.6390000000001</v>
      </c>
      <c r="E21" s="243">
        <f>'Section 4 data'!$F$43</f>
        <v>21.5</v>
      </c>
      <c r="F21" s="199">
        <f t="shared" si="1"/>
        <v>5398.7020000000002</v>
      </c>
    </row>
    <row r="22" spans="2:6" ht="15" customHeight="1" x14ac:dyDescent="0.2">
      <c r="B22" s="226" t="s">
        <v>364</v>
      </c>
      <c r="C22" s="43">
        <f>'Section 4 data'!$D$44</f>
        <v>69.099999999999994</v>
      </c>
      <c r="D22" s="44">
        <f>'Section 4 data'!$E$44</f>
        <v>993.96500000000003</v>
      </c>
      <c r="E22" s="243">
        <f>'Section 4 data'!$F$44</f>
        <v>31.26</v>
      </c>
      <c r="F22" s="199">
        <f t="shared" si="1"/>
        <v>1063.0650000000001</v>
      </c>
    </row>
    <row r="23" spans="2:6" ht="15" customHeight="1" x14ac:dyDescent="0.2">
      <c r="B23" s="226" t="s">
        <v>365</v>
      </c>
      <c r="C23" s="43">
        <f>'Section 4 data'!$D$45</f>
        <v>54.765000000000001</v>
      </c>
      <c r="D23" s="44">
        <f>'Section 4 data'!$E$45</f>
        <v>179.75800000000001</v>
      </c>
      <c r="E23" s="198">
        <f>'Section 4 data'!$F$45</f>
        <v>46.53195458607604</v>
      </c>
      <c r="F23" s="199">
        <f t="shared" si="1"/>
        <v>234.52300000000002</v>
      </c>
    </row>
    <row r="24" spans="2:6" ht="15" customHeight="1" x14ac:dyDescent="0.2">
      <c r="B24" s="229" t="s">
        <v>80</v>
      </c>
      <c r="C24" s="66">
        <f>'Section 4 data'!$D$7</f>
        <v>2677.2739999999999</v>
      </c>
      <c r="D24" s="66">
        <f>'Section 4 data'!$E$7</f>
        <v>47697.063000000002</v>
      </c>
      <c r="E24" s="202">
        <f>'Section 4 data'!$F$7</f>
        <v>7.43</v>
      </c>
      <c r="F24" s="231">
        <f t="shared" si="1"/>
        <v>50374.337</v>
      </c>
    </row>
    <row r="25" spans="2:6" ht="15" customHeight="1" x14ac:dyDescent="0.2">
      <c r="B25" s="236" t="s">
        <v>106</v>
      </c>
      <c r="C25" s="237"/>
      <c r="D25" s="237"/>
      <c r="E25" s="237"/>
      <c r="F25" s="237"/>
    </row>
    <row r="26" spans="2:6" ht="15" customHeight="1" x14ac:dyDescent="0.2">
      <c r="B26" s="226" t="s">
        <v>359</v>
      </c>
      <c r="C26" s="43">
        <f>'Section 4 data'!$D$47</f>
        <v>50.99</v>
      </c>
      <c r="D26" s="44">
        <f>'Section 4 data'!$E$47</f>
        <v>2151.6959999999999</v>
      </c>
      <c r="E26" s="198">
        <f>'Section 4 data'!$F$47</f>
        <v>35.659999999999997</v>
      </c>
      <c r="F26" s="199">
        <f t="shared" ref="F26:F33" si="2">SUM(C26,D26)</f>
        <v>2202.6859999999997</v>
      </c>
    </row>
    <row r="27" spans="2:6" ht="15" customHeight="1" x14ac:dyDescent="0.2">
      <c r="B27" s="228" t="s">
        <v>360</v>
      </c>
      <c r="C27" s="43">
        <f>'Section 4 data'!$D$48</f>
        <v>8657.6419999999998</v>
      </c>
      <c r="D27" s="242">
        <f>'Section 4 data'!$E$48</f>
        <v>17455.949000000001</v>
      </c>
      <c r="E27" s="198">
        <f>'Section 4 data'!$F$48</f>
        <v>14.49</v>
      </c>
      <c r="F27" s="199">
        <f t="shared" si="2"/>
        <v>26113.591</v>
      </c>
    </row>
    <row r="28" spans="2:6" ht="15" customHeight="1" x14ac:dyDescent="0.2">
      <c r="B28" s="226" t="s">
        <v>361</v>
      </c>
      <c r="C28" s="43">
        <f>'Section 4 data'!$D$49</f>
        <v>28299.572</v>
      </c>
      <c r="D28" s="44">
        <f>'Section 4 data'!$E$49</f>
        <v>38450.445</v>
      </c>
      <c r="E28" s="198">
        <f>'Section 4 data'!$F$49</f>
        <v>11.567706156278829</v>
      </c>
      <c r="F28" s="199">
        <f t="shared" si="2"/>
        <v>66750.016999999993</v>
      </c>
    </row>
    <row r="29" spans="2:6" ht="15" customHeight="1" x14ac:dyDescent="0.2">
      <c r="B29" s="226" t="s">
        <v>362</v>
      </c>
      <c r="C29" s="43">
        <f>'Section 4 data'!$D$50</f>
        <v>19571.717000000001</v>
      </c>
      <c r="D29" s="44">
        <f>'Section 4 data'!$E$50</f>
        <v>10255.857</v>
      </c>
      <c r="E29" s="243">
        <f>'Section 4 data'!$F$50</f>
        <v>14.874871920666971</v>
      </c>
      <c r="F29" s="199">
        <f t="shared" si="2"/>
        <v>29827.574000000001</v>
      </c>
    </row>
    <row r="30" spans="2:6" ht="15" customHeight="1" x14ac:dyDescent="0.2">
      <c r="B30" s="226" t="s">
        <v>363</v>
      </c>
      <c r="C30" s="43">
        <f>'Section 4 data'!$D$51</f>
        <v>3897.2930000000001</v>
      </c>
      <c r="D30" s="44">
        <f>'Section 4 data'!$E$51</f>
        <v>6046.174</v>
      </c>
      <c r="E30" s="243">
        <f>'Section 4 data'!$F$51</f>
        <v>19.45</v>
      </c>
      <c r="F30" s="199">
        <f t="shared" si="2"/>
        <v>9943.4670000000006</v>
      </c>
    </row>
    <row r="31" spans="2:6" ht="15" customHeight="1" x14ac:dyDescent="0.2">
      <c r="B31" s="226" t="s">
        <v>364</v>
      </c>
      <c r="C31" s="43">
        <f>'Section 4 data'!$D$52</f>
        <v>145.46199999999999</v>
      </c>
      <c r="D31" s="44">
        <f>'Section 4 data'!$E$52</f>
        <v>1423.796</v>
      </c>
      <c r="E31" s="243">
        <f>'Section 4 data'!$F$52</f>
        <v>28.1</v>
      </c>
      <c r="F31" s="199">
        <f t="shared" si="2"/>
        <v>1569.258</v>
      </c>
    </row>
    <row r="32" spans="2:6" ht="15" customHeight="1" x14ac:dyDescent="0.2">
      <c r="B32" s="226" t="s">
        <v>365</v>
      </c>
      <c r="C32" s="43">
        <f>'Section 4 data'!$D$53</f>
        <v>76.578000000000003</v>
      </c>
      <c r="D32" s="44">
        <f>'Section 4 data'!$E$53</f>
        <v>185.68899999999999</v>
      </c>
      <c r="E32" s="198">
        <f>'Section 4 data'!$F$53</f>
        <v>45.331228813145543</v>
      </c>
      <c r="F32" s="199">
        <f t="shared" si="2"/>
        <v>262.267</v>
      </c>
    </row>
    <row r="33" spans="2:6" ht="15" customHeight="1" x14ac:dyDescent="0.2">
      <c r="B33" s="232" t="s">
        <v>80</v>
      </c>
      <c r="C33" s="233">
        <f>'Section 4 data'!$D$5</f>
        <v>60699.254999999997</v>
      </c>
      <c r="D33" s="233">
        <f>'Section 4 data'!$E$5</f>
        <v>75969.606</v>
      </c>
      <c r="E33" s="206">
        <f>'Section 4 data'!$F$5</f>
        <v>5.68</v>
      </c>
      <c r="F33" s="235">
        <f t="shared" si="2"/>
        <v>136668.861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769</v>
      </c>
    </row>
    <row r="5" spans="2:6" ht="15" customHeight="1" x14ac:dyDescent="0.2">
      <c r="B5" s="845" t="s">
        <v>126</v>
      </c>
      <c r="C5" s="40" t="s">
        <v>78</v>
      </c>
      <c r="D5" s="830" t="s">
        <v>79</v>
      </c>
      <c r="E5" s="830"/>
      <c r="F5" s="225" t="s">
        <v>80</v>
      </c>
    </row>
    <row r="6" spans="2:6" ht="30" customHeight="1" x14ac:dyDescent="0.2">
      <c r="B6" s="846"/>
      <c r="C6" s="36" t="s">
        <v>271</v>
      </c>
      <c r="D6" s="36" t="s">
        <v>271</v>
      </c>
      <c r="E6" s="3" t="s">
        <v>82</v>
      </c>
      <c r="F6" s="205" t="s">
        <v>271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127</v>
      </c>
      <c r="C8" s="43">
        <f>'Section 4 data'!$D$58</f>
        <v>122.462</v>
      </c>
      <c r="D8" s="44">
        <f>'Section 4 data'!$E$58</f>
        <v>5.8230000000000004</v>
      </c>
      <c r="E8" s="198">
        <f>'Section 4 data'!$F$58</f>
        <v>96.6</v>
      </c>
      <c r="F8" s="199">
        <f>SUM(C8,D8)</f>
        <v>128.285</v>
      </c>
    </row>
    <row r="9" spans="2:6" ht="15" customHeight="1" x14ac:dyDescent="0.2">
      <c r="B9" s="227" t="s">
        <v>128</v>
      </c>
      <c r="C9" s="43">
        <f>'Section 4 data'!$D$59</f>
        <v>5187.875</v>
      </c>
      <c r="D9" s="44">
        <f>'Section 4 data'!$E$59</f>
        <v>3064.2530000000002</v>
      </c>
      <c r="E9" s="198">
        <f>'Section 4 data'!$F$59</f>
        <v>42.26</v>
      </c>
      <c r="F9" s="199">
        <f t="shared" ref="F9:F17" si="0">SUM(C9,D9)</f>
        <v>8252.1280000000006</v>
      </c>
    </row>
    <row r="10" spans="2:6" ht="15" customHeight="1" x14ac:dyDescent="0.2">
      <c r="B10" s="228" t="s">
        <v>129</v>
      </c>
      <c r="C10" s="43">
        <f>'Section 4 data'!$D$60</f>
        <v>22185.381000000001</v>
      </c>
      <c r="D10" s="44">
        <f>'Section 4 data'!$E$60</f>
        <v>5932.2129999999997</v>
      </c>
      <c r="E10" s="198">
        <f>'Section 4 data'!$F$60</f>
        <v>31.57</v>
      </c>
      <c r="F10" s="199">
        <f t="shared" si="0"/>
        <v>28117.594000000001</v>
      </c>
    </row>
    <row r="11" spans="2:6" ht="15" customHeight="1" x14ac:dyDescent="0.2">
      <c r="B11" s="226" t="s">
        <v>130</v>
      </c>
      <c r="C11" s="43">
        <f>'Section 4 data'!$D$61</f>
        <v>22075.592000000001</v>
      </c>
      <c r="D11" s="44">
        <f>'Section 4 data'!$E$61</f>
        <v>8108.7510000000002</v>
      </c>
      <c r="E11" s="198">
        <f>'Section 4 data'!$F$61</f>
        <v>20.39</v>
      </c>
      <c r="F11" s="199">
        <f t="shared" si="0"/>
        <v>30184.343000000001</v>
      </c>
    </row>
    <row r="12" spans="2:6" ht="15" customHeight="1" x14ac:dyDescent="0.2">
      <c r="B12" s="226" t="s">
        <v>131</v>
      </c>
      <c r="C12" s="43">
        <f>'Section 4 data'!$D$62</f>
        <v>7877.1120000000001</v>
      </c>
      <c r="D12" s="44">
        <f>'Section 4 data'!$E$62</f>
        <v>7883.2790000000005</v>
      </c>
      <c r="E12" s="198">
        <f>'Section 4 data'!$F$62</f>
        <v>15.39</v>
      </c>
      <c r="F12" s="199">
        <f t="shared" si="0"/>
        <v>15760.391</v>
      </c>
    </row>
    <row r="13" spans="2:6" ht="15" customHeight="1" x14ac:dyDescent="0.2">
      <c r="B13" s="226" t="s">
        <v>132</v>
      </c>
      <c r="C13" s="43">
        <f>'Section 4 data'!$D$63</f>
        <v>438.97</v>
      </c>
      <c r="D13" s="44">
        <f>'Section 4 data'!$E$63</f>
        <v>2651.6060000000002</v>
      </c>
      <c r="E13" s="198">
        <f>'Section 4 data'!$F$63</f>
        <v>18.260000000000002</v>
      </c>
      <c r="F13" s="199">
        <f t="shared" si="0"/>
        <v>3090.576</v>
      </c>
    </row>
    <row r="14" spans="2:6" ht="15" customHeight="1" x14ac:dyDescent="0.2">
      <c r="B14" s="226" t="s">
        <v>133</v>
      </c>
      <c r="C14" s="43">
        <f>'Section 4 data'!$D$64</f>
        <v>132.208</v>
      </c>
      <c r="D14" s="44">
        <f>'Section 4 data'!$E$64</f>
        <v>431.96100000000001</v>
      </c>
      <c r="E14" s="198">
        <f>'Section 4 data'!$F$64</f>
        <v>31.07</v>
      </c>
      <c r="F14" s="199">
        <f t="shared" si="0"/>
        <v>564.16899999999998</v>
      </c>
    </row>
    <row r="15" spans="2:6" ht="15" customHeight="1" x14ac:dyDescent="0.2">
      <c r="B15" s="226" t="s">
        <v>134</v>
      </c>
      <c r="C15" s="43">
        <f>'Section 4 data'!$D$65</f>
        <v>2.3130000000000002</v>
      </c>
      <c r="D15" s="44">
        <f>'Section 4 data'!$E$65</f>
        <v>60.055</v>
      </c>
      <c r="E15" s="198">
        <f>'Section 4 data'!$F$65</f>
        <v>51.01</v>
      </c>
      <c r="F15" s="199">
        <f t="shared" si="0"/>
        <v>62.368000000000002</v>
      </c>
    </row>
    <row r="16" spans="2:6" ht="15" customHeight="1" x14ac:dyDescent="0.2">
      <c r="B16" s="226" t="s">
        <v>135</v>
      </c>
      <c r="C16" s="43">
        <f>'Section 4 data'!$D$66</f>
        <v>6.8000000000000005E-2</v>
      </c>
      <c r="D16" s="44">
        <f>'Section 4 data'!$E$66</f>
        <v>17.416</v>
      </c>
      <c r="E16" s="198">
        <f>'Section 4 data'!$F$66</f>
        <v>72.260000000000005</v>
      </c>
      <c r="F16" s="199">
        <f t="shared" si="0"/>
        <v>17.484000000000002</v>
      </c>
    </row>
    <row r="17" spans="2:6" ht="15" customHeight="1" x14ac:dyDescent="0.2">
      <c r="B17" s="229" t="s">
        <v>80</v>
      </c>
      <c r="C17" s="66">
        <f>'Section 4 data'!$D$6</f>
        <v>58021.981</v>
      </c>
      <c r="D17" s="66">
        <f>'Section 4 data'!$E$6</f>
        <v>28155.359</v>
      </c>
      <c r="E17" s="230">
        <f>'Section 4 data'!$F$6</f>
        <v>9.49</v>
      </c>
      <c r="F17" s="231">
        <f t="shared" si="0"/>
        <v>86177.34</v>
      </c>
    </row>
    <row r="18" spans="2:6" ht="15" customHeight="1" x14ac:dyDescent="0.2">
      <c r="B18" s="236" t="s">
        <v>105</v>
      </c>
      <c r="C18" s="237"/>
      <c r="D18" s="237"/>
      <c r="E18" s="237"/>
      <c r="F18" s="237"/>
    </row>
    <row r="19" spans="2:6" ht="15" customHeight="1" x14ac:dyDescent="0.2">
      <c r="B19" s="226" t="s">
        <v>127</v>
      </c>
      <c r="C19" s="43">
        <f>'Section 4 data'!$D$68</f>
        <v>115.301</v>
      </c>
      <c r="D19" s="44">
        <f>'Section 4 data'!$E$68</f>
        <v>5486.0529999999999</v>
      </c>
      <c r="E19" s="198">
        <f>'Section 4 data'!$F$68</f>
        <v>25.54</v>
      </c>
      <c r="F19" s="199">
        <f t="shared" ref="F19:F28" si="1">SUM(C19,D19)</f>
        <v>5601.3540000000003</v>
      </c>
    </row>
    <row r="20" spans="2:6" ht="15" customHeight="1" x14ac:dyDescent="0.2">
      <c r="B20" s="227" t="s">
        <v>128</v>
      </c>
      <c r="C20" s="43">
        <f>'Section 4 data'!$D$69</f>
        <v>1495.5830000000001</v>
      </c>
      <c r="D20" s="44">
        <f>'Section 4 data'!$E$69</f>
        <v>22701.819</v>
      </c>
      <c r="E20" s="198">
        <f>'Section 4 data'!$F$69</f>
        <v>12.65</v>
      </c>
      <c r="F20" s="199">
        <f t="shared" si="1"/>
        <v>24197.401999999998</v>
      </c>
    </row>
    <row r="21" spans="2:6" ht="15" customHeight="1" x14ac:dyDescent="0.2">
      <c r="B21" s="228" t="s">
        <v>129</v>
      </c>
      <c r="C21" s="43">
        <f>'Section 4 data'!$D$70</f>
        <v>744.22</v>
      </c>
      <c r="D21" s="44">
        <f>'Section 4 data'!$E$70</f>
        <v>9418.8610000000008</v>
      </c>
      <c r="E21" s="198">
        <f>'Section 4 data'!$F$70</f>
        <v>16.13</v>
      </c>
      <c r="F21" s="199">
        <f t="shared" si="1"/>
        <v>10163.081</v>
      </c>
    </row>
    <row r="22" spans="2:6" ht="15" customHeight="1" x14ac:dyDescent="0.2">
      <c r="B22" s="226" t="s">
        <v>130</v>
      </c>
      <c r="C22" s="43">
        <f>'Section 4 data'!$D$71</f>
        <v>217.80500000000001</v>
      </c>
      <c r="D22" s="44">
        <f>'Section 4 data'!$E$71</f>
        <v>4138.4949999999999</v>
      </c>
      <c r="E22" s="198">
        <f>'Section 4 data'!$F$71</f>
        <v>17.64</v>
      </c>
      <c r="F22" s="199">
        <f t="shared" si="1"/>
        <v>4356.3</v>
      </c>
    </row>
    <row r="23" spans="2:6" ht="15" customHeight="1" x14ac:dyDescent="0.2">
      <c r="B23" s="226" t="s">
        <v>131</v>
      </c>
      <c r="C23" s="43">
        <f>'Section 4 data'!$D$72</f>
        <v>85.691999999999993</v>
      </c>
      <c r="D23" s="44">
        <f>'Section 4 data'!$E$72</f>
        <v>3326.1680000000001</v>
      </c>
      <c r="E23" s="198">
        <f>'Section 4 data'!$F$72</f>
        <v>14.25</v>
      </c>
      <c r="F23" s="199">
        <f t="shared" si="1"/>
        <v>3411.86</v>
      </c>
    </row>
    <row r="24" spans="2:6" ht="15" customHeight="1" x14ac:dyDescent="0.2">
      <c r="B24" s="226" t="s">
        <v>132</v>
      </c>
      <c r="C24" s="43">
        <f>'Section 4 data'!$D$73</f>
        <v>15.7</v>
      </c>
      <c r="D24" s="44">
        <f>'Section 4 data'!$E$73</f>
        <v>1420.7729999999999</v>
      </c>
      <c r="E24" s="198">
        <f>'Section 4 data'!$F$73</f>
        <v>22.69</v>
      </c>
      <c r="F24" s="199">
        <f t="shared" si="1"/>
        <v>1436.473</v>
      </c>
    </row>
    <row r="25" spans="2:6" ht="15" customHeight="1" x14ac:dyDescent="0.2">
      <c r="B25" s="226" t="s">
        <v>133</v>
      </c>
      <c r="C25" s="43">
        <f>'Section 4 data'!$D$74</f>
        <v>2.8620000000000001</v>
      </c>
      <c r="D25" s="44">
        <f>'Section 4 data'!$E$74</f>
        <v>927.49900000000002</v>
      </c>
      <c r="E25" s="198">
        <f>'Section 4 data'!$F$74</f>
        <v>18.510000000000002</v>
      </c>
      <c r="F25" s="199">
        <f t="shared" si="1"/>
        <v>930.36099999999999</v>
      </c>
    </row>
    <row r="26" spans="2:6" ht="15" customHeight="1" x14ac:dyDescent="0.2">
      <c r="B26" s="226" t="s">
        <v>134</v>
      </c>
      <c r="C26" s="43">
        <f>'Section 4 data'!$D$75</f>
        <v>0.11</v>
      </c>
      <c r="D26" s="44">
        <f>'Section 4 data'!$E$75</f>
        <v>268.12200000000001</v>
      </c>
      <c r="E26" s="198">
        <f>'Section 4 data'!$F$75</f>
        <v>33.64</v>
      </c>
      <c r="F26" s="199">
        <f t="shared" si="1"/>
        <v>268.23200000000003</v>
      </c>
    </row>
    <row r="27" spans="2:6" ht="15" customHeight="1" x14ac:dyDescent="0.2">
      <c r="B27" s="226" t="s">
        <v>135</v>
      </c>
      <c r="C27" s="43">
        <f>'Section 4 data'!$D$76</f>
        <v>1E-3</v>
      </c>
      <c r="D27" s="44">
        <f>'Section 4 data'!$E$76</f>
        <v>9.2729999999999997</v>
      </c>
      <c r="E27" s="198">
        <f>'Section 4 data'!$F$76</f>
        <v>50.65</v>
      </c>
      <c r="F27" s="199">
        <f t="shared" si="1"/>
        <v>9.2739999999999991</v>
      </c>
    </row>
    <row r="28" spans="2:6" ht="15" customHeight="1" x14ac:dyDescent="0.2">
      <c r="B28" s="229" t="s">
        <v>80</v>
      </c>
      <c r="C28" s="66">
        <f>'Section 4 data'!$D$7</f>
        <v>2677.2739999999999</v>
      </c>
      <c r="D28" s="66">
        <f>'Section 4 data'!$E$7</f>
        <v>47697.063000000002</v>
      </c>
      <c r="E28" s="230">
        <f>'Section 4 data'!$F$7</f>
        <v>7.43</v>
      </c>
      <c r="F28" s="231">
        <f t="shared" si="1"/>
        <v>50374.337</v>
      </c>
    </row>
    <row r="29" spans="2:6" ht="15" customHeight="1" x14ac:dyDescent="0.2">
      <c r="B29" s="236" t="s">
        <v>106</v>
      </c>
      <c r="C29" s="237"/>
      <c r="D29" s="237"/>
      <c r="E29" s="237"/>
      <c r="F29" s="237"/>
    </row>
    <row r="30" spans="2:6" ht="15" customHeight="1" x14ac:dyDescent="0.2">
      <c r="B30" s="226" t="s">
        <v>127</v>
      </c>
      <c r="C30" s="43">
        <f>'Section 4 data'!$D$78</f>
        <v>237.76300000000001</v>
      </c>
      <c r="D30" s="44">
        <f>'Section 4 data'!$E$78</f>
        <v>5515.9250000000002</v>
      </c>
      <c r="E30" s="198">
        <f>'Section 4 data'!$F$78</f>
        <v>25.59</v>
      </c>
      <c r="F30" s="199">
        <f t="shared" ref="F30:F39" si="2">SUM(C30,D30)</f>
        <v>5753.6880000000001</v>
      </c>
    </row>
    <row r="31" spans="2:6" ht="15" customHeight="1" x14ac:dyDescent="0.2">
      <c r="B31" s="227" t="s">
        <v>128</v>
      </c>
      <c r="C31" s="43">
        <f>'Section 4 data'!$D$79</f>
        <v>6683.4579999999996</v>
      </c>
      <c r="D31" s="44">
        <f>'Section 4 data'!$E$79</f>
        <v>25880.59</v>
      </c>
      <c r="E31" s="198">
        <f>'Section 4 data'!$F$79</f>
        <v>12.16</v>
      </c>
      <c r="F31" s="199">
        <f t="shared" si="2"/>
        <v>32564.047999999999</v>
      </c>
    </row>
    <row r="32" spans="2:6" ht="15" customHeight="1" x14ac:dyDescent="0.2">
      <c r="B32" s="228" t="s">
        <v>129</v>
      </c>
      <c r="C32" s="43">
        <f>'Section 4 data'!$D$80</f>
        <v>22929.600999999999</v>
      </c>
      <c r="D32" s="44">
        <f>'Section 4 data'!$E$80</f>
        <v>15444.271000000001</v>
      </c>
      <c r="E32" s="198">
        <f>'Section 4 data'!$F$80</f>
        <v>15.25</v>
      </c>
      <c r="F32" s="199">
        <f t="shared" si="2"/>
        <v>38373.872000000003</v>
      </c>
    </row>
    <row r="33" spans="2:6" ht="15" customHeight="1" x14ac:dyDescent="0.2">
      <c r="B33" s="226" t="s">
        <v>130</v>
      </c>
      <c r="C33" s="43">
        <f>'Section 4 data'!$D$81</f>
        <v>22293.397000000001</v>
      </c>
      <c r="D33" s="44">
        <f>'Section 4 data'!$E$81</f>
        <v>12335.841</v>
      </c>
      <c r="E33" s="198">
        <f>'Section 4 data'!$F$81</f>
        <v>14.81</v>
      </c>
      <c r="F33" s="199">
        <f t="shared" si="2"/>
        <v>34629.237999999998</v>
      </c>
    </row>
    <row r="34" spans="2:6" ht="15" customHeight="1" x14ac:dyDescent="0.2">
      <c r="B34" s="226" t="s">
        <v>131</v>
      </c>
      <c r="C34" s="43">
        <f>'Section 4 data'!$D$82</f>
        <v>7962.8029999999999</v>
      </c>
      <c r="D34" s="44">
        <f>'Section 4 data'!$E$82</f>
        <v>10949.382</v>
      </c>
      <c r="E34" s="198">
        <f>'Section 4 data'!$F$82</f>
        <v>12.02</v>
      </c>
      <c r="F34" s="199">
        <f t="shared" si="2"/>
        <v>18912.184999999998</v>
      </c>
    </row>
    <row r="35" spans="2:6" ht="15" customHeight="1" x14ac:dyDescent="0.2">
      <c r="B35" s="226" t="s">
        <v>132</v>
      </c>
      <c r="C35" s="43">
        <f>'Section 4 data'!$D$83</f>
        <v>454.67</v>
      </c>
      <c r="D35" s="44">
        <f>'Section 4 data'!$E$83</f>
        <v>4117.4780000000001</v>
      </c>
      <c r="E35" s="198">
        <f>'Section 4 data'!$F$83</f>
        <v>14.34</v>
      </c>
      <c r="F35" s="199">
        <f t="shared" si="2"/>
        <v>4572.1480000000001</v>
      </c>
    </row>
    <row r="36" spans="2:6" ht="15" customHeight="1" x14ac:dyDescent="0.2">
      <c r="B36" s="226" t="s">
        <v>133</v>
      </c>
      <c r="C36" s="43">
        <f>'Section 4 data'!$D$84</f>
        <v>135.07</v>
      </c>
      <c r="D36" s="44">
        <f>'Section 4 data'!$E$84</f>
        <v>1369.5719999999999</v>
      </c>
      <c r="E36" s="198">
        <f>'Section 4 data'!$F$84</f>
        <v>15.99</v>
      </c>
      <c r="F36" s="199">
        <f t="shared" si="2"/>
        <v>1504.6419999999998</v>
      </c>
    </row>
    <row r="37" spans="2:6" ht="15" customHeight="1" x14ac:dyDescent="0.2">
      <c r="B37" s="226" t="s">
        <v>134</v>
      </c>
      <c r="C37" s="43">
        <f>'Section 4 data'!$D$85</f>
        <v>2.423</v>
      </c>
      <c r="D37" s="44">
        <f>'Section 4 data'!$E$85</f>
        <v>329.39600000000002</v>
      </c>
      <c r="E37" s="198">
        <f>'Section 4 data'!$F$85</f>
        <v>29.01</v>
      </c>
      <c r="F37" s="199">
        <f t="shared" si="2"/>
        <v>331.81900000000002</v>
      </c>
    </row>
    <row r="38" spans="2:6" ht="15" customHeight="1" x14ac:dyDescent="0.2">
      <c r="B38" s="226" t="s">
        <v>135</v>
      </c>
      <c r="C38" s="43">
        <f>'Section 4 data'!$D$86</f>
        <v>6.9000000000000006E-2</v>
      </c>
      <c r="D38" s="44">
        <f>'Section 4 data'!$E$86</f>
        <v>27.151</v>
      </c>
      <c r="E38" s="198">
        <f>'Section 4 data'!$F$86</f>
        <v>50.08</v>
      </c>
      <c r="F38" s="199">
        <f t="shared" si="2"/>
        <v>27.22</v>
      </c>
    </row>
    <row r="39" spans="2:6" ht="15" customHeight="1" x14ac:dyDescent="0.2">
      <c r="B39" s="232" t="s">
        <v>80</v>
      </c>
      <c r="C39" s="233">
        <f>'Section 4 data'!$D$5</f>
        <v>60699.254999999997</v>
      </c>
      <c r="D39" s="233">
        <f>'Section 4 data'!$E$5</f>
        <v>75969.606</v>
      </c>
      <c r="E39" s="234">
        <f>'Section 4 data'!$F$5</f>
        <v>5.68</v>
      </c>
      <c r="F39" s="235">
        <f t="shared" si="2"/>
        <v>136668.861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Index!$E$37</f>
        <v>Biomass stocks in live woodland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151</v>
      </c>
      <c r="C3" t="s">
        <v>438</v>
      </c>
    </row>
    <row r="5" spans="2:6" ht="15" customHeight="1" x14ac:dyDescent="0.2">
      <c r="B5" s="847" t="s">
        <v>77</v>
      </c>
      <c r="C5" s="168" t="s">
        <v>78</v>
      </c>
      <c r="D5" s="843" t="s">
        <v>79</v>
      </c>
      <c r="E5" s="843"/>
      <c r="F5" s="209" t="s">
        <v>80</v>
      </c>
    </row>
    <row r="6" spans="2:6" ht="30" customHeight="1" x14ac:dyDescent="0.2">
      <c r="B6" s="848"/>
      <c r="C6" s="174" t="s">
        <v>153</v>
      </c>
      <c r="D6" s="174" t="s">
        <v>153</v>
      </c>
      <c r="E6" s="210" t="s">
        <v>82</v>
      </c>
      <c r="F6" s="211" t="s">
        <v>153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59" t="s">
        <v>84</v>
      </c>
      <c r="C8" s="653">
        <f>'Section 5 data'!$D$8</f>
        <v>3458.442</v>
      </c>
      <c r="D8" s="654">
        <f>'Section 5 data'!$E$8</f>
        <v>2096.77</v>
      </c>
      <c r="E8" s="207">
        <f>'Section 5 data'!$F$8</f>
        <v>15.84</v>
      </c>
      <c r="F8" s="652">
        <f>SUM(C8,D8)</f>
        <v>5555.2119999999995</v>
      </c>
    </row>
    <row r="9" spans="2:6" ht="15" customHeight="1" x14ac:dyDescent="0.2">
      <c r="B9" s="159" t="s">
        <v>85</v>
      </c>
      <c r="C9" s="653">
        <f>'Section 5 data'!$D$9</f>
        <v>242.92500000000001</v>
      </c>
      <c r="D9" s="654">
        <f>'Section 5 data'!$E$9</f>
        <v>1464.873</v>
      </c>
      <c r="E9" s="207">
        <f>'Section 5 data'!$F$9</f>
        <v>15.35</v>
      </c>
      <c r="F9" s="652">
        <f t="shared" ref="F9:F16" si="0">SUM(C9,D9)</f>
        <v>1707.798</v>
      </c>
    </row>
    <row r="10" spans="2:6" ht="15" customHeight="1" x14ac:dyDescent="0.2">
      <c r="B10" s="159" t="s">
        <v>86</v>
      </c>
      <c r="C10" s="653">
        <f>'Section 5 data'!$D$10</f>
        <v>31.324000000000002</v>
      </c>
      <c r="D10" s="654">
        <f>'Section 5 data'!$E$10</f>
        <v>21.896999999999998</v>
      </c>
      <c r="E10" s="207">
        <f>'Section 5 data'!$F$10</f>
        <v>89.07</v>
      </c>
      <c r="F10" s="652">
        <f t="shared" si="0"/>
        <v>53.221000000000004</v>
      </c>
    </row>
    <row r="11" spans="2:6" ht="15" customHeight="1" x14ac:dyDescent="0.2">
      <c r="B11" s="159" t="s">
        <v>87</v>
      </c>
      <c r="C11" s="653">
        <f>'Section 5 data'!$D$11</f>
        <v>322.036</v>
      </c>
      <c r="D11" s="654">
        <f>'Section 5 data'!$E$11</f>
        <v>387.31400000000002</v>
      </c>
      <c r="E11" s="207">
        <f>'Section 5 data'!$F$11</f>
        <v>30.02</v>
      </c>
      <c r="F11" s="652">
        <f t="shared" si="0"/>
        <v>709.35</v>
      </c>
    </row>
    <row r="12" spans="2:6" ht="15" customHeight="1" x14ac:dyDescent="0.2">
      <c r="B12" s="159" t="s">
        <v>88</v>
      </c>
      <c r="C12" s="653">
        <f>'Section 5 data'!$D$12</f>
        <v>121.66500000000001</v>
      </c>
      <c r="D12" s="654">
        <f>'Section 5 data'!$E$12</f>
        <v>678.91700000000003</v>
      </c>
      <c r="E12" s="207">
        <f>'Section 5 data'!$F$12</f>
        <v>25.7</v>
      </c>
      <c r="F12" s="652">
        <f t="shared" si="0"/>
        <v>800.58199999999999</v>
      </c>
    </row>
    <row r="13" spans="2:6" ht="15" customHeight="1" x14ac:dyDescent="0.2">
      <c r="B13" s="159" t="s">
        <v>89</v>
      </c>
      <c r="C13" s="653">
        <f>'Section 5 data'!$D$13</f>
        <v>44.911999999999999</v>
      </c>
      <c r="D13" s="654">
        <f>'Section 5 data'!$E$13</f>
        <v>106.495</v>
      </c>
      <c r="E13" s="207">
        <f>'Section 5 data'!$F$13</f>
        <v>53.49</v>
      </c>
      <c r="F13" s="652">
        <f t="shared" si="0"/>
        <v>151.40700000000001</v>
      </c>
    </row>
    <row r="14" spans="2:6" ht="15" customHeight="1" x14ac:dyDescent="0.2">
      <c r="B14" s="159" t="s">
        <v>90</v>
      </c>
      <c r="C14" s="653">
        <f>'Section 5 data'!$D$14</f>
        <v>297.41800000000001</v>
      </c>
      <c r="D14" s="654">
        <f>'Section 5 data'!$E$14</f>
        <v>247.72300000000001</v>
      </c>
      <c r="E14" s="207">
        <f>'Section 5 data'!$F$14</f>
        <v>40.92</v>
      </c>
      <c r="F14" s="652">
        <f t="shared" si="0"/>
        <v>545.14100000000008</v>
      </c>
    </row>
    <row r="15" spans="2:6" ht="15" customHeight="1" x14ac:dyDescent="0.2">
      <c r="B15" s="159" t="s">
        <v>91</v>
      </c>
      <c r="C15" s="653">
        <f>'Section 5 data'!$D$15</f>
        <v>42.701999999999998</v>
      </c>
      <c r="D15" s="654">
        <f>'Section 5 data'!$E$15</f>
        <v>88.156999999999996</v>
      </c>
      <c r="E15" s="207">
        <f>'Section 5 data'!$F$15</f>
        <v>52.12</v>
      </c>
      <c r="F15" s="652">
        <f t="shared" si="0"/>
        <v>130.85899999999998</v>
      </c>
    </row>
    <row r="16" spans="2:6" ht="15" customHeight="1" x14ac:dyDescent="0.2">
      <c r="B16" s="157" t="s">
        <v>92</v>
      </c>
      <c r="C16" s="208">
        <f>'Section 5 data'!$D$6</f>
        <v>4561.4229999999998</v>
      </c>
      <c r="D16" s="655">
        <f>'Section 5 data'!$E$6</f>
        <v>5107.1989999999996</v>
      </c>
      <c r="E16" s="703">
        <f>'Section 5 data'!$F$6</f>
        <v>7.05</v>
      </c>
      <c r="F16" s="656">
        <f t="shared" si="0"/>
        <v>9668.6219999999994</v>
      </c>
    </row>
    <row r="17" spans="2:6" ht="15" customHeight="1" x14ac:dyDescent="0.2">
      <c r="B17" s="196" t="s">
        <v>93</v>
      </c>
      <c r="C17" s="657"/>
      <c r="D17" s="657"/>
      <c r="E17" s="704"/>
      <c r="F17" s="657"/>
    </row>
    <row r="18" spans="2:6" ht="15" customHeight="1" x14ac:dyDescent="0.2">
      <c r="B18" s="159" t="s">
        <v>94</v>
      </c>
      <c r="C18" s="653">
        <f>'Section 5 data'!$D$16</f>
        <v>8.7880000000000003</v>
      </c>
      <c r="D18" s="654">
        <f>'Section 5 data'!$E$16</f>
        <v>1095.2629999999999</v>
      </c>
      <c r="E18" s="207">
        <f>'Section 5 data'!$F$16</f>
        <v>22.25</v>
      </c>
      <c r="F18" s="652">
        <f t="shared" ref="F18:F29" si="1">SUM(C18,D18)</f>
        <v>1104.0509999999999</v>
      </c>
    </row>
    <row r="19" spans="2:6" ht="15" customHeight="1" x14ac:dyDescent="0.2">
      <c r="B19" s="159" t="s">
        <v>95</v>
      </c>
      <c r="C19" s="653">
        <f>'Section 5 data'!$D$17</f>
        <v>19.097000000000001</v>
      </c>
      <c r="D19" s="654">
        <f>'Section 5 data'!$E$17</f>
        <v>514.19200000000001</v>
      </c>
      <c r="E19" s="207">
        <f>'Section 5 data'!$F$17</f>
        <v>25.8</v>
      </c>
      <c r="F19" s="652">
        <f t="shared" si="1"/>
        <v>533.28899999999999</v>
      </c>
    </row>
    <row r="20" spans="2:6" ht="15" customHeight="1" x14ac:dyDescent="0.2">
      <c r="B20" s="159" t="s">
        <v>96</v>
      </c>
      <c r="C20" s="653">
        <f>'Section 5 data'!$D$18</f>
        <v>5.5529999999999999</v>
      </c>
      <c r="D20" s="654">
        <f>'Section 5 data'!$E$18</f>
        <v>770.76800000000003</v>
      </c>
      <c r="E20" s="207">
        <f>'Section 5 data'!$F$18</f>
        <v>19.2</v>
      </c>
      <c r="F20" s="652">
        <f t="shared" si="1"/>
        <v>776.32100000000003</v>
      </c>
    </row>
    <row r="21" spans="2:6" ht="15" customHeight="1" x14ac:dyDescent="0.2">
      <c r="B21" s="159" t="s">
        <v>97</v>
      </c>
      <c r="C21" s="653">
        <f>'Section 5 data'!$D$19</f>
        <v>0.30599999999999999</v>
      </c>
      <c r="D21" s="654">
        <f>'Section 5 data'!$E$19</f>
        <v>661.005</v>
      </c>
      <c r="E21" s="207">
        <f>'Section 5 data'!$F$19</f>
        <v>17.54</v>
      </c>
      <c r="F21" s="652">
        <f t="shared" si="1"/>
        <v>661.31100000000004</v>
      </c>
    </row>
    <row r="22" spans="2:6" ht="15" customHeight="1" x14ac:dyDescent="0.2">
      <c r="B22" s="159" t="s">
        <v>98</v>
      </c>
      <c r="C22" s="653">
        <f>'Section 5 data'!$D$20</f>
        <v>20.151</v>
      </c>
      <c r="D22" s="654">
        <f>'Section 5 data'!$E$20</f>
        <v>792.39</v>
      </c>
      <c r="E22" s="207">
        <f>'Section 5 data'!$F$20</f>
        <v>19.23</v>
      </c>
      <c r="F22" s="652">
        <f t="shared" si="1"/>
        <v>812.54099999999994</v>
      </c>
    </row>
    <row r="23" spans="2:6" ht="15" customHeight="1" x14ac:dyDescent="0.2">
      <c r="B23" s="159" t="s">
        <v>99</v>
      </c>
      <c r="C23" s="653">
        <f>'Section 5 data'!$D$21</f>
        <v>0</v>
      </c>
      <c r="D23" s="654">
        <f>'Section 5 data'!$E$21</f>
        <v>0</v>
      </c>
      <c r="E23" s="207">
        <f>'Section 5 data'!$F$21</f>
        <v>0</v>
      </c>
      <c r="F23" s="652">
        <f t="shared" si="1"/>
        <v>0</v>
      </c>
    </row>
    <row r="24" spans="2:6" ht="15" customHeight="1" x14ac:dyDescent="0.2">
      <c r="B24" s="159" t="s">
        <v>100</v>
      </c>
      <c r="C24" s="653">
        <f>'Section 5 data'!$D$22</f>
        <v>0.21299999999999999</v>
      </c>
      <c r="D24" s="654">
        <f>'Section 5 data'!$E$22</f>
        <v>159.04</v>
      </c>
      <c r="E24" s="207">
        <f>'Section 5 data'!$F$22</f>
        <v>26.79</v>
      </c>
      <c r="F24" s="652">
        <f t="shared" si="1"/>
        <v>159.25299999999999</v>
      </c>
    </row>
    <row r="25" spans="2:6" ht="15" customHeight="1" x14ac:dyDescent="0.2">
      <c r="B25" s="159" t="s">
        <v>101</v>
      </c>
      <c r="C25" s="653">
        <f>'Section 5 data'!$D$23</f>
        <v>0</v>
      </c>
      <c r="D25" s="654">
        <f>'Section 5 data'!$E$23</f>
        <v>125.863</v>
      </c>
      <c r="E25" s="207">
        <f>'Section 5 data'!$F$23</f>
        <v>34.130000000000003</v>
      </c>
      <c r="F25" s="652">
        <f t="shared" si="1"/>
        <v>125.863</v>
      </c>
    </row>
    <row r="26" spans="2:6" ht="15" customHeight="1" x14ac:dyDescent="0.2">
      <c r="B26" s="159" t="s">
        <v>102</v>
      </c>
      <c r="C26" s="653">
        <f>'Section 5 data'!$D$24</f>
        <v>5.367</v>
      </c>
      <c r="D26" s="654">
        <f>'Section 5 data'!$E$24</f>
        <v>416.36399999999998</v>
      </c>
      <c r="E26" s="207">
        <f>'Section 5 data'!$F$24</f>
        <v>29.66</v>
      </c>
      <c r="F26" s="652">
        <f t="shared" si="1"/>
        <v>421.73099999999999</v>
      </c>
    </row>
    <row r="27" spans="2:6" ht="15" customHeight="1" x14ac:dyDescent="0.2">
      <c r="B27" s="159" t="s">
        <v>103</v>
      </c>
      <c r="C27" s="653">
        <f>'Section 5 data'!$D$25</f>
        <v>0</v>
      </c>
      <c r="D27" s="654">
        <f>'Section 5 data'!$E$25</f>
        <v>210.208</v>
      </c>
      <c r="E27" s="207">
        <f>'Section 5 data'!$F$25</f>
        <v>45.29</v>
      </c>
      <c r="F27" s="652">
        <f t="shared" si="1"/>
        <v>210.208</v>
      </c>
    </row>
    <row r="28" spans="2:6" ht="15" customHeight="1" x14ac:dyDescent="0.2">
      <c r="B28" s="159" t="s">
        <v>104</v>
      </c>
      <c r="C28" s="653">
        <f>'Section 5 data'!$D$26</f>
        <v>60.91</v>
      </c>
      <c r="D28" s="654">
        <f>'Section 5 data'!$E$26</f>
        <v>334.84199999999998</v>
      </c>
      <c r="E28" s="207">
        <f>'Section 5 data'!$F$26</f>
        <v>17.559999999999999</v>
      </c>
      <c r="F28" s="652">
        <f t="shared" si="1"/>
        <v>395.75199999999995</v>
      </c>
    </row>
    <row r="29" spans="2:6" ht="15" customHeight="1" x14ac:dyDescent="0.2">
      <c r="B29" s="157" t="s">
        <v>105</v>
      </c>
      <c r="C29" s="208">
        <f>'Section 5 data'!$D$7</f>
        <v>120.384</v>
      </c>
      <c r="D29" s="655">
        <f>'Section 5 data'!$E$7</f>
        <v>5087.7380000000003</v>
      </c>
      <c r="E29" s="703">
        <f>'Section 5 data'!$F$7</f>
        <v>7.13</v>
      </c>
      <c r="F29" s="656">
        <f t="shared" si="1"/>
        <v>5208.1220000000003</v>
      </c>
    </row>
    <row r="30" spans="2:6" ht="15" customHeight="1" x14ac:dyDescent="0.2">
      <c r="B30" s="196" t="s">
        <v>106</v>
      </c>
      <c r="C30" s="658"/>
      <c r="D30" s="658"/>
      <c r="E30" s="5"/>
      <c r="F30" s="658"/>
    </row>
    <row r="31" spans="2:6" ht="15" customHeight="1" x14ac:dyDescent="0.2">
      <c r="B31" s="191" t="s">
        <v>106</v>
      </c>
      <c r="C31" s="659">
        <f>'Section 5 data'!$D$5</f>
        <v>4681.8069999999998</v>
      </c>
      <c r="D31" s="660">
        <f>'Section 5 data'!$E$5</f>
        <v>10207.405000000001</v>
      </c>
      <c r="E31" s="705">
        <f>'Section 5 data'!$F$5</f>
        <v>4.82</v>
      </c>
      <c r="F31" s="661">
        <f>SUM(C31,D31)</f>
        <v>14889.212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Index!$E$40</f>
        <v>Carbon stocks in live woodland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78" t="s">
        <v>688</v>
      </c>
      <c r="C3" s="779"/>
      <c r="D3" s="779"/>
      <c r="E3" s="779"/>
      <c r="F3" s="779"/>
      <c r="G3" s="779"/>
      <c r="H3" s="779"/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2340.904</v>
      </c>
      <c r="E5" s="427">
        <v>5103.7020000000002</v>
      </c>
      <c r="F5" s="432">
        <v>4.82</v>
      </c>
      <c r="G5" s="439">
        <f>E5*F5/100</f>
        <v>245.99843640000003</v>
      </c>
      <c r="H5" s="440">
        <f>SUM(D5,E5)</f>
        <v>7444.6059999999998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2280.712</v>
      </c>
      <c r="E6" s="427">
        <v>2553.5990000000002</v>
      </c>
      <c r="F6" s="432">
        <v>7.05</v>
      </c>
      <c r="G6" s="439">
        <f t="shared" ref="G6:G26" si="0">E6*F6/100</f>
        <v>180.0287295</v>
      </c>
      <c r="H6" s="440">
        <f>SUM(D6,E6)</f>
        <v>4834.3109999999997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60.192</v>
      </c>
      <c r="E7" s="427">
        <v>2543.8690000000001</v>
      </c>
      <c r="F7" s="432">
        <v>7.13</v>
      </c>
      <c r="G7" s="439">
        <f>E7*F7/100</f>
        <v>181.37785970000002</v>
      </c>
      <c r="H7" s="440">
        <f>SUM(D7,E7)</f>
        <v>2604.0610000000001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1729.221</v>
      </c>
      <c r="E8" s="429">
        <v>1048.385</v>
      </c>
      <c r="F8" s="432">
        <v>15.84</v>
      </c>
      <c r="G8" s="439">
        <f t="shared" si="0"/>
        <v>166.06418399999998</v>
      </c>
      <c r="H8" s="440">
        <f>SUM(D8,E8)</f>
        <v>2777.6059999999998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121.462</v>
      </c>
      <c r="E9" s="429">
        <v>732.43700000000001</v>
      </c>
      <c r="F9" s="432">
        <v>15.35</v>
      </c>
      <c r="G9" s="439">
        <f t="shared" si="0"/>
        <v>112.4290795</v>
      </c>
      <c r="H9" s="440">
        <f t="shared" ref="H9:H26" si="1">SUM(D9,E9)</f>
        <v>853.899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15.662000000000001</v>
      </c>
      <c r="E10" s="429">
        <v>10.948</v>
      </c>
      <c r="F10" s="432">
        <v>89.07</v>
      </c>
      <c r="G10" s="439">
        <f t="shared" si="0"/>
        <v>9.7513835999999987</v>
      </c>
      <c r="H10" s="440">
        <f t="shared" si="1"/>
        <v>26.61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161.018</v>
      </c>
      <c r="E11" s="429">
        <v>193.65700000000001</v>
      </c>
      <c r="F11" s="432">
        <v>30.02</v>
      </c>
      <c r="G11" s="439">
        <f t="shared" si="0"/>
        <v>58.135831400000008</v>
      </c>
      <c r="H11" s="440">
        <f t="shared" si="1"/>
        <v>354.67500000000001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60.832999999999998</v>
      </c>
      <c r="E12" s="429">
        <v>339.459</v>
      </c>
      <c r="F12" s="432">
        <v>25.7</v>
      </c>
      <c r="G12" s="439">
        <f t="shared" si="0"/>
        <v>87.240962999999994</v>
      </c>
      <c r="H12" s="440">
        <f t="shared" si="1"/>
        <v>400.29200000000003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22.456</v>
      </c>
      <c r="E13" s="429">
        <v>53.247999999999998</v>
      </c>
      <c r="F13" s="432">
        <v>53.49</v>
      </c>
      <c r="G13" s="439">
        <f t="shared" si="0"/>
        <v>28.482355200000001</v>
      </c>
      <c r="H13" s="440">
        <f t="shared" si="1"/>
        <v>75.703999999999994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148.709</v>
      </c>
      <c r="E14" s="429">
        <v>123.861</v>
      </c>
      <c r="F14" s="432">
        <v>40.92</v>
      </c>
      <c r="G14" s="439">
        <f t="shared" si="0"/>
        <v>50.683921200000007</v>
      </c>
      <c r="H14" s="440">
        <f t="shared" si="1"/>
        <v>272.57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21.350999999999999</v>
      </c>
      <c r="E15" s="429">
        <v>44.079000000000001</v>
      </c>
      <c r="F15" s="432">
        <v>52.12</v>
      </c>
      <c r="G15" s="439">
        <f t="shared" si="0"/>
        <v>22.973974800000001</v>
      </c>
      <c r="H15" s="440">
        <f t="shared" si="1"/>
        <v>65.430000000000007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4.3940000000000001</v>
      </c>
      <c r="E16" s="429">
        <v>547.63199999999995</v>
      </c>
      <c r="F16" s="432">
        <v>22.25</v>
      </c>
      <c r="G16" s="439">
        <f t="shared" si="0"/>
        <v>121.84811999999998</v>
      </c>
      <c r="H16" s="440">
        <f t="shared" si="1"/>
        <v>552.02599999999995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9.548</v>
      </c>
      <c r="E17" s="429">
        <v>257.096</v>
      </c>
      <c r="F17" s="432">
        <v>25.8</v>
      </c>
      <c r="G17" s="439">
        <f t="shared" si="0"/>
        <v>66.330768000000006</v>
      </c>
      <c r="H17" s="440">
        <f t="shared" si="1"/>
        <v>266.64400000000001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2.7759999999999998</v>
      </c>
      <c r="E18" s="429">
        <v>385.38400000000001</v>
      </c>
      <c r="F18" s="432">
        <v>19.2</v>
      </c>
      <c r="G18" s="439">
        <f t="shared" si="0"/>
        <v>73.993728000000004</v>
      </c>
      <c r="H18" s="440">
        <f t="shared" si="1"/>
        <v>388.16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0.153</v>
      </c>
      <c r="E19" s="429">
        <v>330.50200000000001</v>
      </c>
      <c r="F19" s="432">
        <v>17.54</v>
      </c>
      <c r="G19" s="439">
        <f t="shared" si="0"/>
        <v>57.970050799999996</v>
      </c>
      <c r="H19" s="440">
        <f t="shared" si="1"/>
        <v>330.65500000000003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10.074999999999999</v>
      </c>
      <c r="E20" s="429">
        <v>396.19499999999999</v>
      </c>
      <c r="F20" s="432">
        <v>19.23</v>
      </c>
      <c r="G20" s="439">
        <f t="shared" si="0"/>
        <v>76.188298500000002</v>
      </c>
      <c r="H20" s="440">
        <f t="shared" si="1"/>
        <v>406.27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0</v>
      </c>
      <c r="E21" s="429">
        <v>0</v>
      </c>
      <c r="F21" s="432">
        <v>0</v>
      </c>
      <c r="G21" s="439">
        <f t="shared" si="0"/>
        <v>0</v>
      </c>
      <c r="H21" s="440">
        <f t="shared" si="1"/>
        <v>0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0.107</v>
      </c>
      <c r="E22" s="429">
        <v>79.52</v>
      </c>
      <c r="F22" s="432">
        <v>26.79</v>
      </c>
      <c r="G22" s="439">
        <f t="shared" si="0"/>
        <v>21.303408000000001</v>
      </c>
      <c r="H22" s="440">
        <f t="shared" si="1"/>
        <v>79.626999999999995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0</v>
      </c>
      <c r="E23" s="429">
        <v>62.930999999999997</v>
      </c>
      <c r="F23" s="432">
        <v>34.130000000000003</v>
      </c>
      <c r="G23" s="439">
        <f t="shared" si="0"/>
        <v>21.478350300000002</v>
      </c>
      <c r="H23" s="440">
        <f t="shared" si="1"/>
        <v>62.930999999999997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2.6829999999999998</v>
      </c>
      <c r="E24" s="429">
        <v>208.18199999999999</v>
      </c>
      <c r="F24" s="432">
        <v>29.66</v>
      </c>
      <c r="G24" s="439">
        <f t="shared" si="0"/>
        <v>61.746781199999994</v>
      </c>
      <c r="H24" s="440">
        <f t="shared" si="1"/>
        <v>210.86499999999998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0</v>
      </c>
      <c r="E25" s="429">
        <v>105.104</v>
      </c>
      <c r="F25" s="432">
        <v>45.29</v>
      </c>
      <c r="G25" s="439">
        <f t="shared" si="0"/>
        <v>47.601601599999995</v>
      </c>
      <c r="H25" s="440">
        <f t="shared" si="1"/>
        <v>105.104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30.454999999999998</v>
      </c>
      <c r="E26" s="433">
        <v>167.42099999999999</v>
      </c>
      <c r="F26" s="431">
        <v>17.559999999999999</v>
      </c>
      <c r="G26" s="329">
        <f t="shared" si="0"/>
        <v>29.399127599999996</v>
      </c>
      <c r="H26" s="337">
        <f t="shared" si="1"/>
        <v>197.87599999999998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s="24" customFormat="1" x14ac:dyDescent="0.2">
      <c r="B29" s="778" t="s">
        <v>688</v>
      </c>
      <c r="C29" s="779"/>
      <c r="D29" s="779"/>
      <c r="E29" s="779"/>
      <c r="F29" s="779"/>
      <c r="G29" s="779"/>
      <c r="H29" s="779"/>
    </row>
    <row r="30" spans="1:10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0" s="23" customFormat="1" x14ac:dyDescent="0.2">
      <c r="B31" s="434" t="s">
        <v>92</v>
      </c>
      <c r="C31" s="424" t="s">
        <v>119</v>
      </c>
      <c r="D31" s="425"/>
      <c r="E31" s="427"/>
      <c r="F31" s="432"/>
      <c r="G31" s="439">
        <f>E31*F31/100</f>
        <v>0</v>
      </c>
      <c r="H31" s="440">
        <f>SUM(D31,E31)</f>
        <v>0</v>
      </c>
    </row>
    <row r="32" spans="1:10" s="23" customFormat="1" x14ac:dyDescent="0.2">
      <c r="B32" s="434"/>
      <c r="C32" s="424" t="s">
        <v>120</v>
      </c>
      <c r="D32" s="425"/>
      <c r="E32" s="427"/>
      <c r="F32" s="432"/>
      <c r="G32" s="439">
        <f t="shared" ref="G32:G37" si="2">E32*F32/100</f>
        <v>0</v>
      </c>
      <c r="H32" s="440">
        <f t="shared" ref="H32:H37" si="3">SUM(D32,E32)</f>
        <v>0</v>
      </c>
    </row>
    <row r="33" spans="2:8" s="23" customFormat="1" x14ac:dyDescent="0.2">
      <c r="B33" s="434"/>
      <c r="C33" s="424" t="s">
        <v>121</v>
      </c>
      <c r="D33" s="425"/>
      <c r="E33" s="427"/>
      <c r="F33" s="432"/>
      <c r="G33" s="439">
        <f t="shared" si="2"/>
        <v>0</v>
      </c>
      <c r="H33" s="440">
        <f t="shared" si="3"/>
        <v>0</v>
      </c>
    </row>
    <row r="34" spans="2:8" s="23" customFormat="1" x14ac:dyDescent="0.2">
      <c r="B34" s="434"/>
      <c r="C34" s="424" t="s">
        <v>122</v>
      </c>
      <c r="D34" s="425"/>
      <c r="E34" s="427"/>
      <c r="F34" s="432"/>
      <c r="G34" s="439">
        <f t="shared" si="2"/>
        <v>0</v>
      </c>
      <c r="H34" s="440">
        <f t="shared" si="3"/>
        <v>0</v>
      </c>
    </row>
    <row r="35" spans="2:8" s="23" customFormat="1" x14ac:dyDescent="0.2">
      <c r="B35" s="434"/>
      <c r="C35" s="424" t="s">
        <v>123</v>
      </c>
      <c r="D35" s="425"/>
      <c r="E35" s="427"/>
      <c r="F35" s="432"/>
      <c r="G35" s="439">
        <f t="shared" si="2"/>
        <v>0</v>
      </c>
      <c r="H35" s="440">
        <f t="shared" si="3"/>
        <v>0</v>
      </c>
    </row>
    <row r="36" spans="2:8" s="23" customFormat="1" x14ac:dyDescent="0.2">
      <c r="B36" s="434"/>
      <c r="C36" s="424" t="s">
        <v>124</v>
      </c>
      <c r="D36" s="425"/>
      <c r="E36" s="427"/>
      <c r="F36" s="432"/>
      <c r="G36" s="439">
        <f t="shared" si="2"/>
        <v>0</v>
      </c>
      <c r="H36" s="440">
        <f t="shared" si="3"/>
        <v>0</v>
      </c>
    </row>
    <row r="37" spans="2:8" s="23" customFormat="1" x14ac:dyDescent="0.2">
      <c r="B37" s="434"/>
      <c r="C37" s="424" t="s">
        <v>125</v>
      </c>
      <c r="D37" s="425"/>
      <c r="E37" s="427"/>
      <c r="F37" s="432"/>
      <c r="G37" s="439">
        <f t="shared" si="2"/>
        <v>0</v>
      </c>
      <c r="H37" s="440">
        <f t="shared" si="3"/>
        <v>0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/>
      <c r="E39" s="427"/>
      <c r="F39" s="432"/>
      <c r="G39" s="439">
        <f>E39*F39/100</f>
        <v>0</v>
      </c>
      <c r="H39" s="440">
        <f>SUM(D39,E39)</f>
        <v>0</v>
      </c>
    </row>
    <row r="40" spans="2:8" s="23" customFormat="1" x14ac:dyDescent="0.2">
      <c r="B40" s="434"/>
      <c r="C40" s="424" t="s">
        <v>120</v>
      </c>
      <c r="D40" s="425"/>
      <c r="E40" s="427"/>
      <c r="F40" s="432"/>
      <c r="G40" s="439">
        <f t="shared" ref="G40:G45" si="4">E40*F40/100</f>
        <v>0</v>
      </c>
      <c r="H40" s="440">
        <f t="shared" ref="H40:H45" si="5">SUM(D40,E40)</f>
        <v>0</v>
      </c>
    </row>
    <row r="41" spans="2:8" s="23" customFormat="1" x14ac:dyDescent="0.2">
      <c r="B41" s="434"/>
      <c r="C41" s="424" t="s">
        <v>121</v>
      </c>
      <c r="D41" s="425"/>
      <c r="E41" s="427"/>
      <c r="F41" s="432"/>
      <c r="G41" s="439">
        <f t="shared" si="4"/>
        <v>0</v>
      </c>
      <c r="H41" s="440">
        <f t="shared" si="5"/>
        <v>0</v>
      </c>
    </row>
    <row r="42" spans="2:8" s="23" customFormat="1" x14ac:dyDescent="0.2">
      <c r="B42" s="434"/>
      <c r="C42" s="424" t="s">
        <v>122</v>
      </c>
      <c r="D42" s="425"/>
      <c r="E42" s="427"/>
      <c r="F42" s="432"/>
      <c r="G42" s="439">
        <f t="shared" si="4"/>
        <v>0</v>
      </c>
      <c r="H42" s="440">
        <f t="shared" si="5"/>
        <v>0</v>
      </c>
    </row>
    <row r="43" spans="2:8" s="23" customFormat="1" x14ac:dyDescent="0.2">
      <c r="B43" s="434"/>
      <c r="C43" s="424" t="s">
        <v>123</v>
      </c>
      <c r="D43" s="425"/>
      <c r="E43" s="427"/>
      <c r="F43" s="432"/>
      <c r="G43" s="439">
        <f t="shared" si="4"/>
        <v>0</v>
      </c>
      <c r="H43" s="440">
        <f t="shared" si="5"/>
        <v>0</v>
      </c>
    </row>
    <row r="44" spans="2:8" s="23" customFormat="1" x14ac:dyDescent="0.2">
      <c r="B44" s="434"/>
      <c r="C44" s="424" t="s">
        <v>124</v>
      </c>
      <c r="D44" s="425"/>
      <c r="E44" s="427"/>
      <c r="F44" s="432"/>
      <c r="G44" s="439">
        <f t="shared" si="4"/>
        <v>0</v>
      </c>
      <c r="H44" s="440">
        <f t="shared" si="5"/>
        <v>0</v>
      </c>
    </row>
    <row r="45" spans="2:8" s="23" customFormat="1" x14ac:dyDescent="0.2">
      <c r="B45" s="434"/>
      <c r="C45" s="424" t="s">
        <v>125</v>
      </c>
      <c r="D45" s="425"/>
      <c r="E45" s="427"/>
      <c r="F45" s="432"/>
      <c r="G45" s="439">
        <f t="shared" si="4"/>
        <v>0</v>
      </c>
      <c r="H45" s="440">
        <f t="shared" si="5"/>
        <v>0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/>
      <c r="E47" s="427"/>
      <c r="F47" s="432"/>
      <c r="G47" s="439">
        <f>E47*F47/100</f>
        <v>0</v>
      </c>
      <c r="H47" s="440">
        <f>SUM(D47,E47)</f>
        <v>0</v>
      </c>
    </row>
    <row r="48" spans="2:8" s="23" customFormat="1" x14ac:dyDescent="0.2">
      <c r="B48" s="434"/>
      <c r="C48" s="424" t="s">
        <v>120</v>
      </c>
      <c r="D48" s="425"/>
      <c r="E48" s="427"/>
      <c r="F48" s="432"/>
      <c r="G48" s="439">
        <f t="shared" ref="G48:G53" si="6">E48*F48/100</f>
        <v>0</v>
      </c>
      <c r="H48" s="440">
        <f t="shared" ref="H48:H53" si="7">SUM(D48,E48)</f>
        <v>0</v>
      </c>
    </row>
    <row r="49" spans="2:8" s="23" customFormat="1" x14ac:dyDescent="0.2">
      <c r="B49" s="434"/>
      <c r="C49" s="424" t="s">
        <v>121</v>
      </c>
      <c r="D49" s="425"/>
      <c r="E49" s="427"/>
      <c r="F49" s="432"/>
      <c r="G49" s="439">
        <f t="shared" si="6"/>
        <v>0</v>
      </c>
      <c r="H49" s="440">
        <f t="shared" si="7"/>
        <v>0</v>
      </c>
    </row>
    <row r="50" spans="2:8" s="23" customFormat="1" x14ac:dyDescent="0.2">
      <c r="B50" s="434"/>
      <c r="C50" s="424" t="s">
        <v>122</v>
      </c>
      <c r="D50" s="425"/>
      <c r="E50" s="427"/>
      <c r="F50" s="432"/>
      <c r="G50" s="439">
        <f t="shared" si="6"/>
        <v>0</v>
      </c>
      <c r="H50" s="440">
        <f t="shared" si="7"/>
        <v>0</v>
      </c>
    </row>
    <row r="51" spans="2:8" s="23" customFormat="1" x14ac:dyDescent="0.2">
      <c r="B51" s="434"/>
      <c r="C51" s="424" t="s">
        <v>123</v>
      </c>
      <c r="D51" s="425"/>
      <c r="E51" s="427"/>
      <c r="F51" s="432"/>
      <c r="G51" s="439">
        <f t="shared" si="6"/>
        <v>0</v>
      </c>
      <c r="H51" s="440">
        <f t="shared" si="7"/>
        <v>0</v>
      </c>
    </row>
    <row r="52" spans="2:8" s="23" customFormat="1" x14ac:dyDescent="0.2">
      <c r="B52" s="434"/>
      <c r="C52" s="424" t="s">
        <v>124</v>
      </c>
      <c r="D52" s="425"/>
      <c r="E52" s="427"/>
      <c r="F52" s="432"/>
      <c r="G52" s="439">
        <f t="shared" si="6"/>
        <v>0</v>
      </c>
      <c r="H52" s="440">
        <f t="shared" si="7"/>
        <v>0</v>
      </c>
    </row>
    <row r="53" spans="2:8" s="23" customFormat="1" ht="13.5" thickBot="1" x14ac:dyDescent="0.25">
      <c r="B53" s="290"/>
      <c r="C53" s="430" t="s">
        <v>125</v>
      </c>
      <c r="D53" s="433"/>
      <c r="E53" s="433"/>
      <c r="F53" s="431"/>
      <c r="G53" s="329">
        <f t="shared" si="6"/>
        <v>0</v>
      </c>
      <c r="H53" s="337">
        <f t="shared" si="7"/>
        <v>0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78" t="s">
        <v>688</v>
      </c>
      <c r="C56" s="779"/>
      <c r="D56" s="779"/>
      <c r="E56" s="779"/>
      <c r="F56" s="779"/>
      <c r="G56" s="779"/>
      <c r="H56" s="779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486</v>
      </c>
    </row>
    <row r="58" spans="2:8" s="23" customFormat="1" x14ac:dyDescent="0.2">
      <c r="B58" s="434" t="s">
        <v>92</v>
      </c>
      <c r="C58" s="424" t="s">
        <v>127</v>
      </c>
      <c r="D58" s="425"/>
      <c r="E58" s="427"/>
      <c r="F58" s="432"/>
      <c r="G58" s="439">
        <f>E58*F58/100</f>
        <v>0</v>
      </c>
      <c r="H58" s="440">
        <f t="shared" ref="H58:H86" si="8">SUM(D58,E58)</f>
        <v>0</v>
      </c>
    </row>
    <row r="59" spans="2:8" s="23" customFormat="1" x14ac:dyDescent="0.2">
      <c r="B59" s="434"/>
      <c r="C59" s="424" t="s">
        <v>128</v>
      </c>
      <c r="D59" s="425"/>
      <c r="E59" s="427"/>
      <c r="F59" s="432"/>
      <c r="G59" s="439">
        <f t="shared" ref="G59:G66" si="9">E59*F59/100</f>
        <v>0</v>
      </c>
      <c r="H59" s="440">
        <f t="shared" si="8"/>
        <v>0</v>
      </c>
    </row>
    <row r="60" spans="2:8" s="23" customFormat="1" x14ac:dyDescent="0.2">
      <c r="B60" s="434"/>
      <c r="C60" s="424" t="s">
        <v>129</v>
      </c>
      <c r="D60" s="425"/>
      <c r="E60" s="427"/>
      <c r="F60" s="432"/>
      <c r="G60" s="439">
        <f t="shared" si="9"/>
        <v>0</v>
      </c>
      <c r="H60" s="440">
        <f t="shared" si="8"/>
        <v>0</v>
      </c>
    </row>
    <row r="61" spans="2:8" s="23" customFormat="1" x14ac:dyDescent="0.2">
      <c r="B61" s="434"/>
      <c r="C61" s="424" t="s">
        <v>130</v>
      </c>
      <c r="D61" s="425"/>
      <c r="E61" s="427"/>
      <c r="F61" s="432"/>
      <c r="G61" s="439">
        <f t="shared" si="9"/>
        <v>0</v>
      </c>
      <c r="H61" s="440">
        <f t="shared" si="8"/>
        <v>0</v>
      </c>
    </row>
    <row r="62" spans="2:8" s="23" customFormat="1" x14ac:dyDescent="0.2">
      <c r="B62" s="434"/>
      <c r="C62" s="424" t="s">
        <v>131</v>
      </c>
      <c r="D62" s="425"/>
      <c r="E62" s="427"/>
      <c r="F62" s="432"/>
      <c r="G62" s="439">
        <f t="shared" si="9"/>
        <v>0</v>
      </c>
      <c r="H62" s="440">
        <f t="shared" si="8"/>
        <v>0</v>
      </c>
    </row>
    <row r="63" spans="2:8" s="23" customFormat="1" x14ac:dyDescent="0.2">
      <c r="B63" s="434"/>
      <c r="C63" s="424" t="s">
        <v>132</v>
      </c>
      <c r="D63" s="425"/>
      <c r="E63" s="427"/>
      <c r="F63" s="432"/>
      <c r="G63" s="439">
        <f t="shared" si="9"/>
        <v>0</v>
      </c>
      <c r="H63" s="440">
        <f t="shared" si="8"/>
        <v>0</v>
      </c>
    </row>
    <row r="64" spans="2:8" s="23" customFormat="1" x14ac:dyDescent="0.2">
      <c r="B64" s="434"/>
      <c r="C64" s="424" t="s">
        <v>133</v>
      </c>
      <c r="D64" s="425"/>
      <c r="E64" s="427"/>
      <c r="F64" s="432"/>
      <c r="G64" s="439">
        <f t="shared" si="9"/>
        <v>0</v>
      </c>
      <c r="H64" s="440">
        <f t="shared" si="8"/>
        <v>0</v>
      </c>
    </row>
    <row r="65" spans="2:8" s="23" customFormat="1" x14ac:dyDescent="0.2">
      <c r="B65" s="434"/>
      <c r="C65" s="424" t="s">
        <v>134</v>
      </c>
      <c r="D65" s="425"/>
      <c r="E65" s="427"/>
      <c r="F65" s="432"/>
      <c r="G65" s="439">
        <f t="shared" si="9"/>
        <v>0</v>
      </c>
      <c r="H65" s="440">
        <f t="shared" si="8"/>
        <v>0</v>
      </c>
    </row>
    <row r="66" spans="2:8" s="23" customFormat="1" x14ac:dyDescent="0.2">
      <c r="B66" s="434"/>
      <c r="C66" s="424" t="s">
        <v>135</v>
      </c>
      <c r="D66" s="425"/>
      <c r="E66" s="427"/>
      <c r="F66" s="432"/>
      <c r="G66" s="439">
        <f t="shared" si="9"/>
        <v>0</v>
      </c>
      <c r="H66" s="440">
        <f t="shared" si="8"/>
        <v>0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/>
      <c r="E68" s="427"/>
      <c r="F68" s="432"/>
      <c r="G68" s="439">
        <f t="shared" ref="G68:G76" si="10">E68*F68/100</f>
        <v>0</v>
      </c>
      <c r="H68" s="440">
        <f t="shared" si="8"/>
        <v>0</v>
      </c>
    </row>
    <row r="69" spans="2:8" s="23" customFormat="1" x14ac:dyDescent="0.2">
      <c r="B69" s="434"/>
      <c r="C69" s="424" t="s">
        <v>128</v>
      </c>
      <c r="D69" s="425"/>
      <c r="E69" s="427"/>
      <c r="F69" s="432"/>
      <c r="G69" s="439">
        <f t="shared" si="10"/>
        <v>0</v>
      </c>
      <c r="H69" s="440">
        <f t="shared" si="8"/>
        <v>0</v>
      </c>
    </row>
    <row r="70" spans="2:8" s="23" customFormat="1" x14ac:dyDescent="0.2">
      <c r="B70" s="434"/>
      <c r="C70" s="424" t="s">
        <v>129</v>
      </c>
      <c r="D70" s="425"/>
      <c r="E70" s="427"/>
      <c r="F70" s="432"/>
      <c r="G70" s="439">
        <f t="shared" si="10"/>
        <v>0</v>
      </c>
      <c r="H70" s="440">
        <f t="shared" si="8"/>
        <v>0</v>
      </c>
    </row>
    <row r="71" spans="2:8" s="23" customFormat="1" x14ac:dyDescent="0.2">
      <c r="B71" s="434"/>
      <c r="C71" s="424" t="s">
        <v>130</v>
      </c>
      <c r="D71" s="425"/>
      <c r="E71" s="427"/>
      <c r="F71" s="432"/>
      <c r="G71" s="439">
        <f t="shared" si="10"/>
        <v>0</v>
      </c>
      <c r="H71" s="440">
        <f t="shared" si="8"/>
        <v>0</v>
      </c>
    </row>
    <row r="72" spans="2:8" s="23" customFormat="1" x14ac:dyDescent="0.2">
      <c r="B72" s="434"/>
      <c r="C72" s="424" t="s">
        <v>131</v>
      </c>
      <c r="D72" s="425"/>
      <c r="E72" s="427"/>
      <c r="F72" s="432"/>
      <c r="G72" s="439">
        <f t="shared" si="10"/>
        <v>0</v>
      </c>
      <c r="H72" s="440">
        <f t="shared" si="8"/>
        <v>0</v>
      </c>
    </row>
    <row r="73" spans="2:8" s="23" customFormat="1" x14ac:dyDescent="0.2">
      <c r="B73" s="434"/>
      <c r="C73" s="424" t="s">
        <v>132</v>
      </c>
      <c r="D73" s="425"/>
      <c r="E73" s="427"/>
      <c r="F73" s="432"/>
      <c r="G73" s="439">
        <f t="shared" si="10"/>
        <v>0</v>
      </c>
      <c r="H73" s="440">
        <f t="shared" si="8"/>
        <v>0</v>
      </c>
    </row>
    <row r="74" spans="2:8" s="23" customFormat="1" x14ac:dyDescent="0.2">
      <c r="B74" s="434"/>
      <c r="C74" s="424" t="s">
        <v>133</v>
      </c>
      <c r="D74" s="425"/>
      <c r="E74" s="427"/>
      <c r="F74" s="432"/>
      <c r="G74" s="439">
        <f t="shared" si="10"/>
        <v>0</v>
      </c>
      <c r="H74" s="440">
        <f t="shared" si="8"/>
        <v>0</v>
      </c>
    </row>
    <row r="75" spans="2:8" s="23" customFormat="1" x14ac:dyDescent="0.2">
      <c r="B75" s="434"/>
      <c r="C75" s="424" t="s">
        <v>134</v>
      </c>
      <c r="D75" s="425"/>
      <c r="E75" s="427"/>
      <c r="F75" s="432"/>
      <c r="G75" s="439">
        <f t="shared" si="10"/>
        <v>0</v>
      </c>
      <c r="H75" s="440">
        <f t="shared" si="8"/>
        <v>0</v>
      </c>
    </row>
    <row r="76" spans="2:8" s="23" customFormat="1" x14ac:dyDescent="0.2">
      <c r="B76" s="434"/>
      <c r="C76" s="424" t="s">
        <v>135</v>
      </c>
      <c r="D76" s="425"/>
      <c r="E76" s="427"/>
      <c r="F76" s="432"/>
      <c r="G76" s="439">
        <f t="shared" si="10"/>
        <v>0</v>
      </c>
      <c r="H76" s="440">
        <f t="shared" si="8"/>
        <v>0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/>
      <c r="E78" s="427"/>
      <c r="F78" s="432"/>
      <c r="G78" s="439">
        <f t="shared" ref="G78:G86" si="11">E78*F78/100</f>
        <v>0</v>
      </c>
      <c r="H78" s="440">
        <f t="shared" si="8"/>
        <v>0</v>
      </c>
    </row>
    <row r="79" spans="2:8" s="23" customFormat="1" x14ac:dyDescent="0.2">
      <c r="B79" s="434"/>
      <c r="C79" s="424" t="s">
        <v>128</v>
      </c>
      <c r="D79" s="425"/>
      <c r="E79" s="427"/>
      <c r="F79" s="432"/>
      <c r="G79" s="439">
        <f t="shared" si="11"/>
        <v>0</v>
      </c>
      <c r="H79" s="440">
        <f t="shared" si="8"/>
        <v>0</v>
      </c>
    </row>
    <row r="80" spans="2:8" s="23" customFormat="1" x14ac:dyDescent="0.2">
      <c r="B80" s="434"/>
      <c r="C80" s="424" t="s">
        <v>129</v>
      </c>
      <c r="D80" s="425"/>
      <c r="E80" s="427"/>
      <c r="F80" s="432"/>
      <c r="G80" s="439">
        <f t="shared" si="11"/>
        <v>0</v>
      </c>
      <c r="H80" s="440">
        <f t="shared" si="8"/>
        <v>0</v>
      </c>
    </row>
    <row r="81" spans="2:8" s="23" customFormat="1" x14ac:dyDescent="0.2">
      <c r="B81" s="434"/>
      <c r="C81" s="424" t="s">
        <v>130</v>
      </c>
      <c r="D81" s="425"/>
      <c r="E81" s="427"/>
      <c r="F81" s="432"/>
      <c r="G81" s="439">
        <f t="shared" si="11"/>
        <v>0</v>
      </c>
      <c r="H81" s="440">
        <f t="shared" si="8"/>
        <v>0</v>
      </c>
    </row>
    <row r="82" spans="2:8" s="23" customFormat="1" x14ac:dyDescent="0.2">
      <c r="B82" s="434"/>
      <c r="C82" s="424" t="s">
        <v>131</v>
      </c>
      <c r="D82" s="425"/>
      <c r="E82" s="427"/>
      <c r="F82" s="432"/>
      <c r="G82" s="439">
        <f t="shared" si="11"/>
        <v>0</v>
      </c>
      <c r="H82" s="440">
        <f t="shared" si="8"/>
        <v>0</v>
      </c>
    </row>
    <row r="83" spans="2:8" s="23" customFormat="1" x14ac:dyDescent="0.2">
      <c r="B83" s="434"/>
      <c r="C83" s="424" t="s">
        <v>132</v>
      </c>
      <c r="D83" s="425"/>
      <c r="E83" s="427"/>
      <c r="F83" s="432"/>
      <c r="G83" s="439">
        <f t="shared" si="11"/>
        <v>0</v>
      </c>
      <c r="H83" s="440">
        <f t="shared" si="8"/>
        <v>0</v>
      </c>
    </row>
    <row r="84" spans="2:8" s="23" customFormat="1" x14ac:dyDescent="0.2">
      <c r="B84" s="434"/>
      <c r="C84" s="424" t="s">
        <v>133</v>
      </c>
      <c r="D84" s="425"/>
      <c r="E84" s="427"/>
      <c r="F84" s="432"/>
      <c r="G84" s="439">
        <f t="shared" si="11"/>
        <v>0</v>
      </c>
      <c r="H84" s="440">
        <f t="shared" si="8"/>
        <v>0</v>
      </c>
    </row>
    <row r="85" spans="2:8" s="23" customFormat="1" x14ac:dyDescent="0.2">
      <c r="B85" s="434"/>
      <c r="C85" s="424" t="s">
        <v>134</v>
      </c>
      <c r="D85" s="425"/>
      <c r="E85" s="427"/>
      <c r="F85" s="432"/>
      <c r="G85" s="439">
        <f t="shared" si="11"/>
        <v>0</v>
      </c>
      <c r="H85" s="440">
        <f t="shared" si="8"/>
        <v>0</v>
      </c>
    </row>
    <row r="86" spans="2:8" ht="13.5" thickBot="1" x14ac:dyDescent="0.25">
      <c r="B86" s="290"/>
      <c r="C86" s="430" t="s">
        <v>135</v>
      </c>
      <c r="D86" s="433"/>
      <c r="E86" s="433"/>
      <c r="F86" s="431"/>
      <c r="G86" s="329">
        <f t="shared" si="11"/>
        <v>0</v>
      </c>
      <c r="H86" s="337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154</v>
      </c>
      <c r="C3" t="s">
        <v>439</v>
      </c>
    </row>
    <row r="5" spans="2:6" ht="15" customHeight="1" x14ac:dyDescent="0.2">
      <c r="B5" s="847" t="s">
        <v>77</v>
      </c>
      <c r="C5" s="168" t="s">
        <v>78</v>
      </c>
      <c r="D5" s="843" t="s">
        <v>79</v>
      </c>
      <c r="E5" s="843"/>
      <c r="F5" s="209" t="s">
        <v>80</v>
      </c>
    </row>
    <row r="6" spans="2:6" ht="30" customHeight="1" x14ac:dyDescent="0.2">
      <c r="B6" s="848"/>
      <c r="C6" s="174" t="s">
        <v>156</v>
      </c>
      <c r="D6" s="174" t="s">
        <v>157</v>
      </c>
      <c r="E6" s="210" t="s">
        <v>82</v>
      </c>
      <c r="F6" s="211" t="s">
        <v>157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59" t="s">
        <v>84</v>
      </c>
      <c r="C8" s="653">
        <f>'Section 6 data'!$D$8</f>
        <v>1729.221</v>
      </c>
      <c r="D8" s="654">
        <f>'Section 6 data'!$E$8</f>
        <v>1048.385</v>
      </c>
      <c r="E8" s="207">
        <f>'Section 6 data'!$F$8</f>
        <v>15.84</v>
      </c>
      <c r="F8" s="652">
        <f>SUM(C8,D8)</f>
        <v>2777.6059999999998</v>
      </c>
    </row>
    <row r="9" spans="2:6" ht="15" customHeight="1" x14ac:dyDescent="0.2">
      <c r="B9" s="159" t="s">
        <v>85</v>
      </c>
      <c r="C9" s="653">
        <f>'Section 6 data'!$D$9</f>
        <v>121.462</v>
      </c>
      <c r="D9" s="654">
        <f>'Section 6 data'!$E$9</f>
        <v>732.43700000000001</v>
      </c>
      <c r="E9" s="207">
        <f>'Section 6 data'!$F$9</f>
        <v>15.35</v>
      </c>
      <c r="F9" s="652">
        <f t="shared" ref="F9:F16" si="0">SUM(C9,D9)</f>
        <v>853.899</v>
      </c>
    </row>
    <row r="10" spans="2:6" ht="15" customHeight="1" x14ac:dyDescent="0.2">
      <c r="B10" s="159" t="s">
        <v>86</v>
      </c>
      <c r="C10" s="653">
        <f>'Section 6 data'!$D$10</f>
        <v>15.662000000000001</v>
      </c>
      <c r="D10" s="654">
        <f>'Section 6 data'!$E$10</f>
        <v>10.948</v>
      </c>
      <c r="E10" s="207">
        <f>'Section 6 data'!$F$10</f>
        <v>89.07</v>
      </c>
      <c r="F10" s="652">
        <f t="shared" si="0"/>
        <v>26.61</v>
      </c>
    </row>
    <row r="11" spans="2:6" ht="15" customHeight="1" x14ac:dyDescent="0.2">
      <c r="B11" s="159" t="s">
        <v>87</v>
      </c>
      <c r="C11" s="653">
        <f>'Section 6 data'!$D$11</f>
        <v>161.018</v>
      </c>
      <c r="D11" s="654">
        <f>'Section 6 data'!$E$11</f>
        <v>193.65700000000001</v>
      </c>
      <c r="E11" s="207">
        <f>'Section 6 data'!$F$11</f>
        <v>30.02</v>
      </c>
      <c r="F11" s="652">
        <f t="shared" si="0"/>
        <v>354.67500000000001</v>
      </c>
    </row>
    <row r="12" spans="2:6" ht="15" customHeight="1" x14ac:dyDescent="0.2">
      <c r="B12" s="159" t="s">
        <v>88</v>
      </c>
      <c r="C12" s="653">
        <f>'Section 6 data'!$D$12</f>
        <v>60.832999999999998</v>
      </c>
      <c r="D12" s="654">
        <f>'Section 6 data'!$E$12</f>
        <v>339.459</v>
      </c>
      <c r="E12" s="207">
        <f>'Section 6 data'!$F$12</f>
        <v>25.7</v>
      </c>
      <c r="F12" s="652">
        <f t="shared" si="0"/>
        <v>400.29200000000003</v>
      </c>
    </row>
    <row r="13" spans="2:6" ht="15" customHeight="1" x14ac:dyDescent="0.2">
      <c r="B13" s="159" t="s">
        <v>89</v>
      </c>
      <c r="C13" s="653">
        <f>'Section 6 data'!$D$13</f>
        <v>22.456</v>
      </c>
      <c r="D13" s="654">
        <f>'Section 6 data'!$E$13</f>
        <v>53.247999999999998</v>
      </c>
      <c r="E13" s="207">
        <f>'Section 6 data'!$F$13</f>
        <v>53.49</v>
      </c>
      <c r="F13" s="652">
        <f t="shared" si="0"/>
        <v>75.703999999999994</v>
      </c>
    </row>
    <row r="14" spans="2:6" ht="15" customHeight="1" x14ac:dyDescent="0.2">
      <c r="B14" s="159" t="s">
        <v>90</v>
      </c>
      <c r="C14" s="653">
        <f>'Section 6 data'!$D$14</f>
        <v>148.709</v>
      </c>
      <c r="D14" s="654">
        <f>'Section 6 data'!$E$14</f>
        <v>123.861</v>
      </c>
      <c r="E14" s="207">
        <f>'Section 6 data'!$F$14</f>
        <v>40.92</v>
      </c>
      <c r="F14" s="652">
        <f t="shared" si="0"/>
        <v>272.57</v>
      </c>
    </row>
    <row r="15" spans="2:6" ht="15" customHeight="1" x14ac:dyDescent="0.2">
      <c r="B15" s="159" t="s">
        <v>91</v>
      </c>
      <c r="C15" s="653">
        <f>'Section 6 data'!$D$15</f>
        <v>21.350999999999999</v>
      </c>
      <c r="D15" s="654">
        <f>'Section 6 data'!$E$15</f>
        <v>44.079000000000001</v>
      </c>
      <c r="E15" s="207">
        <f>'Section 6 data'!$F$15</f>
        <v>52.12</v>
      </c>
      <c r="F15" s="652">
        <f t="shared" si="0"/>
        <v>65.430000000000007</v>
      </c>
    </row>
    <row r="16" spans="2:6" ht="15" customHeight="1" x14ac:dyDescent="0.2">
      <c r="B16" s="157" t="s">
        <v>92</v>
      </c>
      <c r="C16" s="208">
        <f>'Section 6 data'!$D$6</f>
        <v>2280.712</v>
      </c>
      <c r="D16" s="655">
        <f>'Section 6 data'!$E$6</f>
        <v>2553.5990000000002</v>
      </c>
      <c r="E16" s="703">
        <f>'Section 6 data'!$F$6</f>
        <v>7.05</v>
      </c>
      <c r="F16" s="656">
        <f t="shared" si="0"/>
        <v>4834.3109999999997</v>
      </c>
    </row>
    <row r="17" spans="2:6" ht="15" customHeight="1" x14ac:dyDescent="0.2">
      <c r="B17" s="196" t="s">
        <v>93</v>
      </c>
      <c r="C17" s="657"/>
      <c r="D17" s="657"/>
      <c r="E17" s="704"/>
      <c r="F17" s="657"/>
    </row>
    <row r="18" spans="2:6" ht="15" customHeight="1" x14ac:dyDescent="0.2">
      <c r="B18" s="159" t="s">
        <v>94</v>
      </c>
      <c r="C18" s="653">
        <f>'Section 6 data'!$D$16</f>
        <v>4.3940000000000001</v>
      </c>
      <c r="D18" s="654">
        <f>'Section 6 data'!$E$16</f>
        <v>547.63199999999995</v>
      </c>
      <c r="E18" s="207">
        <f>'Section 6 data'!$F$16</f>
        <v>22.25</v>
      </c>
      <c r="F18" s="652">
        <f t="shared" ref="F18:F29" si="1">SUM(C18,D18)</f>
        <v>552.02599999999995</v>
      </c>
    </row>
    <row r="19" spans="2:6" ht="15" customHeight="1" x14ac:dyDescent="0.2">
      <c r="B19" s="159" t="s">
        <v>95</v>
      </c>
      <c r="C19" s="653">
        <f>'Section 6 data'!$D$17</f>
        <v>9.548</v>
      </c>
      <c r="D19" s="654">
        <f>'Section 6 data'!$E$17</f>
        <v>257.096</v>
      </c>
      <c r="E19" s="207">
        <f>'Section 6 data'!$F$17</f>
        <v>25.8</v>
      </c>
      <c r="F19" s="652">
        <f t="shared" si="1"/>
        <v>266.64400000000001</v>
      </c>
    </row>
    <row r="20" spans="2:6" ht="15" customHeight="1" x14ac:dyDescent="0.2">
      <c r="B20" s="159" t="s">
        <v>96</v>
      </c>
      <c r="C20" s="653">
        <f>'Section 6 data'!$D$18</f>
        <v>2.7759999999999998</v>
      </c>
      <c r="D20" s="654">
        <f>'Section 6 data'!$E$18</f>
        <v>385.38400000000001</v>
      </c>
      <c r="E20" s="207">
        <f>'Section 6 data'!$F$18</f>
        <v>19.2</v>
      </c>
      <c r="F20" s="652">
        <f t="shared" si="1"/>
        <v>388.16</v>
      </c>
    </row>
    <row r="21" spans="2:6" ht="15" customHeight="1" x14ac:dyDescent="0.2">
      <c r="B21" s="159" t="s">
        <v>97</v>
      </c>
      <c r="C21" s="653">
        <f>'Section 6 data'!$D$19</f>
        <v>0.153</v>
      </c>
      <c r="D21" s="654">
        <f>'Section 6 data'!$E$19</f>
        <v>330.50200000000001</v>
      </c>
      <c r="E21" s="207">
        <f>'Section 6 data'!$F$19</f>
        <v>17.54</v>
      </c>
      <c r="F21" s="652">
        <f t="shared" si="1"/>
        <v>330.65500000000003</v>
      </c>
    </row>
    <row r="22" spans="2:6" ht="15" customHeight="1" x14ac:dyDescent="0.2">
      <c r="B22" s="159" t="s">
        <v>98</v>
      </c>
      <c r="C22" s="653">
        <f>'Section 6 data'!$D$20</f>
        <v>10.074999999999999</v>
      </c>
      <c r="D22" s="654">
        <f>'Section 6 data'!$E$20</f>
        <v>396.19499999999999</v>
      </c>
      <c r="E22" s="207">
        <f>'Section 6 data'!$F$20</f>
        <v>19.23</v>
      </c>
      <c r="F22" s="652">
        <f t="shared" si="1"/>
        <v>406.27</v>
      </c>
    </row>
    <row r="23" spans="2:6" ht="15" customHeight="1" x14ac:dyDescent="0.2">
      <c r="B23" s="159" t="s">
        <v>99</v>
      </c>
      <c r="C23" s="653">
        <f>'Section 6 data'!$D$21</f>
        <v>0</v>
      </c>
      <c r="D23" s="654">
        <f>'Section 6 data'!$E$21</f>
        <v>0</v>
      </c>
      <c r="E23" s="207">
        <f>'Section 6 data'!$F$21</f>
        <v>0</v>
      </c>
      <c r="F23" s="652">
        <f t="shared" si="1"/>
        <v>0</v>
      </c>
    </row>
    <row r="24" spans="2:6" ht="15" customHeight="1" x14ac:dyDescent="0.2">
      <c r="B24" s="159" t="s">
        <v>100</v>
      </c>
      <c r="C24" s="653">
        <f>'Section 6 data'!$D$22</f>
        <v>0.107</v>
      </c>
      <c r="D24" s="654">
        <f>'Section 6 data'!$E$22</f>
        <v>79.52</v>
      </c>
      <c r="E24" s="207">
        <f>'Section 6 data'!$F$22</f>
        <v>26.79</v>
      </c>
      <c r="F24" s="652">
        <f t="shared" si="1"/>
        <v>79.626999999999995</v>
      </c>
    </row>
    <row r="25" spans="2:6" ht="15" customHeight="1" x14ac:dyDescent="0.2">
      <c r="B25" s="159" t="s">
        <v>101</v>
      </c>
      <c r="C25" s="653">
        <f>'Section 6 data'!$D$23</f>
        <v>0</v>
      </c>
      <c r="D25" s="654">
        <f>'Section 6 data'!$E$23</f>
        <v>62.930999999999997</v>
      </c>
      <c r="E25" s="207">
        <f>'Section 6 data'!$F$23</f>
        <v>34.130000000000003</v>
      </c>
      <c r="F25" s="652">
        <f t="shared" si="1"/>
        <v>62.930999999999997</v>
      </c>
    </row>
    <row r="26" spans="2:6" ht="15" customHeight="1" x14ac:dyDescent="0.2">
      <c r="B26" s="159" t="s">
        <v>102</v>
      </c>
      <c r="C26" s="653">
        <f>'Section 6 data'!$D$24</f>
        <v>2.6829999999999998</v>
      </c>
      <c r="D26" s="654">
        <f>'Section 6 data'!$E$24</f>
        <v>208.18199999999999</v>
      </c>
      <c r="E26" s="207">
        <f>'Section 6 data'!$F$24</f>
        <v>29.66</v>
      </c>
      <c r="F26" s="652">
        <f t="shared" si="1"/>
        <v>210.86499999999998</v>
      </c>
    </row>
    <row r="27" spans="2:6" ht="15" customHeight="1" x14ac:dyDescent="0.2">
      <c r="B27" s="159" t="s">
        <v>103</v>
      </c>
      <c r="C27" s="653">
        <f>'Section 6 data'!$D$25</f>
        <v>0</v>
      </c>
      <c r="D27" s="654">
        <f>'Section 6 data'!$E$25</f>
        <v>105.104</v>
      </c>
      <c r="E27" s="207">
        <f>'Section 6 data'!$F$25</f>
        <v>45.29</v>
      </c>
      <c r="F27" s="652">
        <f t="shared" si="1"/>
        <v>105.104</v>
      </c>
    </row>
    <row r="28" spans="2:6" ht="15" customHeight="1" x14ac:dyDescent="0.2">
      <c r="B28" s="159" t="s">
        <v>104</v>
      </c>
      <c r="C28" s="653">
        <f>'Section 6 data'!$D$26</f>
        <v>30.454999999999998</v>
      </c>
      <c r="D28" s="654">
        <f>'Section 6 data'!$E$26</f>
        <v>167.42099999999999</v>
      </c>
      <c r="E28" s="207">
        <f>'Section 6 data'!$F$26</f>
        <v>17.559999999999999</v>
      </c>
      <c r="F28" s="652">
        <f t="shared" si="1"/>
        <v>197.87599999999998</v>
      </c>
    </row>
    <row r="29" spans="2:6" ht="15" customHeight="1" x14ac:dyDescent="0.2">
      <c r="B29" s="157" t="s">
        <v>105</v>
      </c>
      <c r="C29" s="208">
        <f>'Section 6 data'!$D$7</f>
        <v>60.192</v>
      </c>
      <c r="D29" s="655">
        <f>'Section 6 data'!$E$7</f>
        <v>2543.8690000000001</v>
      </c>
      <c r="E29" s="703">
        <f>'Section 6 data'!$F$7</f>
        <v>7.13</v>
      </c>
      <c r="F29" s="656">
        <f t="shared" si="1"/>
        <v>2604.0610000000001</v>
      </c>
    </row>
    <row r="30" spans="2:6" ht="15" customHeight="1" x14ac:dyDescent="0.2">
      <c r="B30" s="196" t="s">
        <v>106</v>
      </c>
      <c r="C30" s="658"/>
      <c r="D30" s="658"/>
      <c r="E30" s="5"/>
      <c r="F30" s="658"/>
    </row>
    <row r="31" spans="2:6" ht="15" customHeight="1" x14ac:dyDescent="0.2">
      <c r="B31" s="191" t="s">
        <v>106</v>
      </c>
      <c r="C31" s="659">
        <f>'Section 6 data'!$D$5</f>
        <v>2340.904</v>
      </c>
      <c r="D31" s="660">
        <f>'Section 6 data'!$E$5</f>
        <v>5103.7020000000002</v>
      </c>
      <c r="E31" s="705">
        <f>'Section 6 data'!$F$5</f>
        <v>4.82</v>
      </c>
      <c r="F31" s="661">
        <f>SUM(C31,D31)</f>
        <v>7444.6059999999998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25.625" customWidth="1"/>
    <col min="3" max="5" width="22.625" customWidth="1"/>
    <col min="6" max="6" width="20.625" customWidth="1"/>
  </cols>
  <sheetData>
    <row r="3" spans="2:6" ht="15" customHeight="1" x14ac:dyDescent="0.2">
      <c r="B3" t="s">
        <v>159</v>
      </c>
      <c r="C3" t="s">
        <v>440</v>
      </c>
    </row>
    <row r="5" spans="2:6" ht="60" customHeight="1" x14ac:dyDescent="0.2">
      <c r="B5" s="707" t="s">
        <v>160</v>
      </c>
      <c r="C5" s="708" t="s">
        <v>160</v>
      </c>
      <c r="D5" s="708" t="s">
        <v>161</v>
      </c>
      <c r="E5" s="708" t="s">
        <v>162</v>
      </c>
      <c r="F5" s="709" t="s">
        <v>163</v>
      </c>
    </row>
    <row r="6" spans="2:6" ht="15" customHeight="1" x14ac:dyDescent="0.2">
      <c r="B6" s="769" t="str">
        <f>Index!$B$4</f>
        <v>North East</v>
      </c>
      <c r="C6" s="770">
        <f>VLOOKUP(Index!$B$4,'Square data'!$C$4:$G$18,2,FALSE)</f>
        <v>186</v>
      </c>
      <c r="D6" s="770">
        <f>VLOOKUP(Index!$B$4,'Square data'!$C$4:$G$18,3,FALSE)</f>
        <v>160</v>
      </c>
      <c r="E6" s="770">
        <f>VLOOKUP(Index!$B$4,'Square data'!$C$4:$G$18,4,FALSE)</f>
        <v>125</v>
      </c>
      <c r="F6" s="771">
        <f>VLOOKUP(Index!$B$4,'Square data'!$C$4:$G$18,5,FALSE)</f>
        <v>128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165</v>
      </c>
      <c r="C3" t="s">
        <v>441</v>
      </c>
    </row>
    <row r="5" spans="2:4" ht="15" customHeight="1" x14ac:dyDescent="0.2">
      <c r="B5" s="841" t="s">
        <v>77</v>
      </c>
      <c r="C5" s="168" t="s">
        <v>78</v>
      </c>
      <c r="D5" s="244" t="s">
        <v>79</v>
      </c>
    </row>
    <row r="6" spans="2:4" ht="15" customHeight="1" x14ac:dyDescent="0.2">
      <c r="B6" s="842"/>
      <c r="C6" s="849" t="s">
        <v>770</v>
      </c>
      <c r="D6" s="850"/>
    </row>
    <row r="7" spans="2:4" ht="15" customHeight="1" x14ac:dyDescent="0.2">
      <c r="B7" s="213" t="s">
        <v>83</v>
      </c>
      <c r="C7" s="214"/>
      <c r="D7" s="214"/>
    </row>
    <row r="8" spans="2:4" ht="15" customHeight="1" x14ac:dyDescent="0.2">
      <c r="B8" s="215" t="s">
        <v>84</v>
      </c>
      <c r="C8" s="57">
        <f>'Yield class data'!$D$8</f>
        <v>12.48</v>
      </c>
      <c r="D8" s="302">
        <f>'Yield class data'!$E$8</f>
        <v>15.24</v>
      </c>
    </row>
    <row r="9" spans="2:4" ht="15" customHeight="1" x14ac:dyDescent="0.2">
      <c r="B9" s="215" t="s">
        <v>85</v>
      </c>
      <c r="C9" s="57">
        <f>'Yield class data'!$D$9</f>
        <v>9.33</v>
      </c>
      <c r="D9" s="302">
        <f>'Yield class data'!$E$9</f>
        <v>10.77</v>
      </c>
    </row>
    <row r="10" spans="2:4" ht="15" customHeight="1" x14ac:dyDescent="0.2">
      <c r="B10" s="215" t="s">
        <v>86</v>
      </c>
      <c r="C10" s="57">
        <f>'Yield class data'!$D$10</f>
        <v>13.19</v>
      </c>
      <c r="D10" s="302">
        <f>'Yield class data'!$E$10</f>
        <v>12.46</v>
      </c>
    </row>
    <row r="11" spans="2:4" ht="15" customHeight="1" x14ac:dyDescent="0.2">
      <c r="B11" s="215" t="s">
        <v>87</v>
      </c>
      <c r="C11" s="57">
        <f>'Yield class data'!$D$11</f>
        <v>10.42</v>
      </c>
      <c r="D11" s="302">
        <f>'Yield class data'!$E$11</f>
        <v>15.3</v>
      </c>
    </row>
    <row r="12" spans="2:4" ht="15" customHeight="1" x14ac:dyDescent="0.2">
      <c r="B12" s="215" t="s">
        <v>88</v>
      </c>
      <c r="C12" s="57">
        <f>'Yield class data'!$D$12</f>
        <v>8.6199999999999992</v>
      </c>
      <c r="D12" s="302">
        <f>'Yield class data'!$E$12</f>
        <v>10.09</v>
      </c>
    </row>
    <row r="13" spans="2:4" ht="15" customHeight="1" x14ac:dyDescent="0.2">
      <c r="B13" s="215" t="s">
        <v>89</v>
      </c>
      <c r="C13" s="57">
        <f>'Yield class data'!$D$13</f>
        <v>11.78</v>
      </c>
      <c r="D13" s="302">
        <f>'Yield class data'!$E$13</f>
        <v>10.89</v>
      </c>
    </row>
    <row r="14" spans="2:4" ht="15" customHeight="1" x14ac:dyDescent="0.2">
      <c r="B14" s="215" t="s">
        <v>90</v>
      </c>
      <c r="C14" s="57">
        <f>'Yield class data'!$D$14</f>
        <v>6.17</v>
      </c>
      <c r="D14" s="302">
        <f>'Yield class data'!$E$14</f>
        <v>8.18</v>
      </c>
    </row>
    <row r="15" spans="2:4" ht="15" customHeight="1" x14ac:dyDescent="0.2">
      <c r="B15" s="215" t="s">
        <v>91</v>
      </c>
      <c r="C15" s="57">
        <f>'Yield class data'!$D$15</f>
        <v>10.76</v>
      </c>
      <c r="D15" s="302">
        <f>'Yield class data'!$E$15</f>
        <v>10.67</v>
      </c>
    </row>
    <row r="16" spans="2:4" ht="15" customHeight="1" x14ac:dyDescent="0.2">
      <c r="B16" s="219" t="s">
        <v>92</v>
      </c>
      <c r="C16" s="304">
        <f>'Yield class data'!$D$6</f>
        <v>11.68</v>
      </c>
      <c r="D16" s="303">
        <f>'Yield class data'!$E$6</f>
        <v>12.73</v>
      </c>
    </row>
    <row r="17" spans="2:4" ht="15" customHeight="1" x14ac:dyDescent="0.2">
      <c r="B17" s="213" t="s">
        <v>93</v>
      </c>
      <c r="C17" s="214"/>
      <c r="D17" s="214"/>
    </row>
    <row r="18" spans="2:4" ht="15" customHeight="1" x14ac:dyDescent="0.2">
      <c r="B18" s="215" t="s">
        <v>94</v>
      </c>
      <c r="C18" s="57">
        <f>'Yield class data'!$D$16</f>
        <v>4.91</v>
      </c>
      <c r="D18" s="302">
        <f>'Yield class data'!$E$16</f>
        <v>3.63</v>
      </c>
    </row>
    <row r="19" spans="2:4" ht="15" customHeight="1" x14ac:dyDescent="0.2">
      <c r="B19" s="215" t="s">
        <v>95</v>
      </c>
      <c r="C19" s="57">
        <f>'Yield class data'!$D$17</f>
        <v>5.84</v>
      </c>
      <c r="D19" s="302">
        <f>'Yield class data'!$E$17</f>
        <v>5.45</v>
      </c>
    </row>
    <row r="20" spans="2:4" ht="15" customHeight="1" x14ac:dyDescent="0.2">
      <c r="B20" s="215" t="s">
        <v>96</v>
      </c>
      <c r="C20" s="57">
        <f>'Yield class data'!$D$18</f>
        <v>4.7300000000000004</v>
      </c>
      <c r="D20" s="302">
        <f>'Yield class data'!$E$18</f>
        <v>5.79</v>
      </c>
    </row>
    <row r="21" spans="2:4" ht="15" customHeight="1" x14ac:dyDescent="0.2">
      <c r="B21" s="215" t="s">
        <v>97</v>
      </c>
      <c r="C21" s="57">
        <f>'Yield class data'!$D$19</f>
        <v>4.6500000000000004</v>
      </c>
      <c r="D21" s="302">
        <f>'Yield class data'!$E$19</f>
        <v>5.96</v>
      </c>
    </row>
    <row r="22" spans="2:4" ht="15" customHeight="1" x14ac:dyDescent="0.2">
      <c r="B22" s="215" t="s">
        <v>98</v>
      </c>
      <c r="C22" s="57">
        <f>'Yield class data'!$D$20</f>
        <v>5.46</v>
      </c>
      <c r="D22" s="302">
        <f>'Yield class data'!$E$20</f>
        <v>4.8600000000000003</v>
      </c>
    </row>
    <row r="23" spans="2:4" ht="15" customHeight="1" x14ac:dyDescent="0.2">
      <c r="B23" s="215" t="s">
        <v>99</v>
      </c>
      <c r="C23" s="57">
        <f>'Yield class data'!$D$21</f>
        <v>0</v>
      </c>
      <c r="D23" s="302">
        <f>'Yield class data'!$E$21</f>
        <v>0</v>
      </c>
    </row>
    <row r="24" spans="2:4" ht="15" customHeight="1" x14ac:dyDescent="0.2">
      <c r="B24" s="215" t="s">
        <v>100</v>
      </c>
      <c r="C24" s="57">
        <f>'Yield class data'!$D$22</f>
        <v>0</v>
      </c>
      <c r="D24" s="302">
        <f>'Yield class data'!$E$22</f>
        <v>2.2599999999999998</v>
      </c>
    </row>
    <row r="25" spans="2:4" ht="15" customHeight="1" x14ac:dyDescent="0.2">
      <c r="B25" s="215" t="s">
        <v>101</v>
      </c>
      <c r="C25" s="57">
        <f>'Yield class data'!$D$23</f>
        <v>0</v>
      </c>
      <c r="D25" s="302">
        <f>'Yield class data'!$E$23</f>
        <v>2.5099999999999998</v>
      </c>
    </row>
    <row r="26" spans="2:4" ht="15" customHeight="1" x14ac:dyDescent="0.2">
      <c r="B26" s="215" t="s">
        <v>102</v>
      </c>
      <c r="C26" s="57">
        <f>'Yield class data'!$D$24</f>
        <v>9.69</v>
      </c>
      <c r="D26" s="302">
        <f>'Yield class data'!$E$24</f>
        <v>4.6900000000000004</v>
      </c>
    </row>
    <row r="27" spans="2:4" ht="15" customHeight="1" x14ac:dyDescent="0.2">
      <c r="B27" s="215" t="s">
        <v>103</v>
      </c>
      <c r="C27" s="57">
        <f>'Yield class data'!$D$25</f>
        <v>0</v>
      </c>
      <c r="D27" s="302">
        <f>'Yield class data'!$E$25</f>
        <v>5.94</v>
      </c>
    </row>
    <row r="28" spans="2:4" ht="15" customHeight="1" x14ac:dyDescent="0.2">
      <c r="B28" s="215" t="s">
        <v>104</v>
      </c>
      <c r="C28" s="57">
        <f>'Yield class data'!$D$26</f>
        <v>3.65</v>
      </c>
      <c r="D28" s="302">
        <f>'Yield class data'!$E$26</f>
        <v>5.38</v>
      </c>
    </row>
    <row r="29" spans="2:4" ht="15" customHeight="1" x14ac:dyDescent="0.2">
      <c r="B29" s="219" t="s">
        <v>105</v>
      </c>
      <c r="C29" s="304">
        <f>'Yield class data'!$D$7</f>
        <v>4.25</v>
      </c>
      <c r="D29" s="303">
        <f>'Yield class data'!$E$7</f>
        <v>4.7</v>
      </c>
    </row>
    <row r="30" spans="2:4" ht="15" customHeight="1" x14ac:dyDescent="0.2">
      <c r="B30" s="213" t="s">
        <v>106</v>
      </c>
      <c r="C30" s="214"/>
      <c r="D30" s="214"/>
    </row>
    <row r="31" spans="2:4" ht="15" customHeight="1" x14ac:dyDescent="0.2">
      <c r="B31" s="219" t="s">
        <v>106</v>
      </c>
      <c r="C31" s="304">
        <f>'Yield class data'!$D$5</f>
        <v>11.48</v>
      </c>
      <c r="D31" s="303">
        <f>'Yield class data'!$E$5</f>
        <v>8.4499999999999993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168</v>
      </c>
      <c r="C3" t="s">
        <v>442</v>
      </c>
    </row>
    <row r="5" spans="2:5" ht="15" customHeight="1" x14ac:dyDescent="0.2">
      <c r="B5" s="847"/>
      <c r="C5" s="168" t="s">
        <v>78</v>
      </c>
      <c r="D5" s="843" t="s">
        <v>79</v>
      </c>
      <c r="E5" s="852"/>
    </row>
    <row r="6" spans="2:5" ht="30" customHeight="1" x14ac:dyDescent="0.2">
      <c r="B6" s="851"/>
      <c r="C6" s="167" t="s">
        <v>325</v>
      </c>
      <c r="D6" s="167" t="s">
        <v>325</v>
      </c>
      <c r="E6" s="169" t="s">
        <v>185</v>
      </c>
    </row>
    <row r="7" spans="2:5" ht="15" customHeight="1" x14ac:dyDescent="0.2">
      <c r="B7" s="180" t="str">
        <f>Index!$B$4</f>
        <v>North East</v>
      </c>
      <c r="C7" s="181"/>
      <c r="D7" s="181"/>
      <c r="E7" s="182"/>
    </row>
    <row r="8" spans="2:5" ht="15" customHeight="1" x14ac:dyDescent="0.2">
      <c r="B8" s="170" t="s">
        <v>92</v>
      </c>
      <c r="C8" s="675">
        <f>'Section 8 data'!$D$6</f>
        <v>228.721</v>
      </c>
      <c r="D8" s="675">
        <f>'Section 8 data'!$E$6</f>
        <v>1589.25594897781</v>
      </c>
      <c r="E8" s="701">
        <f>'Section 8 data'!$F$6</f>
        <v>27.036592215103699</v>
      </c>
    </row>
    <row r="9" spans="2:5" ht="15" customHeight="1" x14ac:dyDescent="0.2">
      <c r="B9" s="170" t="s">
        <v>105</v>
      </c>
      <c r="C9" s="675">
        <f>'Section 8 data'!$D$7</f>
        <v>8.0609999999999999</v>
      </c>
      <c r="D9" s="675">
        <f>'Section 8 data'!$E$7</f>
        <v>2451.6505613269701</v>
      </c>
      <c r="E9" s="701">
        <f>'Section 8 data'!$F$7</f>
        <v>13.124497999775</v>
      </c>
    </row>
    <row r="10" spans="2:5" ht="15" customHeight="1" x14ac:dyDescent="0.2">
      <c r="B10" s="172" t="s">
        <v>106</v>
      </c>
      <c r="C10" s="660">
        <f>'Section 8 data'!$D$5</f>
        <v>236.78200000000001</v>
      </c>
      <c r="D10" s="660">
        <f>'Section 8 data'!$E$5</f>
        <v>4074.0796006648297</v>
      </c>
      <c r="E10" s="702">
        <f>'Section 8 data'!$F$5</f>
        <v>13.357929108821301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443</v>
      </c>
    </row>
    <row r="5" spans="2:5" ht="15" customHeight="1" x14ac:dyDescent="0.2">
      <c r="B5" s="847"/>
      <c r="C5" s="316" t="s">
        <v>78</v>
      </c>
      <c r="D5" s="843" t="s">
        <v>79</v>
      </c>
      <c r="E5" s="852"/>
    </row>
    <row r="6" spans="2:5" ht="30" customHeight="1" x14ac:dyDescent="0.2">
      <c r="B6" s="851"/>
      <c r="C6" s="173" t="s">
        <v>81</v>
      </c>
      <c r="D6" s="174" t="s">
        <v>81</v>
      </c>
      <c r="E6" s="175" t="s">
        <v>185</v>
      </c>
    </row>
    <row r="7" spans="2:5" ht="15" customHeight="1" x14ac:dyDescent="0.2">
      <c r="B7" s="180" t="str">
        <f>Index!$B$4</f>
        <v>North East</v>
      </c>
      <c r="C7" s="183"/>
      <c r="D7" s="183"/>
      <c r="E7" s="184"/>
    </row>
    <row r="8" spans="2:5" ht="15" customHeight="1" x14ac:dyDescent="0.2">
      <c r="B8" s="170" t="s">
        <v>92</v>
      </c>
      <c r="C8" s="176">
        <f>'Section 8 data'!$D$32</f>
        <v>0.64800000000000002</v>
      </c>
      <c r="D8" s="177">
        <f>'Section 8 data'!$E$32</f>
        <v>2.4510115354505801</v>
      </c>
      <c r="E8" s="171">
        <f>'Section 8 data'!$F$32</f>
        <v>23.6026575409639</v>
      </c>
    </row>
    <row r="9" spans="2:5" ht="15" customHeight="1" x14ac:dyDescent="0.2">
      <c r="B9" s="170" t="s">
        <v>105</v>
      </c>
      <c r="C9" s="176">
        <f>'Section 8 data'!$D$33</f>
        <v>3.5000000000000003E-2</v>
      </c>
      <c r="D9" s="177">
        <f>'Section 8 data'!$E$33</f>
        <v>9.4176352852702685</v>
      </c>
      <c r="E9" s="171">
        <f>'Section 8 data'!$F$33</f>
        <v>12.4952816370836</v>
      </c>
    </row>
    <row r="10" spans="2:5" ht="15" customHeight="1" x14ac:dyDescent="0.2">
      <c r="B10" s="172" t="s">
        <v>106</v>
      </c>
      <c r="C10" s="178">
        <f>'Section 8 data'!$D$31</f>
        <v>0.68300000000000005</v>
      </c>
      <c r="D10" s="179">
        <f>'Section 8 data'!$E$31</f>
        <v>11.9323942821653</v>
      </c>
      <c r="E10" s="185">
        <f>'Section 8 data'!$F$31</f>
        <v>11.113093757969899</v>
      </c>
    </row>
  </sheetData>
  <mergeCells count="2">
    <mergeCell ref="B5:B6"/>
    <mergeCell ref="D5:E5"/>
  </mergeCells>
  <conditionalFormatting sqref="D8:E10">
    <cfRule type="expression" dxfId="323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173</v>
      </c>
      <c r="C3" t="s">
        <v>496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54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80" t="str">
        <f>Index!$B$4</f>
        <v>North East</v>
      </c>
      <c r="C7" s="772"/>
      <c r="D7" s="772"/>
      <c r="E7" s="772"/>
      <c r="F7" s="772"/>
    </row>
    <row r="8" spans="2:6" ht="15" customHeight="1" x14ac:dyDescent="0.2">
      <c r="B8" s="42" t="s">
        <v>331</v>
      </c>
      <c r="C8" s="43">
        <f>'Section 9 chart data'!D35</f>
        <v>531.601</v>
      </c>
      <c r="D8" s="44">
        <f>'Section 9 chart data'!J35</f>
        <v>287.02800000000002</v>
      </c>
      <c r="E8" s="147">
        <f>'Section 9 chart data'!K35</f>
        <v>18.52</v>
      </c>
      <c r="F8" s="45">
        <f t="shared" ref="F8:F13" si="0">SUM(C8,D8)</f>
        <v>818.62900000000002</v>
      </c>
    </row>
    <row r="9" spans="2:6" ht="15" customHeight="1" x14ac:dyDescent="0.2">
      <c r="B9" s="42" t="s">
        <v>222</v>
      </c>
      <c r="C9" s="43">
        <f>'Section 9 chart data'!D36</f>
        <v>364.50599999999997</v>
      </c>
      <c r="D9" s="44">
        <f>'Section 9 chart data'!J36</f>
        <v>374.25299999999999</v>
      </c>
      <c r="E9" s="147">
        <f>'Section 9 chart data'!K36</f>
        <v>17.09</v>
      </c>
      <c r="F9" s="45">
        <f t="shared" si="0"/>
        <v>738.75900000000001</v>
      </c>
    </row>
    <row r="10" spans="2:6" ht="15" customHeight="1" x14ac:dyDescent="0.2">
      <c r="B10" s="42" t="s">
        <v>225</v>
      </c>
      <c r="C10" s="43">
        <f>'Section 9 chart data'!D37</f>
        <v>306.07900000000001</v>
      </c>
      <c r="D10" s="44">
        <f>'Section 9 chart data'!J37</f>
        <v>370.53500000000003</v>
      </c>
      <c r="E10" s="147">
        <f>'Section 9 chart data'!K37</f>
        <v>16.57</v>
      </c>
      <c r="F10" s="45">
        <f t="shared" si="0"/>
        <v>676.61400000000003</v>
      </c>
    </row>
    <row r="11" spans="2:6" ht="15" customHeight="1" x14ac:dyDescent="0.2">
      <c r="B11" s="42" t="s">
        <v>226</v>
      </c>
      <c r="C11" s="43">
        <f>'Section 9 chart data'!D38</f>
        <v>284.392</v>
      </c>
      <c r="D11" s="44">
        <f>'Section 9 chart data'!J38</f>
        <v>488.64299999999997</v>
      </c>
      <c r="E11" s="147">
        <f>'Section 9 chart data'!K38</f>
        <v>18.55</v>
      </c>
      <c r="F11" s="45">
        <f t="shared" si="0"/>
        <v>773.03499999999997</v>
      </c>
    </row>
    <row r="12" spans="2:6" ht="15" customHeight="1" x14ac:dyDescent="0.2">
      <c r="B12" s="42" t="s">
        <v>227</v>
      </c>
      <c r="C12" s="43">
        <f>'Section 9 chart data'!D39</f>
        <v>284.07400000000001</v>
      </c>
      <c r="D12" s="44">
        <f>'Section 9 chart data'!J39</f>
        <v>543.79</v>
      </c>
      <c r="E12" s="147">
        <f>'Section 9 chart data'!K39</f>
        <v>19.170000000000002</v>
      </c>
      <c r="F12" s="45">
        <f t="shared" si="0"/>
        <v>827.86400000000003</v>
      </c>
    </row>
    <row r="13" spans="2:6" ht="15" customHeight="1" x14ac:dyDescent="0.2">
      <c r="B13" s="46" t="s">
        <v>228</v>
      </c>
      <c r="C13" s="47">
        <f>'Section 9 chart data'!D40</f>
        <v>239.82499999999999</v>
      </c>
      <c r="D13" s="48">
        <f>'Section 9 chart data'!J40</f>
        <v>491.47399999999999</v>
      </c>
      <c r="E13" s="148">
        <f>'Section 9 chart data'!K40</f>
        <v>18.88</v>
      </c>
      <c r="F13" s="49">
        <f t="shared" si="0"/>
        <v>731.29899999999998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176</v>
      </c>
      <c r="C3" t="s">
        <v>494</v>
      </c>
    </row>
    <row r="5" spans="2:20" ht="15" customHeight="1" x14ac:dyDescent="0.2">
      <c r="B5" s="855" t="s">
        <v>77</v>
      </c>
      <c r="C5" s="858" t="s">
        <v>331</v>
      </c>
      <c r="D5" s="858"/>
      <c r="E5" s="858"/>
      <c r="F5" s="858" t="s">
        <v>222</v>
      </c>
      <c r="G5" s="858"/>
      <c r="H5" s="858"/>
      <c r="I5" s="858" t="s">
        <v>225</v>
      </c>
      <c r="J5" s="858"/>
      <c r="K5" s="858"/>
      <c r="L5" s="858" t="s">
        <v>226</v>
      </c>
      <c r="M5" s="858"/>
      <c r="N5" s="858"/>
      <c r="O5" s="858" t="s">
        <v>227</v>
      </c>
      <c r="P5" s="858"/>
      <c r="Q5" s="858"/>
      <c r="R5" s="858" t="s">
        <v>228</v>
      </c>
      <c r="S5" s="858"/>
      <c r="T5" s="785"/>
    </row>
    <row r="6" spans="2:20" ht="15" customHeight="1" x14ac:dyDescent="0.2">
      <c r="B6" s="856"/>
      <c r="C6" s="129" t="s">
        <v>78</v>
      </c>
      <c r="D6" s="859" t="s">
        <v>79</v>
      </c>
      <c r="E6" s="859"/>
      <c r="F6" s="129" t="s">
        <v>78</v>
      </c>
      <c r="G6" s="859" t="s">
        <v>79</v>
      </c>
      <c r="H6" s="859"/>
      <c r="I6" s="129" t="s">
        <v>78</v>
      </c>
      <c r="J6" s="859" t="s">
        <v>79</v>
      </c>
      <c r="K6" s="859"/>
      <c r="L6" s="129" t="s">
        <v>78</v>
      </c>
      <c r="M6" s="859" t="s">
        <v>79</v>
      </c>
      <c r="N6" s="859"/>
      <c r="O6" s="129" t="s">
        <v>78</v>
      </c>
      <c r="P6" s="859" t="s">
        <v>79</v>
      </c>
      <c r="Q6" s="859"/>
      <c r="R6" s="129" t="s">
        <v>78</v>
      </c>
      <c r="S6" s="859" t="s">
        <v>79</v>
      </c>
      <c r="T6" s="788"/>
    </row>
    <row r="7" spans="2:20" ht="30" customHeight="1" x14ac:dyDescent="0.2">
      <c r="B7" s="856"/>
      <c r="C7" s="857" t="s">
        <v>325</v>
      </c>
      <c r="D7" s="857"/>
      <c r="E7" s="150" t="s">
        <v>82</v>
      </c>
      <c r="F7" s="857" t="s">
        <v>325</v>
      </c>
      <c r="G7" s="857"/>
      <c r="H7" s="150" t="s">
        <v>82</v>
      </c>
      <c r="I7" s="857" t="s">
        <v>325</v>
      </c>
      <c r="J7" s="857"/>
      <c r="K7" s="150" t="s">
        <v>82</v>
      </c>
      <c r="L7" s="857" t="s">
        <v>325</v>
      </c>
      <c r="M7" s="857"/>
      <c r="N7" s="150" t="s">
        <v>82</v>
      </c>
      <c r="O7" s="857" t="s">
        <v>325</v>
      </c>
      <c r="P7" s="857"/>
      <c r="Q7" s="150" t="s">
        <v>82</v>
      </c>
      <c r="R7" s="857" t="s">
        <v>325</v>
      </c>
      <c r="S7" s="857"/>
      <c r="T7" s="151" t="s">
        <v>82</v>
      </c>
    </row>
    <row r="8" spans="2:20" ht="15" customHeight="1" x14ac:dyDescent="0.2">
      <c r="B8" s="180" t="str">
        <f>Index!$B$4</f>
        <v>North East</v>
      </c>
      <c r="C8" s="713"/>
      <c r="D8" s="713"/>
      <c r="E8" s="153"/>
      <c r="F8" s="713"/>
      <c r="G8" s="713"/>
      <c r="H8" s="153"/>
      <c r="I8" s="713"/>
      <c r="J8" s="713"/>
      <c r="K8" s="153"/>
      <c r="L8" s="713"/>
      <c r="M8" s="713"/>
      <c r="N8" s="153"/>
      <c r="O8" s="713"/>
      <c r="P8" s="713"/>
      <c r="Q8" s="153"/>
      <c r="R8" s="713"/>
      <c r="S8" s="713"/>
      <c r="T8" s="153"/>
    </row>
    <row r="9" spans="2:20" ht="15" customHeight="1" x14ac:dyDescent="0.2">
      <c r="B9" s="157" t="s">
        <v>92</v>
      </c>
      <c r="C9" s="710">
        <f>'Section 9 chart data'!$C$46</f>
        <v>531.601</v>
      </c>
      <c r="D9" s="710">
        <f>'Section 9 chart data'!$C$63</f>
        <v>287.02800000000002</v>
      </c>
      <c r="E9" s="155">
        <f>'Section 9 chart data'!$D$63</f>
        <v>18.52</v>
      </c>
      <c r="F9" s="710">
        <f>'Section 9 chart data'!$D$46</f>
        <v>364.50599999999997</v>
      </c>
      <c r="G9" s="710">
        <f>'Section 9 chart data'!$E$63</f>
        <v>374.25299999999999</v>
      </c>
      <c r="H9" s="155">
        <f>'Section 9 chart data'!$F$63</f>
        <v>17.09</v>
      </c>
      <c r="I9" s="710">
        <f>'Section 9 chart data'!$E$46</f>
        <v>306.07900000000001</v>
      </c>
      <c r="J9" s="710">
        <f>'Section 9 chart data'!$G$63</f>
        <v>370.53500000000003</v>
      </c>
      <c r="K9" s="155">
        <f>'Section 9 chart data'!$H$63</f>
        <v>16.57</v>
      </c>
      <c r="L9" s="710">
        <f>'Section 9 chart data'!$F$46</f>
        <v>284.392</v>
      </c>
      <c r="M9" s="710">
        <f>'Section 9 chart data'!$I$63</f>
        <v>488.64299999999997</v>
      </c>
      <c r="N9" s="155">
        <f>'Section 9 chart data'!$J$63</f>
        <v>18.55</v>
      </c>
      <c r="O9" s="710">
        <f>'Section 9 chart data'!$G$46</f>
        <v>284.07400000000001</v>
      </c>
      <c r="P9" s="710">
        <f>'Section 9 chart data'!$K$63</f>
        <v>543.79</v>
      </c>
      <c r="Q9" s="155">
        <f>'Section 9 chart data'!$L$63</f>
        <v>19.170000000000002</v>
      </c>
      <c r="R9" s="710">
        <f>'Section 9 chart data'!$H$46</f>
        <v>239.82499999999999</v>
      </c>
      <c r="S9" s="710">
        <f>'Section 9 chart data'!$M$63</f>
        <v>491.47399999999999</v>
      </c>
      <c r="T9" s="158">
        <f>'Section 9 chart data'!$N$63</f>
        <v>18.88</v>
      </c>
    </row>
    <row r="10" spans="2:20" ht="15" customHeight="1" x14ac:dyDescent="0.2">
      <c r="B10" s="159" t="s">
        <v>84</v>
      </c>
      <c r="C10" s="711">
        <f>'Section 9 chart data'!$C$47</f>
        <v>400.81599999999997</v>
      </c>
      <c r="D10" s="711">
        <f>'Section 9 chart data'!$C$64</f>
        <v>121.474</v>
      </c>
      <c r="E10" s="154">
        <f>'Section 9 chart data'!$D$64</f>
        <v>41.4</v>
      </c>
      <c r="F10" s="711">
        <f>'Section 9 chart data'!$D$47</f>
        <v>294.17899999999997</v>
      </c>
      <c r="G10" s="711">
        <f>'Section 9 chart data'!$E$64</f>
        <v>134.251</v>
      </c>
      <c r="H10" s="154">
        <f>'Section 9 chart data'!$F$64</f>
        <v>29.74</v>
      </c>
      <c r="I10" s="711">
        <f>'Section 9 chart data'!$E$47</f>
        <v>257.78100000000001</v>
      </c>
      <c r="J10" s="711">
        <f>'Section 9 chart data'!$G$64</f>
        <v>205.91800000000001</v>
      </c>
      <c r="K10" s="154">
        <f>'Section 9 chart data'!$H$64</f>
        <v>28.69</v>
      </c>
      <c r="L10" s="711">
        <f>'Section 9 chart data'!$F$47</f>
        <v>247.501</v>
      </c>
      <c r="M10" s="711">
        <f>'Section 9 chart data'!$I$64</f>
        <v>216.11600000000001</v>
      </c>
      <c r="N10" s="154">
        <f>'Section 9 chart data'!$J$64</f>
        <v>34.409999999999997</v>
      </c>
      <c r="O10" s="711">
        <f>'Section 9 chart data'!$G$47</f>
        <v>254.19399999999999</v>
      </c>
      <c r="P10" s="711">
        <f>'Section 9 chart data'!$K$64</f>
        <v>313.19400000000002</v>
      </c>
      <c r="Q10" s="154">
        <f>'Section 9 chart data'!$L$64</f>
        <v>30.16</v>
      </c>
      <c r="R10" s="711">
        <f>'Section 9 chart data'!$H$47</f>
        <v>203.161</v>
      </c>
      <c r="S10" s="711">
        <f>'Section 9 chart data'!$M$64</f>
        <v>234.14</v>
      </c>
      <c r="T10" s="160">
        <f>'Section 9 chart data'!$N$64</f>
        <v>33.1</v>
      </c>
    </row>
    <row r="11" spans="2:20" ht="15" customHeight="1" x14ac:dyDescent="0.2">
      <c r="B11" s="159" t="s">
        <v>85</v>
      </c>
      <c r="C11" s="711">
        <f>'Section 9 chart data'!$C$48</f>
        <v>14.696</v>
      </c>
      <c r="D11" s="711">
        <f>'Section 9 chart data'!$C$65</f>
        <v>55.447000000000003</v>
      </c>
      <c r="E11" s="154">
        <f>'Section 9 chart data'!$D$65</f>
        <v>18.54</v>
      </c>
      <c r="F11" s="711">
        <f>'Section 9 chart data'!$D$48</f>
        <v>10.106999999999999</v>
      </c>
      <c r="G11" s="711">
        <f>'Section 9 chart data'!$E$65</f>
        <v>84.334000000000003</v>
      </c>
      <c r="H11" s="154">
        <f>'Section 9 chart data'!$F$65</f>
        <v>33.270000000000003</v>
      </c>
      <c r="I11" s="711">
        <f>'Section 9 chart data'!$E$48</f>
        <v>13.343</v>
      </c>
      <c r="J11" s="711">
        <f>'Section 9 chart data'!$G$65</f>
        <v>79.968999999999994</v>
      </c>
      <c r="K11" s="154">
        <f>'Section 9 chart data'!$H$65</f>
        <v>23.4</v>
      </c>
      <c r="L11" s="711">
        <f>'Section 9 chart data'!$F$48</f>
        <v>8.7780000000000005</v>
      </c>
      <c r="M11" s="711">
        <f>'Section 9 chart data'!$I$65</f>
        <v>171.36199999999999</v>
      </c>
      <c r="N11" s="154">
        <f>'Section 9 chart data'!$J$65</f>
        <v>32.5</v>
      </c>
      <c r="O11" s="711">
        <f>'Section 9 chart data'!$G$48</f>
        <v>8.4700000000000006</v>
      </c>
      <c r="P11" s="711">
        <f>'Section 9 chart data'!$K$65</f>
        <v>127.43899999999999</v>
      </c>
      <c r="Q11" s="154">
        <f>'Section 9 chart data'!$L$65</f>
        <v>30.58</v>
      </c>
      <c r="R11" s="711">
        <f>'Section 9 chart data'!$H$48</f>
        <v>7.7770000000000001</v>
      </c>
      <c r="S11" s="711">
        <f>'Section 9 chart data'!$M$65</f>
        <v>106.06399999999999</v>
      </c>
      <c r="T11" s="160">
        <f>'Section 9 chart data'!$N$65</f>
        <v>36.07</v>
      </c>
    </row>
    <row r="12" spans="2:20" ht="15" customHeight="1" x14ac:dyDescent="0.2">
      <c r="B12" s="159" t="s">
        <v>86</v>
      </c>
      <c r="C12" s="711">
        <f>'Section 9 chart data'!$C$49</f>
        <v>1.9339999999999999</v>
      </c>
      <c r="D12" s="711">
        <f>'Section 9 chart data'!$C$66</f>
        <v>1.228</v>
      </c>
      <c r="E12" s="154">
        <f>'Section 9 chart data'!$D$66</f>
        <v>90.72</v>
      </c>
      <c r="F12" s="711">
        <f>'Section 9 chart data'!$D$49</f>
        <v>0.59299999999999997</v>
      </c>
      <c r="G12" s="711">
        <f>'Section 9 chart data'!$E$66</f>
        <v>1.48</v>
      </c>
      <c r="H12" s="154">
        <f>'Section 9 chart data'!$F$66</f>
        <v>72.97</v>
      </c>
      <c r="I12" s="711">
        <f>'Section 9 chart data'!$E$49</f>
        <v>1.2689999999999999</v>
      </c>
      <c r="J12" s="711">
        <f>'Section 9 chart data'!$G$66</f>
        <v>1.212</v>
      </c>
      <c r="K12" s="154">
        <f>'Section 9 chart data'!$H$66</f>
        <v>80.22</v>
      </c>
      <c r="L12" s="711">
        <f>'Section 9 chart data'!$F$49</f>
        <v>0.89800000000000002</v>
      </c>
      <c r="M12" s="711">
        <f>'Section 9 chart data'!$I$66</f>
        <v>0.95499999999999996</v>
      </c>
      <c r="N12" s="154">
        <f>'Section 9 chart data'!$J$66</f>
        <v>95.9</v>
      </c>
      <c r="O12" s="711">
        <f>'Section 9 chart data'!$G$49</f>
        <v>0.71099999999999997</v>
      </c>
      <c r="P12" s="711">
        <f>'Section 9 chart data'!$K$66</f>
        <v>0.92200000000000004</v>
      </c>
      <c r="Q12" s="154">
        <f>'Section 9 chart data'!$L$66</f>
        <v>95.95</v>
      </c>
      <c r="R12" s="711">
        <f>'Section 9 chart data'!$H$49</f>
        <v>1.1319999999999999</v>
      </c>
      <c r="S12" s="711">
        <f>'Section 9 chart data'!$M$66</f>
        <v>0.622</v>
      </c>
      <c r="T12" s="160">
        <f>'Section 9 chart data'!$N$66</f>
        <v>88.62</v>
      </c>
    </row>
    <row r="13" spans="2:20" ht="15" customHeight="1" x14ac:dyDescent="0.2">
      <c r="B13" s="159" t="s">
        <v>87</v>
      </c>
      <c r="C13" s="711">
        <f>'Section 9 chart data'!$C$50</f>
        <v>75.191000000000003</v>
      </c>
      <c r="D13" s="711">
        <f>'Section 9 chart data'!$C$67</f>
        <v>27.920999999999999</v>
      </c>
      <c r="E13" s="154">
        <f>'Section 9 chart data'!$D$67</f>
        <v>31.84</v>
      </c>
      <c r="F13" s="711">
        <f>'Section 9 chart data'!$D$50</f>
        <v>30.172999999999998</v>
      </c>
      <c r="G13" s="711">
        <f>'Section 9 chart data'!$E$67</f>
        <v>58.905999999999999</v>
      </c>
      <c r="H13" s="154">
        <f>'Section 9 chart data'!$F$67</f>
        <v>59.95</v>
      </c>
      <c r="I13" s="711">
        <f>'Section 9 chart data'!$E$50</f>
        <v>10.147</v>
      </c>
      <c r="J13" s="711">
        <f>'Section 9 chart data'!$G$67</f>
        <v>15.066000000000001</v>
      </c>
      <c r="K13" s="154">
        <f>'Section 9 chart data'!$H$67</f>
        <v>29.44</v>
      </c>
      <c r="L13" s="711">
        <f>'Section 9 chart data'!$F$50</f>
        <v>9.5860000000000003</v>
      </c>
      <c r="M13" s="711">
        <f>'Section 9 chart data'!$I$67</f>
        <v>34.795000000000002</v>
      </c>
      <c r="N13" s="154">
        <f>'Section 9 chart data'!$J$67</f>
        <v>51.61</v>
      </c>
      <c r="O13" s="711">
        <f>'Section 9 chart data'!$G$50</f>
        <v>5.1379999999999999</v>
      </c>
      <c r="P13" s="711">
        <f>'Section 9 chart data'!$K$67</f>
        <v>55.85</v>
      </c>
      <c r="Q13" s="154">
        <f>'Section 9 chart data'!$L$67</f>
        <v>60.26</v>
      </c>
      <c r="R13" s="711">
        <f>'Section 9 chart data'!$H$50</f>
        <v>11.343999999999999</v>
      </c>
      <c r="S13" s="711">
        <f>'Section 9 chart data'!$M$67</f>
        <v>38.802</v>
      </c>
      <c r="T13" s="160">
        <f>'Section 9 chart data'!$N$67</f>
        <v>46.86</v>
      </c>
    </row>
    <row r="14" spans="2:20" ht="15" customHeight="1" x14ac:dyDescent="0.2">
      <c r="B14" s="159" t="s">
        <v>88</v>
      </c>
      <c r="C14" s="711">
        <f>'Section 9 chart data'!$C$51</f>
        <v>6.0439999999999996</v>
      </c>
      <c r="D14" s="711">
        <f>'Section 9 chart data'!$C$68</f>
        <v>50.271000000000001</v>
      </c>
      <c r="E14" s="154">
        <f>'Section 9 chart data'!$D$68</f>
        <v>26.34</v>
      </c>
      <c r="F14" s="711">
        <f>'Section 9 chart data'!$D$51</f>
        <v>5.5270000000000001</v>
      </c>
      <c r="G14" s="711">
        <f>'Section 9 chart data'!$E$68</f>
        <v>59.155000000000001</v>
      </c>
      <c r="H14" s="154">
        <f>'Section 9 chart data'!$F$68</f>
        <v>27.83</v>
      </c>
      <c r="I14" s="711">
        <f>'Section 9 chart data'!$E$51</f>
        <v>6.3879999999999999</v>
      </c>
      <c r="J14" s="711">
        <f>'Section 9 chart data'!$G$68</f>
        <v>49.292000000000002</v>
      </c>
      <c r="K14" s="154">
        <f>'Section 9 chart data'!$H$68</f>
        <v>25.75</v>
      </c>
      <c r="L14" s="711">
        <f>'Section 9 chart data'!$F$51</f>
        <v>5.6529999999999996</v>
      </c>
      <c r="M14" s="711">
        <f>'Section 9 chart data'!$I$68</f>
        <v>36.731000000000002</v>
      </c>
      <c r="N14" s="154">
        <f>'Section 9 chart data'!$J$68</f>
        <v>27.35</v>
      </c>
      <c r="O14" s="711">
        <f>'Section 9 chart data'!$G$51</f>
        <v>6.1980000000000004</v>
      </c>
      <c r="P14" s="711">
        <f>'Section 9 chart data'!$K$68</f>
        <v>32.570999999999998</v>
      </c>
      <c r="Q14" s="154">
        <f>'Section 9 chart data'!$L$68</f>
        <v>27.71</v>
      </c>
      <c r="R14" s="711">
        <f>'Section 9 chart data'!$H$51</f>
        <v>6.9450000000000003</v>
      </c>
      <c r="S14" s="711">
        <f>'Section 9 chart data'!$M$68</f>
        <v>22.324999999999999</v>
      </c>
      <c r="T14" s="160">
        <f>'Section 9 chart data'!$N$68</f>
        <v>30.96</v>
      </c>
    </row>
    <row r="15" spans="2:20" ht="15" customHeight="1" x14ac:dyDescent="0.2">
      <c r="B15" s="159" t="s">
        <v>89</v>
      </c>
      <c r="C15" s="711">
        <f>'Section 9 chart data'!$C$52</f>
        <v>1.873</v>
      </c>
      <c r="D15" s="711">
        <f>'Section 9 chart data'!$C$69</f>
        <v>9.1679999999999993</v>
      </c>
      <c r="E15" s="154">
        <f>'Section 9 chart data'!$D$69</f>
        <v>41.54</v>
      </c>
      <c r="F15" s="711">
        <f>'Section 9 chart data'!$D$52</f>
        <v>2.016</v>
      </c>
      <c r="G15" s="711">
        <f>'Section 9 chart data'!$E$69</f>
        <v>5.8929999999999998</v>
      </c>
      <c r="H15" s="154">
        <f>'Section 9 chart data'!$F$69</f>
        <v>48.95</v>
      </c>
      <c r="I15" s="711">
        <f>'Section 9 chart data'!$E$52</f>
        <v>2.028</v>
      </c>
      <c r="J15" s="711">
        <f>'Section 9 chart data'!$G$69</f>
        <v>8.9429999999999996</v>
      </c>
      <c r="K15" s="154">
        <f>'Section 9 chart data'!$H$69</f>
        <v>43.2</v>
      </c>
      <c r="L15" s="711">
        <f>'Section 9 chart data'!$F$52</f>
        <v>1.3160000000000001</v>
      </c>
      <c r="M15" s="711">
        <f>'Section 9 chart data'!$I$69</f>
        <v>6.6050000000000004</v>
      </c>
      <c r="N15" s="154">
        <f>'Section 9 chart data'!$J$69</f>
        <v>52.54</v>
      </c>
      <c r="O15" s="711">
        <f>'Section 9 chart data'!$G$52</f>
        <v>2.4020000000000001</v>
      </c>
      <c r="P15" s="711">
        <f>'Section 9 chart data'!$K$69</f>
        <v>2.5630000000000002</v>
      </c>
      <c r="Q15" s="154">
        <f>'Section 9 chart data'!$L$69</f>
        <v>46.86</v>
      </c>
      <c r="R15" s="711">
        <f>'Section 9 chart data'!$H$52</f>
        <v>3.76</v>
      </c>
      <c r="S15" s="711">
        <f>'Section 9 chart data'!$M$69</f>
        <v>29.314</v>
      </c>
      <c r="T15" s="160">
        <f>'Section 9 chart data'!$N$69</f>
        <v>89.45</v>
      </c>
    </row>
    <row r="16" spans="2:20" ht="15" customHeight="1" x14ac:dyDescent="0.2">
      <c r="B16" s="159" t="s">
        <v>90</v>
      </c>
      <c r="C16" s="711">
        <f>'Section 9 chart data'!$C$53</f>
        <v>27.158999999999999</v>
      </c>
      <c r="D16" s="711">
        <f>'Section 9 chart data'!$C$70</f>
        <v>5.7869999999999999</v>
      </c>
      <c r="E16" s="154">
        <f>'Section 9 chart data'!$D$70</f>
        <v>53.18</v>
      </c>
      <c r="F16" s="711">
        <f>'Section 9 chart data'!$D$53</f>
        <v>19.306999999999999</v>
      </c>
      <c r="G16" s="711">
        <f>'Section 9 chart data'!$E$70</f>
        <v>22.335000000000001</v>
      </c>
      <c r="H16" s="154">
        <f>'Section 9 chart data'!$F$70</f>
        <v>70</v>
      </c>
      <c r="I16" s="711">
        <f>'Section 9 chart data'!$E$53</f>
        <v>12.37</v>
      </c>
      <c r="J16" s="711">
        <f>'Section 9 chart data'!$G$70</f>
        <v>5.6909999999999998</v>
      </c>
      <c r="K16" s="154">
        <f>'Section 9 chart data'!$H$70</f>
        <v>45.94</v>
      </c>
      <c r="L16" s="711">
        <f>'Section 9 chart data'!$F$53</f>
        <v>9.0380000000000003</v>
      </c>
      <c r="M16" s="711">
        <f>'Section 9 chart data'!$I$70</f>
        <v>14.321</v>
      </c>
      <c r="N16" s="154">
        <f>'Section 9 chart data'!$J$70</f>
        <v>73.5</v>
      </c>
      <c r="O16" s="711">
        <f>'Section 9 chart data'!$G$53</f>
        <v>3.8130000000000002</v>
      </c>
      <c r="P16" s="711">
        <f>'Section 9 chart data'!$K$70</f>
        <v>2.3740000000000001</v>
      </c>
      <c r="Q16" s="154">
        <f>'Section 9 chart data'!$L$70</f>
        <v>56.22</v>
      </c>
      <c r="R16" s="711">
        <f>'Section 9 chart data'!$H$53</f>
        <v>0.71799999999999997</v>
      </c>
      <c r="S16" s="711">
        <f>'Section 9 chart data'!$M$70</f>
        <v>51.771999999999998</v>
      </c>
      <c r="T16" s="160">
        <f>'Section 9 chart data'!$N$70</f>
        <v>59.87</v>
      </c>
    </row>
    <row r="17" spans="2:20" ht="15" customHeight="1" x14ac:dyDescent="0.2">
      <c r="B17" s="161" t="s">
        <v>91</v>
      </c>
      <c r="C17" s="712">
        <f>'Section 9 chart data'!$C$54</f>
        <v>3.8860000000000001</v>
      </c>
      <c r="D17" s="712">
        <f>'Section 9 chart data'!$C$71</f>
        <v>15.082000000000001</v>
      </c>
      <c r="E17" s="156">
        <f>'Section 9 chart data'!$D$71</f>
        <v>76.290000000000006</v>
      </c>
      <c r="F17" s="712">
        <f>'Section 9 chart data'!$D$54</f>
        <v>2.6040000000000001</v>
      </c>
      <c r="G17" s="712">
        <f>'Section 9 chart data'!$E$71</f>
        <v>6.7560000000000002</v>
      </c>
      <c r="H17" s="156">
        <f>'Section 9 chart data'!$F$71</f>
        <v>61.72</v>
      </c>
      <c r="I17" s="712">
        <f>'Section 9 chart data'!$E$54</f>
        <v>2.7519999999999998</v>
      </c>
      <c r="J17" s="712">
        <f>'Section 9 chart data'!$G$71</f>
        <v>3.1629999999999998</v>
      </c>
      <c r="K17" s="156">
        <f>'Section 9 chart data'!$H$71</f>
        <v>72.900000000000006</v>
      </c>
      <c r="L17" s="712">
        <f>'Section 9 chart data'!$F$54</f>
        <v>1.623</v>
      </c>
      <c r="M17" s="712">
        <f>'Section 9 chart data'!$I$71</f>
        <v>4.4530000000000003</v>
      </c>
      <c r="N17" s="156">
        <f>'Section 9 chart data'!$J$71</f>
        <v>58.64</v>
      </c>
      <c r="O17" s="712">
        <f>'Section 9 chart data'!$G$54</f>
        <v>3.1480000000000001</v>
      </c>
      <c r="P17" s="712">
        <f>'Section 9 chart data'!$K$71</f>
        <v>5.3360000000000003</v>
      </c>
      <c r="Q17" s="156">
        <f>'Section 9 chart data'!$L$71</f>
        <v>51.96</v>
      </c>
      <c r="R17" s="712">
        <f>'Section 9 chart data'!$H$54</f>
        <v>4.9880000000000004</v>
      </c>
      <c r="S17" s="712">
        <f>'Section 9 chart data'!$M$71</f>
        <v>4.1879999999999997</v>
      </c>
      <c r="T17" s="162">
        <f>'Section 9 chart data'!$N$71</f>
        <v>40.83</v>
      </c>
    </row>
    <row r="20" spans="2:20" ht="15" customHeight="1" x14ac:dyDescent="0.2">
      <c r="B20" s="855" t="s">
        <v>77</v>
      </c>
      <c r="C20" s="858" t="s">
        <v>331</v>
      </c>
      <c r="D20" s="858"/>
      <c r="E20" s="858"/>
      <c r="F20" s="858" t="s">
        <v>222</v>
      </c>
      <c r="G20" s="858"/>
      <c r="H20" s="785"/>
    </row>
    <row r="21" spans="2:20" ht="15" customHeight="1" x14ac:dyDescent="0.2">
      <c r="B21" s="856"/>
      <c r="C21" s="270" t="s">
        <v>78</v>
      </c>
      <c r="D21" s="859" t="s">
        <v>79</v>
      </c>
      <c r="E21" s="859"/>
      <c r="F21" s="270" t="s">
        <v>78</v>
      </c>
      <c r="G21" s="859" t="s">
        <v>79</v>
      </c>
      <c r="H21" s="788"/>
    </row>
    <row r="22" spans="2:20" ht="30" customHeight="1" x14ac:dyDescent="0.2">
      <c r="B22" s="856"/>
      <c r="C22" s="857" t="s">
        <v>325</v>
      </c>
      <c r="D22" s="857"/>
      <c r="E22" s="150" t="s">
        <v>82</v>
      </c>
      <c r="F22" s="857" t="s">
        <v>325</v>
      </c>
      <c r="G22" s="857"/>
      <c r="H22" s="151" t="s">
        <v>82</v>
      </c>
    </row>
    <row r="23" spans="2:20" ht="15" customHeight="1" x14ac:dyDescent="0.2">
      <c r="B23" s="180" t="str">
        <f>Index!$B$4</f>
        <v>North East</v>
      </c>
      <c r="C23" s="713"/>
      <c r="D23" s="713"/>
      <c r="E23" s="153"/>
      <c r="F23" s="713"/>
      <c r="G23" s="713"/>
      <c r="H23" s="153"/>
    </row>
    <row r="24" spans="2:20" ht="15" customHeight="1" x14ac:dyDescent="0.2">
      <c r="B24" s="157" t="s">
        <v>92</v>
      </c>
      <c r="C24" s="710">
        <f>$C$9</f>
        <v>531.601</v>
      </c>
      <c r="D24" s="710">
        <f>$D$9</f>
        <v>287.02800000000002</v>
      </c>
      <c r="E24" s="155">
        <f>$E$9</f>
        <v>18.52</v>
      </c>
      <c r="F24" s="710">
        <f>$F$9</f>
        <v>364.50599999999997</v>
      </c>
      <c r="G24" s="710">
        <f>$G$9</f>
        <v>374.25299999999999</v>
      </c>
      <c r="H24" s="158">
        <f>$H$9</f>
        <v>17.09</v>
      </c>
    </row>
    <row r="25" spans="2:20" ht="15" customHeight="1" x14ac:dyDescent="0.2">
      <c r="B25" s="159" t="s">
        <v>84</v>
      </c>
      <c r="C25" s="711">
        <f>$C$10</f>
        <v>400.81599999999997</v>
      </c>
      <c r="D25" s="711">
        <f>$D$10</f>
        <v>121.474</v>
      </c>
      <c r="E25" s="154">
        <f>$E$10</f>
        <v>41.4</v>
      </c>
      <c r="F25" s="711">
        <f>$F$10</f>
        <v>294.17899999999997</v>
      </c>
      <c r="G25" s="711">
        <f>$G$10</f>
        <v>134.251</v>
      </c>
      <c r="H25" s="160">
        <f>$H$10</f>
        <v>29.74</v>
      </c>
    </row>
    <row r="26" spans="2:20" ht="15" customHeight="1" x14ac:dyDescent="0.2">
      <c r="B26" s="159" t="s">
        <v>85</v>
      </c>
      <c r="C26" s="711">
        <f>$C$11</f>
        <v>14.696</v>
      </c>
      <c r="D26" s="711">
        <f>$D$11</f>
        <v>55.447000000000003</v>
      </c>
      <c r="E26" s="154">
        <f>$E$11</f>
        <v>18.54</v>
      </c>
      <c r="F26" s="711">
        <f>$F$11</f>
        <v>10.106999999999999</v>
      </c>
      <c r="G26" s="711">
        <f>$G$11</f>
        <v>84.334000000000003</v>
      </c>
      <c r="H26" s="160">
        <f>$H$11</f>
        <v>33.270000000000003</v>
      </c>
    </row>
    <row r="27" spans="2:20" ht="15" customHeight="1" x14ac:dyDescent="0.2">
      <c r="B27" s="159" t="s">
        <v>86</v>
      </c>
      <c r="C27" s="711">
        <f>$C$12</f>
        <v>1.9339999999999999</v>
      </c>
      <c r="D27" s="711">
        <f>$D$12</f>
        <v>1.228</v>
      </c>
      <c r="E27" s="154">
        <f>$E$12</f>
        <v>90.72</v>
      </c>
      <c r="F27" s="711">
        <f>$F$12</f>
        <v>0.59299999999999997</v>
      </c>
      <c r="G27" s="711">
        <f>$G$12</f>
        <v>1.48</v>
      </c>
      <c r="H27" s="160">
        <f>$H$12</f>
        <v>72.97</v>
      </c>
    </row>
    <row r="28" spans="2:20" ht="15" customHeight="1" x14ac:dyDescent="0.2">
      <c r="B28" s="159" t="s">
        <v>87</v>
      </c>
      <c r="C28" s="711">
        <f>$C$13</f>
        <v>75.191000000000003</v>
      </c>
      <c r="D28" s="711">
        <f>$D$13</f>
        <v>27.920999999999999</v>
      </c>
      <c r="E28" s="154">
        <f>$E$13</f>
        <v>31.84</v>
      </c>
      <c r="F28" s="711">
        <f>$F$13</f>
        <v>30.172999999999998</v>
      </c>
      <c r="G28" s="711">
        <f>$G$13</f>
        <v>58.905999999999999</v>
      </c>
      <c r="H28" s="160">
        <f>$H$13</f>
        <v>59.95</v>
      </c>
    </row>
    <row r="29" spans="2:20" ht="15" customHeight="1" x14ac:dyDescent="0.2">
      <c r="B29" s="159" t="s">
        <v>88</v>
      </c>
      <c r="C29" s="711">
        <f>$C$14</f>
        <v>6.0439999999999996</v>
      </c>
      <c r="D29" s="711">
        <f>$D$14</f>
        <v>50.271000000000001</v>
      </c>
      <c r="E29" s="154">
        <f>$E$14</f>
        <v>26.34</v>
      </c>
      <c r="F29" s="711">
        <f>$F$14</f>
        <v>5.5270000000000001</v>
      </c>
      <c r="G29" s="711">
        <f>$G$14</f>
        <v>59.155000000000001</v>
      </c>
      <c r="H29" s="160">
        <f>$H$14</f>
        <v>27.83</v>
      </c>
    </row>
    <row r="30" spans="2:20" ht="15" customHeight="1" x14ac:dyDescent="0.2">
      <c r="B30" s="159" t="s">
        <v>89</v>
      </c>
      <c r="C30" s="711">
        <f>$C$15</f>
        <v>1.873</v>
      </c>
      <c r="D30" s="711">
        <f>$D$15</f>
        <v>9.1679999999999993</v>
      </c>
      <c r="E30" s="154">
        <f>$E$15</f>
        <v>41.54</v>
      </c>
      <c r="F30" s="711">
        <f>$F$15</f>
        <v>2.016</v>
      </c>
      <c r="G30" s="711">
        <f>$G$15</f>
        <v>5.8929999999999998</v>
      </c>
      <c r="H30" s="160">
        <f>$H$15</f>
        <v>48.95</v>
      </c>
    </row>
    <row r="31" spans="2:20" ht="15" customHeight="1" x14ac:dyDescent="0.2">
      <c r="B31" s="159" t="s">
        <v>90</v>
      </c>
      <c r="C31" s="711">
        <f>$C$16</f>
        <v>27.158999999999999</v>
      </c>
      <c r="D31" s="711">
        <f>$D$16</f>
        <v>5.7869999999999999</v>
      </c>
      <c r="E31" s="154">
        <f>$E$16</f>
        <v>53.18</v>
      </c>
      <c r="F31" s="711">
        <f>$F$16</f>
        <v>19.306999999999999</v>
      </c>
      <c r="G31" s="711">
        <f>$G$16</f>
        <v>22.335000000000001</v>
      </c>
      <c r="H31" s="160">
        <f>$H$16</f>
        <v>70</v>
      </c>
    </row>
    <row r="32" spans="2:20" ht="15" customHeight="1" x14ac:dyDescent="0.2">
      <c r="B32" s="161" t="s">
        <v>91</v>
      </c>
      <c r="C32" s="712">
        <f>$C$17</f>
        <v>3.8860000000000001</v>
      </c>
      <c r="D32" s="712">
        <f>$D$17</f>
        <v>15.082000000000001</v>
      </c>
      <c r="E32" s="156">
        <f>$E$17</f>
        <v>76.290000000000006</v>
      </c>
      <c r="F32" s="712">
        <f>$F$17</f>
        <v>2.6040000000000001</v>
      </c>
      <c r="G32" s="712">
        <f>$G$17</f>
        <v>6.7560000000000002</v>
      </c>
      <c r="H32" s="162">
        <f>$H$17</f>
        <v>61.72</v>
      </c>
    </row>
    <row r="35" spans="2:8" ht="15" customHeight="1" x14ac:dyDescent="0.2">
      <c r="B35" s="855" t="s">
        <v>77</v>
      </c>
      <c r="C35" s="858" t="s">
        <v>225</v>
      </c>
      <c r="D35" s="858"/>
      <c r="E35" s="858"/>
      <c r="F35" s="858" t="s">
        <v>226</v>
      </c>
      <c r="G35" s="858"/>
      <c r="H35" s="785"/>
    </row>
    <row r="36" spans="2:8" ht="15" customHeight="1" x14ac:dyDescent="0.2">
      <c r="B36" s="856"/>
      <c r="C36" s="270" t="s">
        <v>78</v>
      </c>
      <c r="D36" s="859" t="s">
        <v>79</v>
      </c>
      <c r="E36" s="859"/>
      <c r="F36" s="270" t="s">
        <v>78</v>
      </c>
      <c r="G36" s="859" t="s">
        <v>79</v>
      </c>
      <c r="H36" s="788"/>
    </row>
    <row r="37" spans="2:8" ht="30" customHeight="1" x14ac:dyDescent="0.2">
      <c r="B37" s="856"/>
      <c r="C37" s="857" t="s">
        <v>325</v>
      </c>
      <c r="D37" s="857"/>
      <c r="E37" s="150" t="s">
        <v>82</v>
      </c>
      <c r="F37" s="857" t="s">
        <v>325</v>
      </c>
      <c r="G37" s="857"/>
      <c r="H37" s="151" t="s">
        <v>82</v>
      </c>
    </row>
    <row r="38" spans="2:8" ht="15" customHeight="1" x14ac:dyDescent="0.2">
      <c r="B38" s="180" t="str">
        <f>Index!$B$4</f>
        <v>North East</v>
      </c>
      <c r="C38" s="713"/>
      <c r="D38" s="713"/>
      <c r="E38" s="153"/>
      <c r="F38" s="713"/>
      <c r="G38" s="713"/>
      <c r="H38" s="153"/>
    </row>
    <row r="39" spans="2:8" ht="15" customHeight="1" x14ac:dyDescent="0.2">
      <c r="B39" s="157" t="s">
        <v>92</v>
      </c>
      <c r="C39" s="710">
        <f>$I$9</f>
        <v>306.07900000000001</v>
      </c>
      <c r="D39" s="710">
        <f>$J$9</f>
        <v>370.53500000000003</v>
      </c>
      <c r="E39" s="155">
        <f>$K$9</f>
        <v>16.57</v>
      </c>
      <c r="F39" s="710">
        <f>$L$9</f>
        <v>284.392</v>
      </c>
      <c r="G39" s="710">
        <f>$M$9</f>
        <v>488.64299999999997</v>
      </c>
      <c r="H39" s="158">
        <f>$N$9</f>
        <v>18.55</v>
      </c>
    </row>
    <row r="40" spans="2:8" ht="15" customHeight="1" x14ac:dyDescent="0.2">
      <c r="B40" s="159" t="s">
        <v>84</v>
      </c>
      <c r="C40" s="711">
        <f>$I$10</f>
        <v>257.78100000000001</v>
      </c>
      <c r="D40" s="711">
        <f>$J$10</f>
        <v>205.91800000000001</v>
      </c>
      <c r="E40" s="154">
        <f>$K$10</f>
        <v>28.69</v>
      </c>
      <c r="F40" s="711">
        <f>$L$10</f>
        <v>247.501</v>
      </c>
      <c r="G40" s="711">
        <f>$M$10</f>
        <v>216.11600000000001</v>
      </c>
      <c r="H40" s="160">
        <f>$N$10</f>
        <v>34.409999999999997</v>
      </c>
    </row>
    <row r="41" spans="2:8" ht="15" customHeight="1" x14ac:dyDescent="0.2">
      <c r="B41" s="159" t="s">
        <v>85</v>
      </c>
      <c r="C41" s="711">
        <f>$I$11</f>
        <v>13.343</v>
      </c>
      <c r="D41" s="711">
        <f>$J$11</f>
        <v>79.968999999999994</v>
      </c>
      <c r="E41" s="154">
        <f>$K$11</f>
        <v>23.4</v>
      </c>
      <c r="F41" s="711">
        <f>$L$11</f>
        <v>8.7780000000000005</v>
      </c>
      <c r="G41" s="711">
        <f>$M$11</f>
        <v>171.36199999999999</v>
      </c>
      <c r="H41" s="160">
        <f>$N$11</f>
        <v>32.5</v>
      </c>
    </row>
    <row r="42" spans="2:8" ht="15" customHeight="1" x14ac:dyDescent="0.2">
      <c r="B42" s="159" t="s">
        <v>86</v>
      </c>
      <c r="C42" s="711">
        <f>$I$12</f>
        <v>1.2689999999999999</v>
      </c>
      <c r="D42" s="711">
        <f>$J$12</f>
        <v>1.212</v>
      </c>
      <c r="E42" s="154">
        <f>$K$12</f>
        <v>80.22</v>
      </c>
      <c r="F42" s="711">
        <f>$L$12</f>
        <v>0.89800000000000002</v>
      </c>
      <c r="G42" s="711">
        <f>$M$12</f>
        <v>0.95499999999999996</v>
      </c>
      <c r="H42" s="160">
        <f>$N$12</f>
        <v>95.9</v>
      </c>
    </row>
    <row r="43" spans="2:8" ht="15" customHeight="1" x14ac:dyDescent="0.2">
      <c r="B43" s="159" t="s">
        <v>87</v>
      </c>
      <c r="C43" s="711">
        <f>$I$13</f>
        <v>10.147</v>
      </c>
      <c r="D43" s="711">
        <f>$J$13</f>
        <v>15.066000000000001</v>
      </c>
      <c r="E43" s="154">
        <f>$K$13</f>
        <v>29.44</v>
      </c>
      <c r="F43" s="711">
        <f>$L$13</f>
        <v>9.5860000000000003</v>
      </c>
      <c r="G43" s="711">
        <f>$M$13</f>
        <v>34.795000000000002</v>
      </c>
      <c r="H43" s="160">
        <f>$N$13</f>
        <v>51.61</v>
      </c>
    </row>
    <row r="44" spans="2:8" ht="15" customHeight="1" x14ac:dyDescent="0.2">
      <c r="B44" s="159" t="s">
        <v>88</v>
      </c>
      <c r="C44" s="711">
        <f>$I$14</f>
        <v>6.3879999999999999</v>
      </c>
      <c r="D44" s="711">
        <f>$J$14</f>
        <v>49.292000000000002</v>
      </c>
      <c r="E44" s="154">
        <f>$K$14</f>
        <v>25.75</v>
      </c>
      <c r="F44" s="711">
        <f>$L$14</f>
        <v>5.6529999999999996</v>
      </c>
      <c r="G44" s="711">
        <f>$M$14</f>
        <v>36.731000000000002</v>
      </c>
      <c r="H44" s="160">
        <f>$N$14</f>
        <v>27.35</v>
      </c>
    </row>
    <row r="45" spans="2:8" ht="15" customHeight="1" x14ac:dyDescent="0.2">
      <c r="B45" s="159" t="s">
        <v>89</v>
      </c>
      <c r="C45" s="711">
        <f>$I$15</f>
        <v>2.028</v>
      </c>
      <c r="D45" s="711">
        <f>$J$15</f>
        <v>8.9429999999999996</v>
      </c>
      <c r="E45" s="154">
        <f>$K$15</f>
        <v>43.2</v>
      </c>
      <c r="F45" s="711">
        <f>$L$15</f>
        <v>1.3160000000000001</v>
      </c>
      <c r="G45" s="711">
        <f>$M$15</f>
        <v>6.6050000000000004</v>
      </c>
      <c r="H45" s="160">
        <f>$N$15</f>
        <v>52.54</v>
      </c>
    </row>
    <row r="46" spans="2:8" ht="15" customHeight="1" x14ac:dyDescent="0.2">
      <c r="B46" s="159" t="s">
        <v>90</v>
      </c>
      <c r="C46" s="711">
        <f>$I$16</f>
        <v>12.37</v>
      </c>
      <c r="D46" s="711">
        <f>$J$16</f>
        <v>5.6909999999999998</v>
      </c>
      <c r="E46" s="154">
        <f>$K$16</f>
        <v>45.94</v>
      </c>
      <c r="F46" s="711">
        <f>$L$16</f>
        <v>9.0380000000000003</v>
      </c>
      <c r="G46" s="711">
        <f>$M$16</f>
        <v>14.321</v>
      </c>
      <c r="H46" s="160">
        <f>$N$16</f>
        <v>73.5</v>
      </c>
    </row>
    <row r="47" spans="2:8" ht="15" customHeight="1" x14ac:dyDescent="0.2">
      <c r="B47" s="161" t="s">
        <v>91</v>
      </c>
      <c r="C47" s="712">
        <f>$I$17</f>
        <v>2.7519999999999998</v>
      </c>
      <c r="D47" s="712">
        <f>$J$17</f>
        <v>3.1629999999999998</v>
      </c>
      <c r="E47" s="156">
        <f>$K$17</f>
        <v>72.900000000000006</v>
      </c>
      <c r="F47" s="712">
        <f>$L$17</f>
        <v>1.623</v>
      </c>
      <c r="G47" s="712">
        <f>$M$17</f>
        <v>4.4530000000000003</v>
      </c>
      <c r="H47" s="162">
        <f>$N$17</f>
        <v>58.64</v>
      </c>
    </row>
    <row r="50" spans="2:8" ht="15" customHeight="1" x14ac:dyDescent="0.2">
      <c r="B50" s="855" t="s">
        <v>77</v>
      </c>
      <c r="C50" s="858" t="s">
        <v>227</v>
      </c>
      <c r="D50" s="858"/>
      <c r="E50" s="858"/>
      <c r="F50" s="858" t="s">
        <v>228</v>
      </c>
      <c r="G50" s="858"/>
      <c r="H50" s="785"/>
    </row>
    <row r="51" spans="2:8" ht="15" customHeight="1" x14ac:dyDescent="0.2">
      <c r="B51" s="856"/>
      <c r="C51" s="270" t="s">
        <v>78</v>
      </c>
      <c r="D51" s="859" t="s">
        <v>79</v>
      </c>
      <c r="E51" s="859"/>
      <c r="F51" s="270" t="s">
        <v>78</v>
      </c>
      <c r="G51" s="859" t="s">
        <v>79</v>
      </c>
      <c r="H51" s="788"/>
    </row>
    <row r="52" spans="2:8" ht="30" customHeight="1" x14ac:dyDescent="0.2">
      <c r="B52" s="856"/>
      <c r="C52" s="857" t="s">
        <v>325</v>
      </c>
      <c r="D52" s="857"/>
      <c r="E52" s="150" t="s">
        <v>82</v>
      </c>
      <c r="F52" s="857" t="s">
        <v>325</v>
      </c>
      <c r="G52" s="857"/>
      <c r="H52" s="151" t="s">
        <v>82</v>
      </c>
    </row>
    <row r="53" spans="2:8" ht="15" customHeight="1" x14ac:dyDescent="0.2">
      <c r="B53" s="180" t="str">
        <f>Index!$B$4</f>
        <v>North East</v>
      </c>
      <c r="C53" s="713"/>
      <c r="D53" s="713"/>
      <c r="E53" s="153"/>
      <c r="F53" s="713"/>
      <c r="G53" s="713"/>
      <c r="H53" s="153"/>
    </row>
    <row r="54" spans="2:8" ht="15" customHeight="1" x14ac:dyDescent="0.2">
      <c r="B54" s="157" t="s">
        <v>92</v>
      </c>
      <c r="C54" s="710">
        <f>$O$9</f>
        <v>284.07400000000001</v>
      </c>
      <c r="D54" s="710">
        <f>$P$9</f>
        <v>543.79</v>
      </c>
      <c r="E54" s="155">
        <f>$Q$9</f>
        <v>19.170000000000002</v>
      </c>
      <c r="F54" s="710">
        <f>$R$9</f>
        <v>239.82499999999999</v>
      </c>
      <c r="G54" s="710">
        <f>$S$9</f>
        <v>491.47399999999999</v>
      </c>
      <c r="H54" s="158">
        <f>$T$9</f>
        <v>18.88</v>
      </c>
    </row>
    <row r="55" spans="2:8" ht="15" customHeight="1" x14ac:dyDescent="0.2">
      <c r="B55" s="159" t="s">
        <v>84</v>
      </c>
      <c r="C55" s="711">
        <f>$O$10</f>
        <v>254.19399999999999</v>
      </c>
      <c r="D55" s="711">
        <f>$P$10</f>
        <v>313.19400000000002</v>
      </c>
      <c r="E55" s="154">
        <f>$Q$10</f>
        <v>30.16</v>
      </c>
      <c r="F55" s="711">
        <f>$R$10</f>
        <v>203.161</v>
      </c>
      <c r="G55" s="711">
        <f>$S$10</f>
        <v>234.14</v>
      </c>
      <c r="H55" s="160">
        <f>$T$10</f>
        <v>33.1</v>
      </c>
    </row>
    <row r="56" spans="2:8" ht="15" customHeight="1" x14ac:dyDescent="0.2">
      <c r="B56" s="159" t="s">
        <v>85</v>
      </c>
      <c r="C56" s="711">
        <f>$O$11</f>
        <v>8.4700000000000006</v>
      </c>
      <c r="D56" s="711">
        <f>$P$11</f>
        <v>127.43899999999999</v>
      </c>
      <c r="E56" s="154">
        <f>$Q$11</f>
        <v>30.58</v>
      </c>
      <c r="F56" s="711">
        <f>$R$11</f>
        <v>7.7770000000000001</v>
      </c>
      <c r="G56" s="711">
        <f>$S$11</f>
        <v>106.06399999999999</v>
      </c>
      <c r="H56" s="160">
        <f>$T$11</f>
        <v>36.07</v>
      </c>
    </row>
    <row r="57" spans="2:8" ht="15" customHeight="1" x14ac:dyDescent="0.2">
      <c r="B57" s="159" t="s">
        <v>86</v>
      </c>
      <c r="C57" s="711">
        <f>$O$12</f>
        <v>0.71099999999999997</v>
      </c>
      <c r="D57" s="711">
        <f>$P$12</f>
        <v>0.92200000000000004</v>
      </c>
      <c r="E57" s="154">
        <f>$Q$12</f>
        <v>95.95</v>
      </c>
      <c r="F57" s="711">
        <f>$R$12</f>
        <v>1.1319999999999999</v>
      </c>
      <c r="G57" s="711">
        <f>$S$12</f>
        <v>0.622</v>
      </c>
      <c r="H57" s="160">
        <f>$T$12</f>
        <v>88.62</v>
      </c>
    </row>
    <row r="58" spans="2:8" ht="15" customHeight="1" x14ac:dyDescent="0.2">
      <c r="B58" s="159" t="s">
        <v>87</v>
      </c>
      <c r="C58" s="711">
        <f>$O$13</f>
        <v>5.1379999999999999</v>
      </c>
      <c r="D58" s="711">
        <f>$P$13</f>
        <v>55.85</v>
      </c>
      <c r="E58" s="154">
        <f>$Q$13</f>
        <v>60.26</v>
      </c>
      <c r="F58" s="711">
        <f>$R$13</f>
        <v>11.343999999999999</v>
      </c>
      <c r="G58" s="711">
        <f>$S$13</f>
        <v>38.802</v>
      </c>
      <c r="H58" s="160">
        <f>$T$13</f>
        <v>46.86</v>
      </c>
    </row>
    <row r="59" spans="2:8" ht="15" customHeight="1" x14ac:dyDescent="0.2">
      <c r="B59" s="159" t="s">
        <v>88</v>
      </c>
      <c r="C59" s="711">
        <f>$O$14</f>
        <v>6.1980000000000004</v>
      </c>
      <c r="D59" s="711">
        <f>$P$14</f>
        <v>32.570999999999998</v>
      </c>
      <c r="E59" s="154">
        <f>$Q$14</f>
        <v>27.71</v>
      </c>
      <c r="F59" s="711">
        <f>$R$14</f>
        <v>6.9450000000000003</v>
      </c>
      <c r="G59" s="711">
        <f>$S$14</f>
        <v>22.324999999999999</v>
      </c>
      <c r="H59" s="160">
        <f>$T$14</f>
        <v>30.96</v>
      </c>
    </row>
    <row r="60" spans="2:8" ht="15" customHeight="1" x14ac:dyDescent="0.2">
      <c r="B60" s="159" t="s">
        <v>89</v>
      </c>
      <c r="C60" s="711">
        <f>$O$15</f>
        <v>2.4020000000000001</v>
      </c>
      <c r="D60" s="711">
        <f>$P$15</f>
        <v>2.5630000000000002</v>
      </c>
      <c r="E60" s="154">
        <f>$Q$15</f>
        <v>46.86</v>
      </c>
      <c r="F60" s="711">
        <f>$R$15</f>
        <v>3.76</v>
      </c>
      <c r="G60" s="711">
        <f>$S$15</f>
        <v>29.314</v>
      </c>
      <c r="H60" s="160">
        <f>$T$15</f>
        <v>89.45</v>
      </c>
    </row>
    <row r="61" spans="2:8" ht="15" customHeight="1" x14ac:dyDescent="0.2">
      <c r="B61" s="159" t="s">
        <v>90</v>
      </c>
      <c r="C61" s="711">
        <f>$O$16</f>
        <v>3.8130000000000002</v>
      </c>
      <c r="D61" s="711">
        <f>$P$16</f>
        <v>2.3740000000000001</v>
      </c>
      <c r="E61" s="154">
        <f>$Q$16</f>
        <v>56.22</v>
      </c>
      <c r="F61" s="711">
        <f>$R$16</f>
        <v>0.71799999999999997</v>
      </c>
      <c r="G61" s="711">
        <f>$S$16</f>
        <v>51.771999999999998</v>
      </c>
      <c r="H61" s="160">
        <f>$T$16</f>
        <v>59.87</v>
      </c>
    </row>
    <row r="62" spans="2:8" ht="15" customHeight="1" x14ac:dyDescent="0.2">
      <c r="B62" s="161" t="s">
        <v>91</v>
      </c>
      <c r="C62" s="712">
        <f>$O$17</f>
        <v>3.1480000000000001</v>
      </c>
      <c r="D62" s="712">
        <f>$P$17</f>
        <v>5.3360000000000003</v>
      </c>
      <c r="E62" s="156">
        <f>$Q$17</f>
        <v>51.96</v>
      </c>
      <c r="F62" s="712">
        <f>$R$17</f>
        <v>4.9880000000000004</v>
      </c>
      <c r="G62" s="712">
        <f>$S$17</f>
        <v>4.1879999999999997</v>
      </c>
      <c r="H62" s="162">
        <f>$T$17</f>
        <v>40.83</v>
      </c>
    </row>
  </sheetData>
  <mergeCells count="40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P6:Q6"/>
    <mergeCell ref="R5:T5"/>
    <mergeCell ref="S6:T6"/>
    <mergeCell ref="R7:S7"/>
    <mergeCell ref="O7:P7"/>
    <mergeCell ref="O5:Q5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ht="15" x14ac:dyDescent="0.2">
      <c r="A3" s="271"/>
      <c r="B3" s="778" t="s">
        <v>689</v>
      </c>
      <c r="C3" s="779"/>
      <c r="D3" s="779"/>
      <c r="E3" s="779"/>
      <c r="F3" s="779"/>
      <c r="G3" s="779"/>
      <c r="H3" s="779"/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236.78200000000001</v>
      </c>
      <c r="E5" s="427">
        <v>4074.0796006648297</v>
      </c>
      <c r="F5" s="432">
        <v>13.357929108821301</v>
      </c>
      <c r="G5" s="439">
        <f>E5*F5/100</f>
        <v>544.21266489375785</v>
      </c>
      <c r="H5" s="440">
        <f>SUM(D5,E5)</f>
        <v>4310.8616006648299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228.721</v>
      </c>
      <c r="E6" s="427">
        <v>1589.25594897781</v>
      </c>
      <c r="F6" s="432">
        <v>27.036592215103699</v>
      </c>
      <c r="G6" s="439">
        <f t="shared" ref="G6:G26" si="0">E6*F6/100</f>
        <v>429.680650179407</v>
      </c>
      <c r="H6" s="440">
        <f>SUM(D6,E6)</f>
        <v>1817.97694897781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8.0609999999999999</v>
      </c>
      <c r="E7" s="427">
        <v>2451.6505613269701</v>
      </c>
      <c r="F7" s="432">
        <v>13.124497999775</v>
      </c>
      <c r="G7" s="439">
        <f>E7*F7/100</f>
        <v>321.76682888283079</v>
      </c>
      <c r="H7" s="440">
        <f>SUM(D7,E7)</f>
        <v>2459.7115613269702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62.015999999999998</v>
      </c>
      <c r="E8" s="429">
        <v>415.22147763456201</v>
      </c>
      <c r="F8" s="432">
        <v>61.655462507437399</v>
      </c>
      <c r="G8" s="439">
        <f t="shared" si="0"/>
        <v>256.00672246580496</v>
      </c>
      <c r="H8" s="440">
        <f>SUM(D8,E8)</f>
        <v>477.23747763456203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47.488999999999997</v>
      </c>
      <c r="E9" s="429">
        <v>175.87392608917801</v>
      </c>
      <c r="F9" s="432">
        <v>80.986562469136402</v>
      </c>
      <c r="G9" s="439">
        <f t="shared" si="0"/>
        <v>142.43424701913492</v>
      </c>
      <c r="H9" s="440">
        <f t="shared" ref="H9:H26" si="1">SUM(D9,E9)</f>
        <v>223.36292608917802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3.5339999999999998</v>
      </c>
      <c r="E10" s="429">
        <v>38.777327708760197</v>
      </c>
      <c r="F10" s="432">
        <v>95.9426569966286</v>
      </c>
      <c r="G10" s="439">
        <f t="shared" si="0"/>
        <v>37.203998516074414</v>
      </c>
      <c r="H10" s="440">
        <f t="shared" si="1"/>
        <v>42.311327708760196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51.372</v>
      </c>
      <c r="E11" s="429">
        <v>4.8692694603714202</v>
      </c>
      <c r="F11" s="432">
        <v>99.288410951040703</v>
      </c>
      <c r="G11" s="439">
        <f t="shared" si="0"/>
        <v>4.8346202721270979</v>
      </c>
      <c r="H11" s="440">
        <f t="shared" si="1"/>
        <v>56.24126946037142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44.460999999999999</v>
      </c>
      <c r="E12" s="429">
        <v>905.05358622347501</v>
      </c>
      <c r="F12" s="432">
        <v>33.331253836253701</v>
      </c>
      <c r="G12" s="439">
        <f t="shared" si="0"/>
        <v>301.66570817826369</v>
      </c>
      <c r="H12" s="440">
        <f t="shared" si="1"/>
        <v>949.51458622347502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5.093</v>
      </c>
      <c r="E13" s="429">
        <v>42.256602795386705</v>
      </c>
      <c r="F13" s="432">
        <v>72.095833880695196</v>
      </c>
      <c r="G13" s="439">
        <f t="shared" si="0"/>
        <v>30.465250154987203</v>
      </c>
      <c r="H13" s="440">
        <f t="shared" si="1"/>
        <v>47.349602795386701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0.84</v>
      </c>
      <c r="E14" s="429">
        <v>0</v>
      </c>
      <c r="F14" s="432">
        <v>0</v>
      </c>
      <c r="G14" s="439">
        <f t="shared" si="0"/>
        <v>0</v>
      </c>
      <c r="H14" s="440">
        <f t="shared" si="1"/>
        <v>0.84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13.916</v>
      </c>
      <c r="E15" s="429">
        <v>61.716329630836</v>
      </c>
      <c r="F15" s="432">
        <v>99.083948345707199</v>
      </c>
      <c r="G15" s="439">
        <f t="shared" si="0"/>
        <v>61.150976172283926</v>
      </c>
      <c r="H15" s="440">
        <f t="shared" si="1"/>
        <v>75.632329630835997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0.44600000000000001</v>
      </c>
      <c r="E16" s="429">
        <v>421.27435103519804</v>
      </c>
      <c r="F16" s="432">
        <v>45.269359316732697</v>
      </c>
      <c r="G16" s="439">
        <f t="shared" si="0"/>
        <v>190.70819967935765</v>
      </c>
      <c r="H16" s="440">
        <f t="shared" si="1"/>
        <v>421.72035103519806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3.202</v>
      </c>
      <c r="E17" s="429">
        <v>57.789585316265999</v>
      </c>
      <c r="F17" s="432">
        <v>51.591838620713503</v>
      </c>
      <c r="G17" s="439">
        <f t="shared" si="0"/>
        <v>29.814709595947502</v>
      </c>
      <c r="H17" s="440">
        <f t="shared" si="1"/>
        <v>60.991585316265997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0.53900000000000003</v>
      </c>
      <c r="E18" s="429">
        <v>665.06822385965199</v>
      </c>
      <c r="F18" s="432">
        <v>25.600101502245799</v>
      </c>
      <c r="G18" s="439">
        <f t="shared" si="0"/>
        <v>170.25814036725424</v>
      </c>
      <c r="H18" s="440">
        <f t="shared" si="1"/>
        <v>665.60722385965198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8.6999999999999994E-2</v>
      </c>
      <c r="E19" s="429">
        <v>568.06580142243797</v>
      </c>
      <c r="F19" s="432">
        <v>23.467938826220301</v>
      </c>
      <c r="G19" s="439">
        <f t="shared" si="0"/>
        <v>133.31333477049583</v>
      </c>
      <c r="H19" s="440">
        <f t="shared" si="1"/>
        <v>568.15280142243796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0.86799999999999999</v>
      </c>
      <c r="E20" s="429">
        <v>374.88234493652999</v>
      </c>
      <c r="F20" s="432">
        <v>27.677192846714899</v>
      </c>
      <c r="G20" s="439">
        <f t="shared" si="0"/>
        <v>103.75690955637036</v>
      </c>
      <c r="H20" s="440">
        <f t="shared" si="1"/>
        <v>375.75034493652998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0</v>
      </c>
      <c r="E21" s="429">
        <v>0</v>
      </c>
      <c r="F21" s="432">
        <v>0</v>
      </c>
      <c r="G21" s="439">
        <f t="shared" si="0"/>
        <v>0</v>
      </c>
      <c r="H21" s="440">
        <f t="shared" si="1"/>
        <v>0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0</v>
      </c>
      <c r="E22" s="429">
        <v>111.063126773929</v>
      </c>
      <c r="F22" s="432">
        <v>39.380675568756303</v>
      </c>
      <c r="G22" s="439">
        <f t="shared" si="0"/>
        <v>43.737409631357494</v>
      </c>
      <c r="H22" s="440">
        <f t="shared" si="1"/>
        <v>111.063126773929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0</v>
      </c>
      <c r="E23" s="429">
        <v>1.5389294105281002</v>
      </c>
      <c r="F23" s="432">
        <v>152.25879594221101</v>
      </c>
      <c r="G23" s="439">
        <f t="shared" si="0"/>
        <v>2.3431553908706508</v>
      </c>
      <c r="H23" s="440">
        <f t="shared" si="1"/>
        <v>1.5389294105281002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0.52400000000000002</v>
      </c>
      <c r="E24" s="429">
        <v>214.42557280506099</v>
      </c>
      <c r="F24" s="432">
        <v>37.286466964425401</v>
      </c>
      <c r="G24" s="439">
        <f t="shared" si="0"/>
        <v>79.951720367239005</v>
      </c>
      <c r="H24" s="440">
        <f t="shared" si="1"/>
        <v>214.949572805061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0</v>
      </c>
      <c r="E25" s="429">
        <v>8.2866772283797907</v>
      </c>
      <c r="F25" s="432">
        <v>76.177923347408395</v>
      </c>
      <c r="G25" s="439">
        <f t="shared" si="0"/>
        <v>6.312618627082303</v>
      </c>
      <c r="H25" s="440">
        <f t="shared" si="1"/>
        <v>8.2866772283797907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2.395</v>
      </c>
      <c r="E26" s="433">
        <v>56.138673554823498</v>
      </c>
      <c r="F26" s="431">
        <v>66.496979860983998</v>
      </c>
      <c r="G26" s="329">
        <f t="shared" si="0"/>
        <v>37.330522447974531</v>
      </c>
      <c r="H26" s="337">
        <f t="shared" si="1"/>
        <v>58.533673554823501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x14ac:dyDescent="0.2">
      <c r="B29" s="778" t="s">
        <v>690</v>
      </c>
      <c r="C29" s="779"/>
      <c r="D29" s="779"/>
      <c r="E29" s="779"/>
      <c r="F29" s="779"/>
      <c r="G29" s="779"/>
      <c r="H29" s="779"/>
    </row>
    <row r="30" spans="1:10" x14ac:dyDescent="0.2">
      <c r="B30" s="279"/>
      <c r="C30" s="279" t="s">
        <v>609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0" x14ac:dyDescent="0.2">
      <c r="B31" s="434"/>
      <c r="C31" s="424" t="s">
        <v>106</v>
      </c>
      <c r="D31" s="453">
        <v>0.68300000000000005</v>
      </c>
      <c r="E31" s="451">
        <v>11.9323942821653</v>
      </c>
      <c r="F31" s="432">
        <v>11.113093757969899</v>
      </c>
      <c r="G31" s="449">
        <f>E31*F31/100</f>
        <v>1.326058164147669</v>
      </c>
      <c r="H31" s="450">
        <f>SUM(D31,E31)</f>
        <v>12.615394282165299</v>
      </c>
    </row>
    <row r="32" spans="1:10" x14ac:dyDescent="0.2">
      <c r="B32" s="435"/>
      <c r="C32" s="424" t="s">
        <v>92</v>
      </c>
      <c r="D32" s="453">
        <v>0.64800000000000002</v>
      </c>
      <c r="E32" s="451">
        <v>2.4510115354505801</v>
      </c>
      <c r="F32" s="432">
        <v>23.6026575409639</v>
      </c>
      <c r="G32" s="449">
        <f>E32*F32/100</f>
        <v>0.57850385900192147</v>
      </c>
      <c r="H32" s="450">
        <f>SUM(D32,E32)</f>
        <v>3.0990115354505803</v>
      </c>
    </row>
    <row r="33" spans="2:8" x14ac:dyDescent="0.2">
      <c r="B33" s="435"/>
      <c r="C33" s="424" t="s">
        <v>105</v>
      </c>
      <c r="D33" s="453">
        <v>3.5000000000000003E-2</v>
      </c>
      <c r="E33" s="451">
        <v>9.4176352852702685</v>
      </c>
      <c r="F33" s="432">
        <v>12.4952816370836</v>
      </c>
      <c r="G33" s="449">
        <f>E33*F33/100</f>
        <v>1.1767600524478816</v>
      </c>
      <c r="H33" s="450">
        <f>SUM(D33,E33)</f>
        <v>9.4526352852702686</v>
      </c>
    </row>
    <row r="34" spans="2:8" x14ac:dyDescent="0.2">
      <c r="B34" s="435"/>
      <c r="C34" s="424" t="s">
        <v>84</v>
      </c>
      <c r="D34" s="453">
        <v>0.15</v>
      </c>
      <c r="E34" s="456">
        <v>0.54151769832515295</v>
      </c>
      <c r="F34" s="432">
        <v>55.537543463013598</v>
      </c>
      <c r="G34" s="449">
        <f t="shared" ref="G34:G52" si="2">E34*F34/100</f>
        <v>0.30074562706724267</v>
      </c>
      <c r="H34" s="450">
        <f>SUM(D34,E34)</f>
        <v>0.69151769832515297</v>
      </c>
    </row>
    <row r="35" spans="2:8" x14ac:dyDescent="0.2">
      <c r="B35" s="435"/>
      <c r="C35" s="424" t="s">
        <v>85</v>
      </c>
      <c r="D35" s="453">
        <v>0.13</v>
      </c>
      <c r="E35" s="456">
        <v>0.168042161441433</v>
      </c>
      <c r="F35" s="432">
        <v>70.496606028161594</v>
      </c>
      <c r="G35" s="449">
        <f t="shared" si="2"/>
        <v>0.11846402051257429</v>
      </c>
      <c r="H35" s="450">
        <f t="shared" ref="H35:H52" si="3">SUM(D35,E35)</f>
        <v>0.29804216144143303</v>
      </c>
    </row>
    <row r="36" spans="2:8" x14ac:dyDescent="0.2">
      <c r="B36" s="435"/>
      <c r="C36" s="424" t="s">
        <v>86</v>
      </c>
      <c r="D36" s="453">
        <v>1.0999999999999999E-2</v>
      </c>
      <c r="E36" s="456">
        <v>3.7474702820134799E-2</v>
      </c>
      <c r="F36" s="432">
        <v>91.640727499444495</v>
      </c>
      <c r="G36" s="449">
        <f t="shared" si="2"/>
        <v>3.4342090292626373E-2</v>
      </c>
      <c r="H36" s="450">
        <f t="shared" si="3"/>
        <v>4.8474702820134802E-2</v>
      </c>
    </row>
    <row r="37" spans="2:8" x14ac:dyDescent="0.2">
      <c r="B37" s="435"/>
      <c r="C37" s="424" t="s">
        <v>87</v>
      </c>
      <c r="D37" s="453">
        <v>0.108</v>
      </c>
      <c r="E37" s="456">
        <v>4.5450967724427003E-3</v>
      </c>
      <c r="F37" s="432">
        <v>99.288410951040603</v>
      </c>
      <c r="G37" s="449">
        <f t="shared" si="2"/>
        <v>4.5127543615453907E-3</v>
      </c>
      <c r="H37" s="450">
        <f t="shared" si="3"/>
        <v>0.1125450967724427</v>
      </c>
    </row>
    <row r="38" spans="2:8" x14ac:dyDescent="0.2">
      <c r="B38" s="435"/>
      <c r="C38" s="424" t="s">
        <v>88</v>
      </c>
      <c r="D38" s="453">
        <v>0.20300000000000001</v>
      </c>
      <c r="E38" s="456">
        <v>1.5374715131385501</v>
      </c>
      <c r="F38" s="432">
        <v>29.983508065334298</v>
      </c>
      <c r="G38" s="449">
        <f t="shared" si="2"/>
        <v>0.46098789514411442</v>
      </c>
      <c r="H38" s="450">
        <f t="shared" si="3"/>
        <v>1.7404715131385502</v>
      </c>
    </row>
    <row r="39" spans="2:8" x14ac:dyDescent="0.2">
      <c r="B39" s="435"/>
      <c r="C39" s="424" t="s">
        <v>89</v>
      </c>
      <c r="D39" s="453">
        <v>1.2999999999999999E-2</v>
      </c>
      <c r="E39" s="456">
        <v>0.11274134054648399</v>
      </c>
      <c r="F39" s="432">
        <v>60.221929064161102</v>
      </c>
      <c r="G39" s="449">
        <f t="shared" si="2"/>
        <v>6.7895010129887898E-2</v>
      </c>
      <c r="H39" s="450">
        <f t="shared" si="3"/>
        <v>0.125741340546484</v>
      </c>
    </row>
    <row r="40" spans="2:8" x14ac:dyDescent="0.2">
      <c r="B40" s="435"/>
      <c r="C40" s="424" t="s">
        <v>90</v>
      </c>
      <c r="D40" s="453">
        <v>4.0000000000000001E-3</v>
      </c>
      <c r="E40" s="456">
        <v>0</v>
      </c>
      <c r="F40" s="432">
        <v>0</v>
      </c>
      <c r="G40" s="449">
        <f t="shared" si="2"/>
        <v>0</v>
      </c>
      <c r="H40" s="450">
        <f t="shared" si="3"/>
        <v>4.0000000000000001E-3</v>
      </c>
    </row>
    <row r="41" spans="2:8" x14ac:dyDescent="0.2">
      <c r="B41" s="435"/>
      <c r="C41" s="424" t="s">
        <v>91</v>
      </c>
      <c r="D41" s="453">
        <v>0.03</v>
      </c>
      <c r="E41" s="456">
        <v>0.112039001456939</v>
      </c>
      <c r="F41" s="432">
        <v>99.083948345707199</v>
      </c>
      <c r="G41" s="449">
        <f t="shared" si="2"/>
        <v>0.11101266633063958</v>
      </c>
      <c r="H41" s="450">
        <f t="shared" si="3"/>
        <v>0.14203900145693898</v>
      </c>
    </row>
    <row r="42" spans="2:8" x14ac:dyDescent="0.2">
      <c r="B42" s="435"/>
      <c r="C42" s="424" t="s">
        <v>94</v>
      </c>
      <c r="D42" s="453">
        <v>1E-3</v>
      </c>
      <c r="E42" s="456">
        <v>1.3034132051101799</v>
      </c>
      <c r="F42" s="432">
        <v>44.376611314567597</v>
      </c>
      <c r="G42" s="449">
        <f t="shared" si="2"/>
        <v>0.57841061185449227</v>
      </c>
      <c r="H42" s="450">
        <f t="shared" si="3"/>
        <v>1.3044132051101798</v>
      </c>
    </row>
    <row r="43" spans="2:8" x14ac:dyDescent="0.2">
      <c r="B43" s="435"/>
      <c r="C43" s="424" t="s">
        <v>95</v>
      </c>
      <c r="D43" s="453">
        <v>1.2E-2</v>
      </c>
      <c r="E43" s="456">
        <v>0.210497702868154</v>
      </c>
      <c r="F43" s="432">
        <v>60.071823110102997</v>
      </c>
      <c r="G43" s="449">
        <f t="shared" si="2"/>
        <v>0.12644980771778769</v>
      </c>
      <c r="H43" s="450">
        <f t="shared" si="3"/>
        <v>0.22249770286815401</v>
      </c>
    </row>
    <row r="44" spans="2:8" x14ac:dyDescent="0.2">
      <c r="B44" s="435"/>
      <c r="C44" s="424" t="s">
        <v>96</v>
      </c>
      <c r="D44" s="453">
        <v>5.0000000000000001E-3</v>
      </c>
      <c r="E44" s="456">
        <v>2.5167824518296102</v>
      </c>
      <c r="F44" s="432">
        <v>23.532091427243099</v>
      </c>
      <c r="G44" s="449">
        <f t="shared" si="2"/>
        <v>0.59225154758935439</v>
      </c>
      <c r="H44" s="450">
        <f t="shared" si="3"/>
        <v>2.5217824518296101</v>
      </c>
    </row>
    <row r="45" spans="2:8" x14ac:dyDescent="0.2">
      <c r="B45" s="435"/>
      <c r="C45" s="424" t="s">
        <v>97</v>
      </c>
      <c r="D45" s="453">
        <v>1E-3</v>
      </c>
      <c r="E45" s="456">
        <v>2.0489552852717603</v>
      </c>
      <c r="F45" s="432">
        <v>24.706227933949101</v>
      </c>
      <c r="G45" s="449">
        <f t="shared" si="2"/>
        <v>0.50621956304393811</v>
      </c>
      <c r="H45" s="450">
        <f t="shared" si="3"/>
        <v>2.0499552852717602</v>
      </c>
    </row>
    <row r="46" spans="2:8" x14ac:dyDescent="0.2">
      <c r="B46" s="435"/>
      <c r="C46" s="424" t="s">
        <v>98</v>
      </c>
      <c r="D46" s="453">
        <v>3.0000000000000001E-3</v>
      </c>
      <c r="E46" s="456">
        <v>1.2883995652583602</v>
      </c>
      <c r="F46" s="432">
        <v>27.4273558552017</v>
      </c>
      <c r="G46" s="449">
        <f t="shared" si="2"/>
        <v>0.35337393360028208</v>
      </c>
      <c r="H46" s="450">
        <f t="shared" si="3"/>
        <v>1.2913995652583601</v>
      </c>
    </row>
    <row r="47" spans="2:8" x14ac:dyDescent="0.2">
      <c r="B47" s="435"/>
      <c r="C47" s="424" t="s">
        <v>99</v>
      </c>
      <c r="D47" s="453">
        <v>0</v>
      </c>
      <c r="E47" s="456">
        <v>0</v>
      </c>
      <c r="F47" s="432">
        <v>0</v>
      </c>
      <c r="G47" s="449">
        <f t="shared" si="2"/>
        <v>0</v>
      </c>
      <c r="H47" s="450">
        <f t="shared" si="3"/>
        <v>0</v>
      </c>
    </row>
    <row r="48" spans="2:8" x14ac:dyDescent="0.2">
      <c r="B48" s="435"/>
      <c r="C48" s="424" t="s">
        <v>100</v>
      </c>
      <c r="D48" s="453">
        <v>0</v>
      </c>
      <c r="E48" s="456">
        <v>1.1801991086177901</v>
      </c>
      <c r="F48" s="432">
        <v>39.114048073279598</v>
      </c>
      <c r="G48" s="449">
        <f t="shared" si="2"/>
        <v>0.46162364670517975</v>
      </c>
      <c r="H48" s="450">
        <f t="shared" si="3"/>
        <v>1.1801991086177901</v>
      </c>
    </row>
    <row r="49" spans="2:8" x14ac:dyDescent="0.2">
      <c r="B49" s="435"/>
      <c r="C49" s="424" t="s">
        <v>101</v>
      </c>
      <c r="D49" s="453">
        <v>0</v>
      </c>
      <c r="E49" s="456">
        <v>4.3914173206832698E-3</v>
      </c>
      <c r="F49" s="432">
        <v>152.25879594221101</v>
      </c>
      <c r="G49" s="449">
        <f t="shared" si="2"/>
        <v>6.6863191372700491E-3</v>
      </c>
      <c r="H49" s="450">
        <f t="shared" si="3"/>
        <v>4.3914173206832698E-3</v>
      </c>
    </row>
    <row r="50" spans="2:8" x14ac:dyDescent="0.2">
      <c r="B50" s="435"/>
      <c r="C50" s="424" t="s">
        <v>102</v>
      </c>
      <c r="D50" s="453">
        <v>2E-3</v>
      </c>
      <c r="E50" s="456">
        <v>0.85945121635458799</v>
      </c>
      <c r="F50" s="432">
        <v>36.376218252401699</v>
      </c>
      <c r="G50" s="449">
        <f t="shared" si="2"/>
        <v>0.31263585023406604</v>
      </c>
      <c r="H50" s="450">
        <f t="shared" si="3"/>
        <v>0.86145121635458799</v>
      </c>
    </row>
    <row r="51" spans="2:8" x14ac:dyDescent="0.2">
      <c r="B51" s="435"/>
      <c r="C51" s="424" t="s">
        <v>103</v>
      </c>
      <c r="D51" s="453">
        <v>0</v>
      </c>
      <c r="E51" s="456">
        <v>1.9412626370620099E-2</v>
      </c>
      <c r="F51" s="432">
        <v>76.179478197975101</v>
      </c>
      <c r="G51" s="449">
        <f t="shared" si="2"/>
        <v>1.4788437473660905E-2</v>
      </c>
      <c r="H51" s="450">
        <f t="shared" si="3"/>
        <v>1.9412626370620099E-2</v>
      </c>
    </row>
    <row r="52" spans="2:8" ht="13.5" thickBot="1" x14ac:dyDescent="0.25">
      <c r="B52" s="290"/>
      <c r="C52" s="430" t="s">
        <v>104</v>
      </c>
      <c r="D52" s="446">
        <v>1.2E-2</v>
      </c>
      <c r="E52" s="446">
        <v>0.10215464958664901</v>
      </c>
      <c r="F52" s="431">
        <v>48.454191043639</v>
      </c>
      <c r="G52" s="447">
        <f t="shared" si="2"/>
        <v>4.9498209070674884E-2</v>
      </c>
      <c r="H52" s="448">
        <f t="shared" si="3"/>
        <v>0.114154649586649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179</v>
      </c>
      <c r="C3" t="s">
        <v>355</v>
      </c>
    </row>
    <row r="5" spans="2:12" s="305" customFormat="1" ht="20.100000000000001" customHeight="1" x14ac:dyDescent="0.2">
      <c r="B5" s="862" t="str">
        <f>Index!$B$4</f>
        <v>North East</v>
      </c>
      <c r="C5" s="863"/>
      <c r="D5" s="866" t="s">
        <v>213</v>
      </c>
      <c r="E5" s="866"/>
      <c r="F5" s="866"/>
      <c r="G5" s="866"/>
      <c r="H5" s="866"/>
      <c r="I5" s="866"/>
      <c r="J5" s="866"/>
      <c r="K5" s="866"/>
      <c r="L5" s="867"/>
    </row>
    <row r="6" spans="2:12" s="305" customFormat="1" ht="20.100000000000001" customHeight="1" x14ac:dyDescent="0.2">
      <c r="B6" s="864"/>
      <c r="C6" s="865"/>
      <c r="D6" s="306" t="s">
        <v>214</v>
      </c>
      <c r="E6" s="307" t="s">
        <v>215</v>
      </c>
      <c r="F6" s="307" t="s">
        <v>216</v>
      </c>
      <c r="G6" s="307" t="s">
        <v>217</v>
      </c>
      <c r="H6" s="307" t="s">
        <v>218</v>
      </c>
      <c r="I6" s="307" t="s">
        <v>219</v>
      </c>
      <c r="J6" s="307" t="s">
        <v>220</v>
      </c>
      <c r="K6" s="307" t="s">
        <v>221</v>
      </c>
      <c r="L6" s="308" t="s">
        <v>80</v>
      </c>
    </row>
    <row r="7" spans="2:12" s="305" customFormat="1" ht="20.100000000000001" customHeight="1" x14ac:dyDescent="0.2">
      <c r="B7" s="860" t="s">
        <v>331</v>
      </c>
      <c r="C7" s="308" t="s">
        <v>223</v>
      </c>
      <c r="D7" s="309">
        <v>86.944663469617254</v>
      </c>
      <c r="E7" s="309">
        <v>90.195454545454538</v>
      </c>
      <c r="F7" s="309">
        <v>91.466439311734618</v>
      </c>
      <c r="G7" s="309">
        <v>92.446526681195934</v>
      </c>
      <c r="H7" s="309">
        <v>89.586096748869821</v>
      </c>
      <c r="I7" s="309">
        <v>78.613679913355</v>
      </c>
      <c r="J7" s="309">
        <v>70.055024616275702</v>
      </c>
      <c r="K7" s="309">
        <v>85.551431601272526</v>
      </c>
      <c r="L7" s="310">
        <v>89.542156617463093</v>
      </c>
    </row>
    <row r="8" spans="2:12" s="305" customFormat="1" ht="20.100000000000001" customHeight="1" x14ac:dyDescent="0.2">
      <c r="B8" s="868"/>
      <c r="C8" s="308" t="s">
        <v>224</v>
      </c>
      <c r="D8" s="309">
        <v>59.548236537360758</v>
      </c>
      <c r="E8" s="309">
        <v>57.404761904761905</v>
      </c>
      <c r="F8" s="309">
        <v>57.023978038004543</v>
      </c>
      <c r="G8" s="309">
        <v>55.255668778114384</v>
      </c>
      <c r="H8" s="309">
        <v>49.606009977130803</v>
      </c>
      <c r="I8" s="309">
        <v>35.347028078278839</v>
      </c>
      <c r="J8" s="309">
        <v>21.152676399026767</v>
      </c>
      <c r="K8" s="309">
        <v>53.53235675876136</v>
      </c>
      <c r="L8" s="310">
        <v>52.048929024346059</v>
      </c>
    </row>
    <row r="9" spans="2:12" s="305" customFormat="1" ht="20.100000000000001" customHeight="1" x14ac:dyDescent="0.2">
      <c r="B9" s="860" t="s">
        <v>222</v>
      </c>
      <c r="C9" s="308" t="s">
        <v>223</v>
      </c>
      <c r="D9" s="309">
        <v>85.389654630260466</v>
      </c>
      <c r="E9" s="309">
        <v>89.591950269694991</v>
      </c>
      <c r="F9" s="309">
        <v>91.197309955566226</v>
      </c>
      <c r="G9" s="309">
        <v>92.774951896515589</v>
      </c>
      <c r="H9" s="309">
        <v>90.309641442058407</v>
      </c>
      <c r="I9" s="309">
        <v>80.913957638296225</v>
      </c>
      <c r="J9" s="309">
        <v>72.705658582976696</v>
      </c>
      <c r="K9" s="309">
        <v>59.167893961708394</v>
      </c>
      <c r="L9" s="310">
        <v>88.983994776492011</v>
      </c>
    </row>
    <row r="10" spans="2:12" s="305" customFormat="1" ht="20.100000000000001" customHeight="1" x14ac:dyDescent="0.2">
      <c r="B10" s="868"/>
      <c r="C10" s="308" t="s">
        <v>224</v>
      </c>
      <c r="D10" s="309">
        <v>44.957140251687036</v>
      </c>
      <c r="E10" s="309">
        <v>42.30338337441183</v>
      </c>
      <c r="F10" s="309">
        <v>41.801223107043867</v>
      </c>
      <c r="G10" s="309">
        <v>42.38950515107345</v>
      </c>
      <c r="H10" s="309">
        <v>48.250179643044419</v>
      </c>
      <c r="I10" s="309">
        <v>54.605674290713658</v>
      </c>
      <c r="J10" s="309">
        <v>59.245604083947811</v>
      </c>
      <c r="K10" s="309">
        <v>85.547365676771022</v>
      </c>
      <c r="L10" s="310">
        <v>51.611343128846002</v>
      </c>
    </row>
    <row r="11" spans="2:12" s="305" customFormat="1" ht="20.100000000000001" customHeight="1" x14ac:dyDescent="0.2">
      <c r="B11" s="860" t="s">
        <v>225</v>
      </c>
      <c r="C11" s="308" t="s">
        <v>223</v>
      </c>
      <c r="D11" s="309">
        <v>88.970534739905418</v>
      </c>
      <c r="E11" s="309">
        <v>90.542375589104566</v>
      </c>
      <c r="F11" s="309">
        <v>91.159528508187108</v>
      </c>
      <c r="G11" s="309">
        <v>90.551102758277608</v>
      </c>
      <c r="H11" s="309">
        <v>83.63327674023769</v>
      </c>
      <c r="I11" s="309">
        <v>62.307403231867717</v>
      </c>
      <c r="J11" s="309">
        <v>46.240337315530574</v>
      </c>
      <c r="K11" s="309">
        <v>39.515347334410336</v>
      </c>
      <c r="L11" s="310">
        <v>87.535570882027187</v>
      </c>
    </row>
    <row r="12" spans="2:12" s="305" customFormat="1" ht="20.100000000000001" customHeight="1" x14ac:dyDescent="0.2">
      <c r="B12" s="868"/>
      <c r="C12" s="308" t="s">
        <v>224</v>
      </c>
      <c r="D12" s="309">
        <v>70.293318339424602</v>
      </c>
      <c r="E12" s="309">
        <v>70.988779131101936</v>
      </c>
      <c r="F12" s="309">
        <v>69.912633369413939</v>
      </c>
      <c r="G12" s="309">
        <v>64.209584248637213</v>
      </c>
      <c r="H12" s="309">
        <v>54.807966098856006</v>
      </c>
      <c r="I12" s="309">
        <v>47.845332950494104</v>
      </c>
      <c r="J12" s="309">
        <v>47.049679383379747</v>
      </c>
      <c r="K12" s="309">
        <v>36.613532856213403</v>
      </c>
      <c r="L12" s="310">
        <v>59.639170388762196</v>
      </c>
    </row>
    <row r="13" spans="2:12" s="305" customFormat="1" ht="20.100000000000001" customHeight="1" x14ac:dyDescent="0.2">
      <c r="B13" s="860" t="s">
        <v>226</v>
      </c>
      <c r="C13" s="308" t="s">
        <v>223</v>
      </c>
      <c r="D13" s="309">
        <v>90.455254383134346</v>
      </c>
      <c r="E13" s="309">
        <v>91.889899934801704</v>
      </c>
      <c r="F13" s="309">
        <v>91.99470631300332</v>
      </c>
      <c r="G13" s="309">
        <v>91.770524914503426</v>
      </c>
      <c r="H13" s="309">
        <v>88.125509763469751</v>
      </c>
      <c r="I13" s="309">
        <v>79.041340475209452</v>
      </c>
      <c r="J13" s="309">
        <v>68.685776095186597</v>
      </c>
      <c r="K13" s="309">
        <v>78.267716535433067</v>
      </c>
      <c r="L13" s="310">
        <v>90.398815719148217</v>
      </c>
    </row>
    <row r="14" spans="2:12" s="305" customFormat="1" ht="20.100000000000001" customHeight="1" x14ac:dyDescent="0.2">
      <c r="B14" s="868"/>
      <c r="C14" s="308" t="s">
        <v>224</v>
      </c>
      <c r="D14" s="309">
        <v>53.636951799990761</v>
      </c>
      <c r="E14" s="309">
        <v>55.893195702548979</v>
      </c>
      <c r="F14" s="309">
        <v>59.856762464420164</v>
      </c>
      <c r="G14" s="309">
        <v>56.815934289669933</v>
      </c>
      <c r="H14" s="309">
        <v>52.78214418492405</v>
      </c>
      <c r="I14" s="309">
        <v>46.201331212817344</v>
      </c>
      <c r="J14" s="309">
        <v>38.285878768979828</v>
      </c>
      <c r="K14" s="309">
        <v>49.309695233671391</v>
      </c>
      <c r="L14" s="310">
        <v>51.348530522283141</v>
      </c>
    </row>
    <row r="15" spans="2:12" s="305" customFormat="1" ht="20.100000000000001" customHeight="1" x14ac:dyDescent="0.2">
      <c r="B15" s="860" t="s">
        <v>227</v>
      </c>
      <c r="C15" s="308" t="s">
        <v>223</v>
      </c>
      <c r="D15" s="309">
        <v>91.974080310219904</v>
      </c>
      <c r="E15" s="309">
        <v>93.428288605367356</v>
      </c>
      <c r="F15" s="309">
        <v>93.104885776221451</v>
      </c>
      <c r="G15" s="309">
        <v>91.935068281370775</v>
      </c>
      <c r="H15" s="309">
        <v>87.547035492728568</v>
      </c>
      <c r="I15" s="309">
        <v>81.196044576989479</v>
      </c>
      <c r="J15" s="309">
        <v>74.336870026525204</v>
      </c>
      <c r="K15" s="309">
        <v>71.700680272108841</v>
      </c>
      <c r="L15" s="310">
        <v>91.290297598513064</v>
      </c>
    </row>
    <row r="16" spans="2:12" s="305" customFormat="1" ht="20.100000000000001" customHeight="1" x14ac:dyDescent="0.2">
      <c r="B16" s="868"/>
      <c r="C16" s="308" t="s">
        <v>224</v>
      </c>
      <c r="D16" s="309">
        <v>66.520381031055578</v>
      </c>
      <c r="E16" s="309">
        <v>70.721308186195827</v>
      </c>
      <c r="F16" s="309">
        <v>70.61919250061672</v>
      </c>
      <c r="G16" s="309">
        <v>70.9206951571866</v>
      </c>
      <c r="H16" s="309">
        <v>70.081602195315696</v>
      </c>
      <c r="I16" s="309">
        <v>68.055343309548718</v>
      </c>
      <c r="J16" s="309">
        <v>63.880576479895431</v>
      </c>
      <c r="K16" s="309">
        <v>33.65083507306889</v>
      </c>
      <c r="L16" s="310">
        <v>67.865168539325836</v>
      </c>
    </row>
    <row r="17" spans="2:12" s="305" customFormat="1" ht="20.100000000000001" customHeight="1" x14ac:dyDescent="0.2">
      <c r="B17" s="860" t="s">
        <v>228</v>
      </c>
      <c r="C17" s="308" t="s">
        <v>223</v>
      </c>
      <c r="D17" s="309">
        <v>89.467338745879658</v>
      </c>
      <c r="E17" s="309">
        <v>92.669003505257891</v>
      </c>
      <c r="F17" s="309">
        <v>92.495528958591279</v>
      </c>
      <c r="G17" s="309">
        <v>90.711186400380399</v>
      </c>
      <c r="H17" s="309">
        <v>83.91082178356433</v>
      </c>
      <c r="I17" s="309">
        <v>75.05857294994675</v>
      </c>
      <c r="J17" s="309">
        <v>71.204516938519447</v>
      </c>
      <c r="K17" s="309">
        <v>62.388059701492537</v>
      </c>
      <c r="L17" s="310">
        <v>89.442301678307103</v>
      </c>
    </row>
    <row r="18" spans="2:12" s="305" customFormat="1" ht="20.100000000000001" customHeight="1" x14ac:dyDescent="0.2">
      <c r="B18" s="861"/>
      <c r="C18" s="311" t="s">
        <v>224</v>
      </c>
      <c r="D18" s="312">
        <v>67.382880077503287</v>
      </c>
      <c r="E18" s="312">
        <v>74.058167570825788</v>
      </c>
      <c r="F18" s="312">
        <v>68.563811649462167</v>
      </c>
      <c r="G18" s="312">
        <v>60.474816036538947</v>
      </c>
      <c r="H18" s="312">
        <v>48.055858127210641</v>
      </c>
      <c r="I18" s="312">
        <v>45.792957179946612</v>
      </c>
      <c r="J18" s="312">
        <v>45.673382820784731</v>
      </c>
      <c r="K18" s="312">
        <v>31.90225691498388</v>
      </c>
      <c r="L18" s="313">
        <v>55.53538946109051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1" max="1" width="9" style="149"/>
    <col min="2" max="2" width="20.625" style="149" customWidth="1"/>
    <col min="3" max="4" width="12.625" style="149" customWidth="1"/>
    <col min="5" max="5" width="6.625" style="149" customWidth="1"/>
    <col min="6" max="7" width="12.625" style="149" customWidth="1"/>
    <col min="8" max="8" width="6.625" style="149" customWidth="1"/>
    <col min="9" max="10" width="12.625" style="149" customWidth="1"/>
    <col min="11" max="11" width="6.625" style="149" customWidth="1"/>
    <col min="12" max="13" width="12.625" style="149" customWidth="1"/>
    <col min="14" max="14" width="6.625" style="149" customWidth="1"/>
    <col min="15" max="16" width="12.625" style="149" customWidth="1"/>
    <col min="17" max="17" width="6.625" style="149" customWidth="1"/>
    <col min="18" max="19" width="12.625" style="149" customWidth="1"/>
    <col min="20" max="20" width="6.625" style="149" customWidth="1"/>
    <col min="21" max="16384" width="9" style="149"/>
  </cols>
  <sheetData>
    <row r="3" spans="2:20" ht="15" customHeight="1" x14ac:dyDescent="0.2">
      <c r="B3" s="149" t="s">
        <v>182</v>
      </c>
      <c r="C3" s="149" t="s">
        <v>489</v>
      </c>
    </row>
    <row r="5" spans="2:20" ht="15" customHeight="1" x14ac:dyDescent="0.2">
      <c r="B5" s="869" t="s">
        <v>213</v>
      </c>
      <c r="C5" s="871" t="s">
        <v>331</v>
      </c>
      <c r="D5" s="871"/>
      <c r="E5" s="871"/>
      <c r="F5" s="871" t="s">
        <v>222</v>
      </c>
      <c r="G5" s="871"/>
      <c r="H5" s="871"/>
      <c r="I5" s="871" t="s">
        <v>225</v>
      </c>
      <c r="J5" s="871"/>
      <c r="K5" s="871"/>
      <c r="L5" s="871" t="s">
        <v>226</v>
      </c>
      <c r="M5" s="871"/>
      <c r="N5" s="871"/>
      <c r="O5" s="871" t="s">
        <v>227</v>
      </c>
      <c r="P5" s="871"/>
      <c r="Q5" s="871"/>
      <c r="R5" s="871" t="s">
        <v>228</v>
      </c>
      <c r="S5" s="871"/>
      <c r="T5" s="872"/>
    </row>
    <row r="6" spans="2:20" ht="15" customHeight="1" x14ac:dyDescent="0.2">
      <c r="B6" s="870"/>
      <c r="C6" s="38" t="s">
        <v>78</v>
      </c>
      <c r="D6" s="873" t="s">
        <v>79</v>
      </c>
      <c r="E6" s="873"/>
      <c r="F6" s="38" t="s">
        <v>78</v>
      </c>
      <c r="G6" s="873" t="s">
        <v>79</v>
      </c>
      <c r="H6" s="873"/>
      <c r="I6" s="38" t="s">
        <v>78</v>
      </c>
      <c r="J6" s="873" t="s">
        <v>79</v>
      </c>
      <c r="K6" s="873"/>
      <c r="L6" s="38" t="s">
        <v>78</v>
      </c>
      <c r="M6" s="873" t="s">
        <v>79</v>
      </c>
      <c r="N6" s="873"/>
      <c r="O6" s="38" t="s">
        <v>78</v>
      </c>
      <c r="P6" s="873" t="s">
        <v>79</v>
      </c>
      <c r="Q6" s="873"/>
      <c r="R6" s="38" t="s">
        <v>78</v>
      </c>
      <c r="S6" s="873" t="s">
        <v>79</v>
      </c>
      <c r="T6" s="874"/>
    </row>
    <row r="7" spans="2:20" ht="30" customHeight="1" x14ac:dyDescent="0.2">
      <c r="B7" s="870"/>
      <c r="C7" s="857" t="s">
        <v>325</v>
      </c>
      <c r="D7" s="857"/>
      <c r="E7" s="150" t="s">
        <v>82</v>
      </c>
      <c r="F7" s="857" t="s">
        <v>325</v>
      </c>
      <c r="G7" s="857"/>
      <c r="H7" s="150" t="s">
        <v>82</v>
      </c>
      <c r="I7" s="857" t="s">
        <v>325</v>
      </c>
      <c r="J7" s="857"/>
      <c r="K7" s="150" t="s">
        <v>82</v>
      </c>
      <c r="L7" s="857" t="s">
        <v>325</v>
      </c>
      <c r="M7" s="857"/>
      <c r="N7" s="150" t="s">
        <v>82</v>
      </c>
      <c r="O7" s="857" t="s">
        <v>325</v>
      </c>
      <c r="P7" s="857"/>
      <c r="Q7" s="150" t="s">
        <v>82</v>
      </c>
      <c r="R7" s="857" t="s">
        <v>325</v>
      </c>
      <c r="S7" s="857"/>
      <c r="T7" s="151" t="s">
        <v>82</v>
      </c>
    </row>
    <row r="8" spans="2:20" ht="15" customHeight="1" x14ac:dyDescent="0.2">
      <c r="B8" s="152" t="str">
        <f>Index!$B$4</f>
        <v>North East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20" ht="15" customHeight="1" x14ac:dyDescent="0.2">
      <c r="B9" s="189" t="s">
        <v>214</v>
      </c>
      <c r="C9" s="190">
        <f>'Section 9 chart data'!$C$114</f>
        <v>154.726</v>
      </c>
      <c r="D9" s="190">
        <f>'Section 9 chart data'!$C$128</f>
        <v>45.421999999999997</v>
      </c>
      <c r="E9" s="154">
        <f>'Section 9 chart data'!$D$128</f>
        <v>14.55</v>
      </c>
      <c r="F9" s="190">
        <f>'Section 9 chart data'!$D$114</f>
        <v>95.405000000000001</v>
      </c>
      <c r="G9" s="190">
        <f>'Section 9 chart data'!$E$128</f>
        <v>38.381</v>
      </c>
      <c r="H9" s="154">
        <f>'Section 9 chart data'!$F$128</f>
        <v>16.21</v>
      </c>
      <c r="I9" s="190">
        <f>'Section 9 chart data'!$E$114</f>
        <v>82.47</v>
      </c>
      <c r="J9" s="190">
        <f>'Section 9 chart data'!$G$128</f>
        <v>42.683999999999997</v>
      </c>
      <c r="K9" s="154">
        <f>'Section 9 chart data'!$H$128</f>
        <v>21.45</v>
      </c>
      <c r="L9" s="190">
        <f>'Section 9 chart data'!$F$114</f>
        <v>74.376000000000005</v>
      </c>
      <c r="M9" s="190">
        <f>'Section 9 chart data'!$I$128</f>
        <v>43.277999999999999</v>
      </c>
      <c r="N9" s="154">
        <f>'Section 9 chart data'!$J$128</f>
        <v>16.64</v>
      </c>
      <c r="O9" s="190">
        <f>'Section 9 chart data'!$G$114</f>
        <v>78.396000000000001</v>
      </c>
      <c r="P9" s="190">
        <f>'Section 9 chart data'!$K$128</f>
        <v>38.737000000000002</v>
      </c>
      <c r="Q9" s="154">
        <f>'Section 9 chart data'!$L$128</f>
        <v>15.99</v>
      </c>
      <c r="R9" s="190">
        <f>'Section 9 chart data'!$H$114</f>
        <v>77.966999999999999</v>
      </c>
      <c r="S9" s="190">
        <f>'Section 9 chart data'!$M$128</f>
        <v>57.804000000000002</v>
      </c>
      <c r="T9" s="160">
        <f>'Section 9 chart data'!$N$128</f>
        <v>27.34</v>
      </c>
    </row>
    <row r="10" spans="2:20" ht="15" customHeight="1" x14ac:dyDescent="0.2">
      <c r="B10" s="159" t="s">
        <v>215</v>
      </c>
      <c r="C10" s="190">
        <f>'Section 9 chart data'!$C$115</f>
        <v>66</v>
      </c>
      <c r="D10" s="190">
        <f>'Section 9 chart data'!$C$129</f>
        <v>21</v>
      </c>
      <c r="E10" s="154">
        <f>'Section 9 chart data'!$D$129</f>
        <v>14.04</v>
      </c>
      <c r="F10" s="190">
        <f>'Section 9 chart data'!$D$115</f>
        <v>41.343000000000004</v>
      </c>
      <c r="G10" s="190">
        <f>'Section 9 chart data'!$E$129</f>
        <v>17.852</v>
      </c>
      <c r="H10" s="154">
        <f>'Section 9 chart data'!$F$129</f>
        <v>15.98</v>
      </c>
      <c r="I10" s="190">
        <f>'Section 9 chart data'!$E$115</f>
        <v>37.557000000000002</v>
      </c>
      <c r="J10" s="190">
        <f>'Section 9 chart data'!$G$129</f>
        <v>20.853999999999999</v>
      </c>
      <c r="K10" s="154">
        <f>'Section 9 chart data'!$H$129</f>
        <v>24.19</v>
      </c>
      <c r="L10" s="190">
        <f>'Section 9 chart data'!$F$115</f>
        <v>35.277000000000001</v>
      </c>
      <c r="M10" s="190">
        <f>'Section 9 chart data'!$I$129</f>
        <v>18.988</v>
      </c>
      <c r="N10" s="154">
        <f>'Section 9 chart data'!$J$129</f>
        <v>15.61</v>
      </c>
      <c r="O10" s="190">
        <f>'Section 9 chart data'!$G$115</f>
        <v>36.368000000000002</v>
      </c>
      <c r="P10" s="190">
        <f>'Section 9 chart data'!$K$129</f>
        <v>19.936</v>
      </c>
      <c r="Q10" s="154">
        <f>'Section 9 chart data'!$L$129</f>
        <v>17.36</v>
      </c>
      <c r="R10" s="190">
        <f>'Section 9 chart data'!$H$115</f>
        <v>29.954999999999998</v>
      </c>
      <c r="S10" s="190">
        <f>'Section 9 chart data'!$M$129</f>
        <v>26.544</v>
      </c>
      <c r="T10" s="160">
        <f>'Section 9 chart data'!$N$129</f>
        <v>30.16</v>
      </c>
    </row>
    <row r="11" spans="2:20" ht="15" customHeight="1" x14ac:dyDescent="0.2">
      <c r="B11" s="159" t="s">
        <v>216</v>
      </c>
      <c r="C11" s="190">
        <f>'Section 9 chart data'!$C$116</f>
        <v>64.510000000000005</v>
      </c>
      <c r="D11" s="190">
        <f>'Section 9 chart data'!$C$130</f>
        <v>23.312999999999999</v>
      </c>
      <c r="E11" s="154">
        <f>'Section 9 chart data'!$D$130</f>
        <v>15.07</v>
      </c>
      <c r="F11" s="190">
        <f>'Section 9 chart data'!$D$116</f>
        <v>41.634999999999998</v>
      </c>
      <c r="G11" s="190">
        <f>'Section 9 chart data'!$E$130</f>
        <v>22.728999999999999</v>
      </c>
      <c r="H11" s="154">
        <f>'Section 9 chart data'!$F$130</f>
        <v>14.82</v>
      </c>
      <c r="I11" s="190">
        <f>'Section 9 chart data'!$E$116</f>
        <v>37.497999999999998</v>
      </c>
      <c r="J11" s="190">
        <f>'Section 9 chart data'!$G$130</f>
        <v>25.867999999999999</v>
      </c>
      <c r="K11" s="154">
        <f>'Section 9 chart data'!$H$130</f>
        <v>23.23</v>
      </c>
      <c r="L11" s="190">
        <f>'Section 9 chart data'!$F$116</f>
        <v>35.514000000000003</v>
      </c>
      <c r="M11" s="190">
        <f>'Section 9 chart data'!$I$130</f>
        <v>21.782</v>
      </c>
      <c r="N11" s="154">
        <f>'Section 9 chart data'!$J$130</f>
        <v>14.55</v>
      </c>
      <c r="O11" s="190">
        <f>'Section 9 chart data'!$G$116</f>
        <v>35.981999999999999</v>
      </c>
      <c r="P11" s="190">
        <f>'Section 9 chart data'!$K$130</f>
        <v>24.321999999999999</v>
      </c>
      <c r="Q11" s="154">
        <f>'Section 9 chart data'!$L$130</f>
        <v>18.18</v>
      </c>
      <c r="R11" s="190">
        <f>'Section 9 chart data'!$H$116</f>
        <v>29.076000000000001</v>
      </c>
      <c r="S11" s="190">
        <f>'Section 9 chart data'!$M$130</f>
        <v>32.259</v>
      </c>
      <c r="T11" s="160">
        <f>'Section 9 chart data'!$N$130</f>
        <v>26.29</v>
      </c>
    </row>
    <row r="12" spans="2:20" ht="15" customHeight="1" x14ac:dyDescent="0.2">
      <c r="B12" s="159" t="s">
        <v>217</v>
      </c>
      <c r="C12" s="190">
        <f>'Section 9 chart data'!$C$117</f>
        <v>153.25399999999999</v>
      </c>
      <c r="D12" s="190">
        <f>'Section 9 chart data'!$C$131</f>
        <v>76.251000000000005</v>
      </c>
      <c r="E12" s="154">
        <f>'Section 9 chart data'!$D$131</f>
        <v>20.7</v>
      </c>
      <c r="F12" s="190">
        <f>'Section 9 chart data'!$D$117</f>
        <v>104.982</v>
      </c>
      <c r="G12" s="190">
        <f>'Section 9 chart data'!$E$131</f>
        <v>80.953999999999994</v>
      </c>
      <c r="H12" s="154">
        <f>'Section 9 chart data'!$F$131</f>
        <v>14.63</v>
      </c>
      <c r="I12" s="190">
        <f>'Section 9 chart data'!$E$117</f>
        <v>90.454999999999998</v>
      </c>
      <c r="J12" s="190">
        <f>'Section 9 chart data'!$G$131</f>
        <v>98.328000000000003</v>
      </c>
      <c r="K12" s="154">
        <f>'Section 9 chart data'!$H$131</f>
        <v>20.56</v>
      </c>
      <c r="L12" s="190">
        <f>'Section 9 chart data'!$F$117</f>
        <v>87.138000000000005</v>
      </c>
      <c r="M12" s="190">
        <f>'Section 9 chart data'!$I$131</f>
        <v>85.953000000000003</v>
      </c>
      <c r="N12" s="154">
        <f>'Section 9 chart data'!$J$131</f>
        <v>16.260000000000002</v>
      </c>
      <c r="O12" s="190">
        <f>'Section 9 chart data'!$G$117</f>
        <v>85.382000000000005</v>
      </c>
      <c r="P12" s="190">
        <f>'Section 9 chart data'!$K$131</f>
        <v>115.94499999999999</v>
      </c>
      <c r="Q12" s="154">
        <f>'Section 9 chart data'!$L$131</f>
        <v>20.54</v>
      </c>
      <c r="R12" s="190">
        <f>'Section 9 chart data'!$H$117</f>
        <v>67.296000000000006</v>
      </c>
      <c r="S12" s="190">
        <f>'Section 9 chart data'!$M$131</f>
        <v>126.11199999999999</v>
      </c>
      <c r="T12" s="160">
        <f>'Section 9 chart data'!$N$131</f>
        <v>23.15</v>
      </c>
    </row>
    <row r="13" spans="2:20" ht="15" customHeight="1" x14ac:dyDescent="0.2">
      <c r="B13" s="159" t="s">
        <v>218</v>
      </c>
      <c r="C13" s="190">
        <f>'Section 9 chart data'!$C$118</f>
        <v>73.882000000000005</v>
      </c>
      <c r="D13" s="190">
        <f>'Section 9 chart data'!$C$132</f>
        <v>84.393000000000001</v>
      </c>
      <c r="E13" s="154">
        <f>'Section 9 chart data'!$D$132</f>
        <v>29.59</v>
      </c>
      <c r="F13" s="190">
        <f>'Section 9 chart data'!$D$118</f>
        <v>61.329000000000001</v>
      </c>
      <c r="G13" s="190">
        <f>'Section 9 chart data'!$E$132</f>
        <v>102.982</v>
      </c>
      <c r="H13" s="154">
        <f>'Section 9 chart data'!$F$132</f>
        <v>19.149999999999999</v>
      </c>
      <c r="I13" s="190">
        <f>'Section 9 chart data'!$E$118</f>
        <v>44.174999999999997</v>
      </c>
      <c r="J13" s="190">
        <f>'Section 9 chart data'!$G$132</f>
        <v>119.40600000000001</v>
      </c>
      <c r="K13" s="154">
        <f>'Section 9 chart data'!$H$132</f>
        <v>16.600000000000001</v>
      </c>
      <c r="L13" s="190">
        <f>'Section 9 chart data'!$F$118</f>
        <v>41.686</v>
      </c>
      <c r="M13" s="190">
        <f>'Section 9 chart data'!$I$132</f>
        <v>153.31700000000001</v>
      </c>
      <c r="N13" s="154">
        <f>'Section 9 chart data'!$J$132</f>
        <v>23.14</v>
      </c>
      <c r="O13" s="190">
        <f>'Section 9 chart data'!$G$118</f>
        <v>39.332000000000001</v>
      </c>
      <c r="P13" s="190">
        <f>'Section 9 chart data'!$K$132</f>
        <v>207.715</v>
      </c>
      <c r="Q13" s="154">
        <f>'Section 9 chart data'!$L$132</f>
        <v>23.04</v>
      </c>
      <c r="R13" s="190">
        <f>'Section 9 chart data'!$H$118</f>
        <v>28.571999999999999</v>
      </c>
      <c r="S13" s="190">
        <f>'Section 9 chart data'!$M$132</f>
        <v>163.41399999999999</v>
      </c>
      <c r="T13" s="160">
        <f>'Section 9 chart data'!$N$132</f>
        <v>21.75</v>
      </c>
    </row>
    <row r="14" spans="2:20" ht="15" customHeight="1" x14ac:dyDescent="0.2">
      <c r="B14" s="159" t="s">
        <v>219</v>
      </c>
      <c r="C14" s="190">
        <f>'Section 9 chart data'!$C$119</f>
        <v>12.003</v>
      </c>
      <c r="D14" s="190">
        <f>'Section 9 chart data'!$C$133</f>
        <v>24.681000000000001</v>
      </c>
      <c r="E14" s="154">
        <f>'Section 9 chart data'!$D$133</f>
        <v>22.36</v>
      </c>
      <c r="F14" s="190">
        <f>'Section 9 chart data'!$D$119</f>
        <v>12.888999999999999</v>
      </c>
      <c r="G14" s="190">
        <f>'Section 9 chart data'!$E$133</f>
        <v>48.006</v>
      </c>
      <c r="H14" s="154">
        <f>'Section 9 chart data'!$F$133</f>
        <v>26.35</v>
      </c>
      <c r="I14" s="190">
        <f>'Section 9 chart data'!$E$119</f>
        <v>7.9829999999999997</v>
      </c>
      <c r="J14" s="190">
        <f>'Section 9 chart data'!$G$133</f>
        <v>41.792999999999999</v>
      </c>
      <c r="K14" s="154">
        <f>'Section 9 chart data'!$H$133</f>
        <v>18.670000000000002</v>
      </c>
      <c r="L14" s="190">
        <f>'Section 9 chart data'!$F$119</f>
        <v>7.2809999999999997</v>
      </c>
      <c r="M14" s="190">
        <f>'Section 9 chart data'!$I$133</f>
        <v>84.885000000000005</v>
      </c>
      <c r="N14" s="154">
        <f>'Section 9 chart data'!$J$133</f>
        <v>25.48</v>
      </c>
      <c r="O14" s="190">
        <f>'Section 9 chart data'!$G$119</f>
        <v>6.3710000000000004</v>
      </c>
      <c r="P14" s="190">
        <f>'Section 9 chart data'!$K$133</f>
        <v>85.069000000000003</v>
      </c>
      <c r="Q14" s="154">
        <f>'Section 9 chart data'!$L$133</f>
        <v>22.54</v>
      </c>
      <c r="R14" s="190">
        <f>'Section 9 chart data'!$H$119</f>
        <v>4.6950000000000003</v>
      </c>
      <c r="S14" s="190">
        <f>'Section 9 chart data'!$M$133</f>
        <v>54.694000000000003</v>
      </c>
      <c r="T14" s="160">
        <f>'Section 9 chart data'!$N$133</f>
        <v>19.350000000000001</v>
      </c>
    </row>
    <row r="15" spans="2:20" ht="15" customHeight="1" x14ac:dyDescent="0.2">
      <c r="B15" s="159" t="s">
        <v>220</v>
      </c>
      <c r="C15" s="190">
        <f>'Section 9 chart data'!$C$120</f>
        <v>3.4529999999999998</v>
      </c>
      <c r="D15" s="190">
        <f>'Section 9 chart data'!$C$134</f>
        <v>6.5759999999999996</v>
      </c>
      <c r="E15" s="154">
        <f>'Section 9 chart data'!$D$134</f>
        <v>22.6</v>
      </c>
      <c r="F15" s="190">
        <f>'Section 9 chart data'!$D$120</f>
        <v>4.2060000000000004</v>
      </c>
      <c r="G15" s="190">
        <f>'Section 9 chart data'!$E$134</f>
        <v>21.155999999999999</v>
      </c>
      <c r="H15" s="154">
        <f>'Section 9 chart data'!$F$134</f>
        <v>32.450000000000003</v>
      </c>
      <c r="I15" s="190">
        <f>'Section 9 chart data'!$E$120</f>
        <v>2.8460000000000001</v>
      </c>
      <c r="J15" s="190">
        <f>'Section 9 chart data'!$G$134</f>
        <v>15.439</v>
      </c>
      <c r="K15" s="154">
        <f>'Section 9 chart data'!$H$134</f>
        <v>21.75</v>
      </c>
      <c r="L15" s="190">
        <f>'Section 9 chart data'!$F$120</f>
        <v>1.849</v>
      </c>
      <c r="M15" s="190">
        <f>'Section 9 chart data'!$I$134</f>
        <v>41.689</v>
      </c>
      <c r="N15" s="154">
        <f>'Section 9 chart data'!$J$134</f>
        <v>27.6</v>
      </c>
      <c r="O15" s="190">
        <f>'Section 9 chart data'!$G$120</f>
        <v>1.508</v>
      </c>
      <c r="P15" s="190">
        <f>'Section 9 chart data'!$K$134</f>
        <v>29.073</v>
      </c>
      <c r="Q15" s="154">
        <f>'Section 9 chart data'!$L$134</f>
        <v>21.85</v>
      </c>
      <c r="R15" s="190">
        <f>'Section 9 chart data'!$H$120</f>
        <v>1.5940000000000001</v>
      </c>
      <c r="S15" s="190">
        <f>'Section 9 chart data'!$M$134</f>
        <v>18.86</v>
      </c>
      <c r="T15" s="160">
        <f>'Section 9 chart data'!$N$134</f>
        <v>22.66</v>
      </c>
    </row>
    <row r="16" spans="2:20" ht="15" customHeight="1" x14ac:dyDescent="0.2">
      <c r="B16" s="159" t="s">
        <v>221</v>
      </c>
      <c r="C16" s="190">
        <f>'Section 9 chart data'!$C$121</f>
        <v>3.7719999999999998</v>
      </c>
      <c r="D16" s="190">
        <f>'Section 9 chart data'!$C$135</f>
        <v>5.3929999999999998</v>
      </c>
      <c r="E16" s="154">
        <f>'Section 9 chart data'!$D$135</f>
        <v>45.34</v>
      </c>
      <c r="F16" s="190">
        <f>'Section 9 chart data'!$D$121</f>
        <v>2.7160000000000002</v>
      </c>
      <c r="G16" s="190">
        <f>'Section 9 chart data'!$E$135</f>
        <v>42.192999999999998</v>
      </c>
      <c r="H16" s="154">
        <f>'Section 9 chart data'!$F$135</f>
        <v>55.2</v>
      </c>
      <c r="I16" s="190">
        <f>'Section 9 chart data'!$E$121</f>
        <v>3.0950000000000002</v>
      </c>
      <c r="J16" s="190">
        <f>'Section 9 chart data'!$G$135</f>
        <v>6.1479999999999997</v>
      </c>
      <c r="K16" s="154">
        <f>'Section 9 chart data'!$H$135</f>
        <v>28.21</v>
      </c>
      <c r="L16" s="190">
        <f>'Section 9 chart data'!$F$121</f>
        <v>1.27</v>
      </c>
      <c r="M16" s="190">
        <f>'Section 9 chart data'!$I$135</f>
        <v>38.750999999999998</v>
      </c>
      <c r="N16" s="154">
        <f>'Section 9 chart data'!$J$135</f>
        <v>45.8</v>
      </c>
      <c r="O16" s="190">
        <f>'Section 9 chart data'!$G$121</f>
        <v>0.73499999999999999</v>
      </c>
      <c r="P16" s="190">
        <f>'Section 9 chart data'!$K$135</f>
        <v>22.992000000000001</v>
      </c>
      <c r="Q16" s="154">
        <f>'Section 9 chart data'!$L$135</f>
        <v>36.46</v>
      </c>
      <c r="R16" s="190">
        <f>'Section 9 chart data'!$H$121</f>
        <v>0.67</v>
      </c>
      <c r="S16" s="190">
        <f>'Section 9 chart data'!$M$135</f>
        <v>11.786</v>
      </c>
      <c r="T16" s="160">
        <f>'Section 9 chart data'!$N$135</f>
        <v>32.54</v>
      </c>
    </row>
    <row r="17" spans="2:20" ht="15" customHeight="1" x14ac:dyDescent="0.2">
      <c r="B17" s="191" t="s">
        <v>80</v>
      </c>
      <c r="C17" s="192">
        <f>'Section 9 chart data'!$C$122</f>
        <v>531.601</v>
      </c>
      <c r="D17" s="192">
        <f>'Section 9 chart data'!$C$136</f>
        <v>287.02800000000002</v>
      </c>
      <c r="E17" s="193">
        <f>'Section 9 chart data'!$D$136</f>
        <v>18.52</v>
      </c>
      <c r="F17" s="192">
        <f>'Section 9 chart data'!$D$122</f>
        <v>364.50599999999997</v>
      </c>
      <c r="G17" s="192">
        <f>'Section 9 chart data'!$E$136</f>
        <v>374.25299999999999</v>
      </c>
      <c r="H17" s="193">
        <f>'Section 9 chart data'!$F$136</f>
        <v>17.09</v>
      </c>
      <c r="I17" s="192">
        <f>'Section 9 chart data'!$E$122</f>
        <v>306.07900000000001</v>
      </c>
      <c r="J17" s="192">
        <f>'Section 9 chart data'!$G$136</f>
        <v>370.53500000000003</v>
      </c>
      <c r="K17" s="193">
        <f>'Section 9 chart data'!$H$136</f>
        <v>16.57</v>
      </c>
      <c r="L17" s="192">
        <f>'Section 9 chart data'!$F$122</f>
        <v>284.392</v>
      </c>
      <c r="M17" s="192">
        <f>'Section 9 chart data'!$I$136</f>
        <v>488.64299999999997</v>
      </c>
      <c r="N17" s="193">
        <f>'Section 9 chart data'!$J$136</f>
        <v>18.55</v>
      </c>
      <c r="O17" s="192">
        <f>'Section 9 chart data'!$G$122</f>
        <v>284.07400000000001</v>
      </c>
      <c r="P17" s="192">
        <f>'Section 9 chart data'!$K$136</f>
        <v>543.79</v>
      </c>
      <c r="Q17" s="193">
        <f>'Section 9 chart data'!$L$136</f>
        <v>19.170000000000002</v>
      </c>
      <c r="R17" s="192">
        <f>'Section 9 chart data'!$H$122</f>
        <v>239.82499999999999</v>
      </c>
      <c r="S17" s="192">
        <f>'Section 9 chart data'!$M$136</f>
        <v>491.47399999999999</v>
      </c>
      <c r="T17" s="194">
        <f>'Section 9 chart data'!$N$136</f>
        <v>18.88</v>
      </c>
    </row>
    <row r="20" spans="2:20" ht="15" customHeight="1" x14ac:dyDescent="0.2">
      <c r="B20" s="869" t="s">
        <v>213</v>
      </c>
      <c r="C20" s="871" t="s">
        <v>331</v>
      </c>
      <c r="D20" s="871"/>
      <c r="E20" s="871"/>
      <c r="F20" s="871" t="s">
        <v>222</v>
      </c>
      <c r="G20" s="871"/>
      <c r="H20" s="872"/>
    </row>
    <row r="21" spans="2:20" ht="15" customHeight="1" x14ac:dyDescent="0.2">
      <c r="B21" s="870"/>
      <c r="C21" s="301" t="s">
        <v>78</v>
      </c>
      <c r="D21" s="873" t="s">
        <v>79</v>
      </c>
      <c r="E21" s="873"/>
      <c r="F21" s="301" t="s">
        <v>78</v>
      </c>
      <c r="G21" s="873" t="s">
        <v>79</v>
      </c>
      <c r="H21" s="874"/>
    </row>
    <row r="22" spans="2:20" ht="30" customHeight="1" x14ac:dyDescent="0.2">
      <c r="B22" s="870"/>
      <c r="C22" s="857" t="s">
        <v>325</v>
      </c>
      <c r="D22" s="857"/>
      <c r="E22" s="150" t="s">
        <v>82</v>
      </c>
      <c r="F22" s="857" t="s">
        <v>325</v>
      </c>
      <c r="G22" s="857"/>
      <c r="H22" s="151" t="s">
        <v>82</v>
      </c>
    </row>
    <row r="23" spans="2:20" ht="15" customHeight="1" x14ac:dyDescent="0.2">
      <c r="B23" s="152" t="str">
        <f>Index!$B$4</f>
        <v>North East</v>
      </c>
      <c r="C23" s="153"/>
      <c r="D23" s="153"/>
      <c r="E23" s="153"/>
      <c r="F23" s="153"/>
      <c r="G23" s="153"/>
      <c r="H23" s="153"/>
    </row>
    <row r="24" spans="2:20" ht="15" customHeight="1" x14ac:dyDescent="0.2">
      <c r="B24" s="189" t="s">
        <v>214</v>
      </c>
      <c r="C24" s="190">
        <f>$C$9</f>
        <v>154.726</v>
      </c>
      <c r="D24" s="190">
        <f>$D$9</f>
        <v>45.421999999999997</v>
      </c>
      <c r="E24" s="154">
        <f>$E$9</f>
        <v>14.55</v>
      </c>
      <c r="F24" s="190">
        <f>$F$9</f>
        <v>95.405000000000001</v>
      </c>
      <c r="G24" s="190">
        <f>$G$9</f>
        <v>38.381</v>
      </c>
      <c r="H24" s="160">
        <f>$H$9</f>
        <v>16.21</v>
      </c>
    </row>
    <row r="25" spans="2:20" ht="15" customHeight="1" x14ac:dyDescent="0.2">
      <c r="B25" s="159" t="s">
        <v>215</v>
      </c>
      <c r="C25" s="190">
        <f>$C$10</f>
        <v>66</v>
      </c>
      <c r="D25" s="190">
        <f>$D$10</f>
        <v>21</v>
      </c>
      <c r="E25" s="154">
        <f>$E$10</f>
        <v>14.04</v>
      </c>
      <c r="F25" s="190">
        <f>$F$10</f>
        <v>41.343000000000004</v>
      </c>
      <c r="G25" s="190">
        <f>$G$10</f>
        <v>17.852</v>
      </c>
      <c r="H25" s="160">
        <f>$H$10</f>
        <v>15.98</v>
      </c>
    </row>
    <row r="26" spans="2:20" ht="15" customHeight="1" x14ac:dyDescent="0.2">
      <c r="B26" s="159" t="s">
        <v>216</v>
      </c>
      <c r="C26" s="190">
        <f>$C$11</f>
        <v>64.510000000000005</v>
      </c>
      <c r="D26" s="190">
        <f>$D$11</f>
        <v>23.312999999999999</v>
      </c>
      <c r="E26" s="154">
        <f>$E$11</f>
        <v>15.07</v>
      </c>
      <c r="F26" s="190">
        <f>$F$11</f>
        <v>41.634999999999998</v>
      </c>
      <c r="G26" s="190">
        <f>$G$11</f>
        <v>22.728999999999999</v>
      </c>
      <c r="H26" s="160">
        <f>$H$11</f>
        <v>14.82</v>
      </c>
    </row>
    <row r="27" spans="2:20" ht="15" customHeight="1" x14ac:dyDescent="0.2">
      <c r="B27" s="159" t="s">
        <v>217</v>
      </c>
      <c r="C27" s="190">
        <f>$C$12</f>
        <v>153.25399999999999</v>
      </c>
      <c r="D27" s="190">
        <f>$D$12</f>
        <v>76.251000000000005</v>
      </c>
      <c r="E27" s="154">
        <f>$E$12</f>
        <v>20.7</v>
      </c>
      <c r="F27" s="190">
        <f>$F$12</f>
        <v>104.982</v>
      </c>
      <c r="G27" s="190">
        <f>$G$12</f>
        <v>80.953999999999994</v>
      </c>
      <c r="H27" s="160">
        <f>$H$12</f>
        <v>14.63</v>
      </c>
    </row>
    <row r="28" spans="2:20" ht="15" customHeight="1" x14ac:dyDescent="0.2">
      <c r="B28" s="159" t="s">
        <v>218</v>
      </c>
      <c r="C28" s="190">
        <f>$C$13</f>
        <v>73.882000000000005</v>
      </c>
      <c r="D28" s="190">
        <f>$D$13</f>
        <v>84.393000000000001</v>
      </c>
      <c r="E28" s="154">
        <f>$E$13</f>
        <v>29.59</v>
      </c>
      <c r="F28" s="190">
        <f>$F$13</f>
        <v>61.329000000000001</v>
      </c>
      <c r="G28" s="190">
        <f>$G$13</f>
        <v>102.982</v>
      </c>
      <c r="H28" s="160">
        <f>$H$13</f>
        <v>19.149999999999999</v>
      </c>
    </row>
    <row r="29" spans="2:20" ht="15" customHeight="1" x14ac:dyDescent="0.2">
      <c r="B29" s="159" t="s">
        <v>219</v>
      </c>
      <c r="C29" s="190">
        <f>$C$14</f>
        <v>12.003</v>
      </c>
      <c r="D29" s="190">
        <f>$D$14</f>
        <v>24.681000000000001</v>
      </c>
      <c r="E29" s="154">
        <f>$E$14</f>
        <v>22.36</v>
      </c>
      <c r="F29" s="190">
        <f>$F$14</f>
        <v>12.888999999999999</v>
      </c>
      <c r="G29" s="190">
        <f>$G$14</f>
        <v>48.006</v>
      </c>
      <c r="H29" s="160">
        <f>$H$14</f>
        <v>26.35</v>
      </c>
    </row>
    <row r="30" spans="2:20" ht="15" customHeight="1" x14ac:dyDescent="0.2">
      <c r="B30" s="159" t="s">
        <v>220</v>
      </c>
      <c r="C30" s="190">
        <f>$C$15</f>
        <v>3.4529999999999998</v>
      </c>
      <c r="D30" s="190">
        <f>$D$15</f>
        <v>6.5759999999999996</v>
      </c>
      <c r="E30" s="154">
        <f>$E$15</f>
        <v>22.6</v>
      </c>
      <c r="F30" s="190">
        <f>$F$15</f>
        <v>4.2060000000000004</v>
      </c>
      <c r="G30" s="190">
        <f>$G$15</f>
        <v>21.155999999999999</v>
      </c>
      <c r="H30" s="160">
        <f>$H$15</f>
        <v>32.450000000000003</v>
      </c>
    </row>
    <row r="31" spans="2:20" ht="15" customHeight="1" x14ac:dyDescent="0.2">
      <c r="B31" s="159" t="s">
        <v>221</v>
      </c>
      <c r="C31" s="190">
        <f>$C$16</f>
        <v>3.7719999999999998</v>
      </c>
      <c r="D31" s="190">
        <f>$D$16</f>
        <v>5.3929999999999998</v>
      </c>
      <c r="E31" s="154">
        <f>$E$16</f>
        <v>45.34</v>
      </c>
      <c r="F31" s="190">
        <f>$F$16</f>
        <v>2.7160000000000002</v>
      </c>
      <c r="G31" s="190">
        <f>$G$16</f>
        <v>42.192999999999998</v>
      </c>
      <c r="H31" s="160">
        <f>$H$16</f>
        <v>55.2</v>
      </c>
    </row>
    <row r="32" spans="2:20" ht="15" customHeight="1" x14ac:dyDescent="0.2">
      <c r="B32" s="191" t="s">
        <v>80</v>
      </c>
      <c r="C32" s="192">
        <f>$C$17</f>
        <v>531.601</v>
      </c>
      <c r="D32" s="192">
        <f>$D$17</f>
        <v>287.02800000000002</v>
      </c>
      <c r="E32" s="193">
        <f>$E$17</f>
        <v>18.52</v>
      </c>
      <c r="F32" s="192">
        <f>$F$17</f>
        <v>364.50599999999997</v>
      </c>
      <c r="G32" s="192">
        <f>$G$17</f>
        <v>374.25299999999999</v>
      </c>
      <c r="H32" s="194">
        <f>$H$17</f>
        <v>17.09</v>
      </c>
    </row>
    <row r="35" spans="2:8" ht="15" customHeight="1" x14ac:dyDescent="0.2">
      <c r="B35" s="869" t="s">
        <v>213</v>
      </c>
      <c r="C35" s="871" t="s">
        <v>225</v>
      </c>
      <c r="D35" s="871"/>
      <c r="E35" s="871"/>
      <c r="F35" s="871" t="s">
        <v>226</v>
      </c>
      <c r="G35" s="871"/>
      <c r="H35" s="872"/>
    </row>
    <row r="36" spans="2:8" ht="15" customHeight="1" x14ac:dyDescent="0.2">
      <c r="B36" s="870"/>
      <c r="C36" s="301" t="s">
        <v>78</v>
      </c>
      <c r="D36" s="873" t="s">
        <v>79</v>
      </c>
      <c r="E36" s="873"/>
      <c r="F36" s="301" t="s">
        <v>78</v>
      </c>
      <c r="G36" s="873" t="s">
        <v>79</v>
      </c>
      <c r="H36" s="874"/>
    </row>
    <row r="37" spans="2:8" ht="30" customHeight="1" x14ac:dyDescent="0.2">
      <c r="B37" s="870"/>
      <c r="C37" s="857" t="s">
        <v>325</v>
      </c>
      <c r="D37" s="857"/>
      <c r="E37" s="150" t="s">
        <v>82</v>
      </c>
      <c r="F37" s="857" t="s">
        <v>325</v>
      </c>
      <c r="G37" s="857"/>
      <c r="H37" s="151" t="s">
        <v>82</v>
      </c>
    </row>
    <row r="38" spans="2:8" ht="15" customHeight="1" x14ac:dyDescent="0.2">
      <c r="B38" s="152" t="str">
        <f>Index!$B$4</f>
        <v>North East</v>
      </c>
      <c r="C38" s="153"/>
      <c r="D38" s="153"/>
      <c r="E38" s="153"/>
      <c r="F38" s="153"/>
      <c r="G38" s="153"/>
      <c r="H38" s="153"/>
    </row>
    <row r="39" spans="2:8" ht="15" customHeight="1" x14ac:dyDescent="0.2">
      <c r="B39" s="189" t="s">
        <v>214</v>
      </c>
      <c r="C39" s="190">
        <f>$I$9</f>
        <v>82.47</v>
      </c>
      <c r="D39" s="190">
        <f>$J$9</f>
        <v>42.683999999999997</v>
      </c>
      <c r="E39" s="154">
        <f>$K$9</f>
        <v>21.45</v>
      </c>
      <c r="F39" s="190">
        <f>$L$9</f>
        <v>74.376000000000005</v>
      </c>
      <c r="G39" s="190">
        <f>$M$9</f>
        <v>43.277999999999999</v>
      </c>
      <c r="H39" s="160">
        <f>$N$9</f>
        <v>16.64</v>
      </c>
    </row>
    <row r="40" spans="2:8" ht="15" customHeight="1" x14ac:dyDescent="0.2">
      <c r="B40" s="159" t="s">
        <v>215</v>
      </c>
      <c r="C40" s="190">
        <f>$I$10</f>
        <v>37.557000000000002</v>
      </c>
      <c r="D40" s="190">
        <f>$J$10</f>
        <v>20.853999999999999</v>
      </c>
      <c r="E40" s="154">
        <f>$K$10</f>
        <v>24.19</v>
      </c>
      <c r="F40" s="190">
        <f>$L$10</f>
        <v>35.277000000000001</v>
      </c>
      <c r="G40" s="190">
        <f>$M$10</f>
        <v>18.988</v>
      </c>
      <c r="H40" s="160">
        <f>$N$10</f>
        <v>15.61</v>
      </c>
    </row>
    <row r="41" spans="2:8" ht="15" customHeight="1" x14ac:dyDescent="0.2">
      <c r="B41" s="159" t="s">
        <v>216</v>
      </c>
      <c r="C41" s="190">
        <f>$I$11</f>
        <v>37.497999999999998</v>
      </c>
      <c r="D41" s="190">
        <f>$J$11</f>
        <v>25.867999999999999</v>
      </c>
      <c r="E41" s="154">
        <f>$K$11</f>
        <v>23.23</v>
      </c>
      <c r="F41" s="190">
        <f>$L$11</f>
        <v>35.514000000000003</v>
      </c>
      <c r="G41" s="190">
        <f>$M$11</f>
        <v>21.782</v>
      </c>
      <c r="H41" s="160">
        <f>$N$11</f>
        <v>14.55</v>
      </c>
    </row>
    <row r="42" spans="2:8" ht="15" customHeight="1" x14ac:dyDescent="0.2">
      <c r="B42" s="159" t="s">
        <v>217</v>
      </c>
      <c r="C42" s="190">
        <f>$I$12</f>
        <v>90.454999999999998</v>
      </c>
      <c r="D42" s="190">
        <f>$J$12</f>
        <v>98.328000000000003</v>
      </c>
      <c r="E42" s="154">
        <f>$K$12</f>
        <v>20.56</v>
      </c>
      <c r="F42" s="190">
        <f>$L$12</f>
        <v>87.138000000000005</v>
      </c>
      <c r="G42" s="190">
        <f>$M$12</f>
        <v>85.953000000000003</v>
      </c>
      <c r="H42" s="160">
        <f>$N$12</f>
        <v>16.260000000000002</v>
      </c>
    </row>
    <row r="43" spans="2:8" ht="15" customHeight="1" x14ac:dyDescent="0.2">
      <c r="B43" s="159" t="s">
        <v>218</v>
      </c>
      <c r="C43" s="190">
        <f>$I$13</f>
        <v>44.174999999999997</v>
      </c>
      <c r="D43" s="190">
        <f>$J$13</f>
        <v>119.40600000000001</v>
      </c>
      <c r="E43" s="154">
        <f>$K$13</f>
        <v>16.600000000000001</v>
      </c>
      <c r="F43" s="190">
        <f>$L$13</f>
        <v>41.686</v>
      </c>
      <c r="G43" s="190">
        <f>$M$13</f>
        <v>153.31700000000001</v>
      </c>
      <c r="H43" s="160">
        <f>$N$13</f>
        <v>23.14</v>
      </c>
    </row>
    <row r="44" spans="2:8" ht="15" customHeight="1" x14ac:dyDescent="0.2">
      <c r="B44" s="159" t="s">
        <v>219</v>
      </c>
      <c r="C44" s="190">
        <f>$I$14</f>
        <v>7.9829999999999997</v>
      </c>
      <c r="D44" s="190">
        <f>$J$14</f>
        <v>41.792999999999999</v>
      </c>
      <c r="E44" s="154">
        <f>$K$14</f>
        <v>18.670000000000002</v>
      </c>
      <c r="F44" s="190">
        <f>$L$14</f>
        <v>7.2809999999999997</v>
      </c>
      <c r="G44" s="190">
        <f>$M$14</f>
        <v>84.885000000000005</v>
      </c>
      <c r="H44" s="160">
        <f>$N$14</f>
        <v>25.48</v>
      </c>
    </row>
    <row r="45" spans="2:8" ht="15" customHeight="1" x14ac:dyDescent="0.2">
      <c r="B45" s="159" t="s">
        <v>220</v>
      </c>
      <c r="C45" s="190">
        <f>$I$15</f>
        <v>2.8460000000000001</v>
      </c>
      <c r="D45" s="190">
        <f>$J$15</f>
        <v>15.439</v>
      </c>
      <c r="E45" s="154">
        <f>$K$15</f>
        <v>21.75</v>
      </c>
      <c r="F45" s="190">
        <f>$L$15</f>
        <v>1.849</v>
      </c>
      <c r="G45" s="190">
        <f>$M$15</f>
        <v>41.689</v>
      </c>
      <c r="H45" s="160">
        <f>$N$15</f>
        <v>27.6</v>
      </c>
    </row>
    <row r="46" spans="2:8" ht="15" customHeight="1" x14ac:dyDescent="0.2">
      <c r="B46" s="159" t="s">
        <v>221</v>
      </c>
      <c r="C46" s="190">
        <f>$I$16</f>
        <v>3.0950000000000002</v>
      </c>
      <c r="D46" s="190">
        <f>$J$16</f>
        <v>6.1479999999999997</v>
      </c>
      <c r="E46" s="154">
        <f>$K$16</f>
        <v>28.21</v>
      </c>
      <c r="F46" s="190">
        <f>$L$16</f>
        <v>1.27</v>
      </c>
      <c r="G46" s="190">
        <f>$M$16</f>
        <v>38.750999999999998</v>
      </c>
      <c r="H46" s="160">
        <f>$N$16</f>
        <v>45.8</v>
      </c>
    </row>
    <row r="47" spans="2:8" ht="15" customHeight="1" x14ac:dyDescent="0.2">
      <c r="B47" s="191" t="s">
        <v>80</v>
      </c>
      <c r="C47" s="192">
        <f>$I$17</f>
        <v>306.07900000000001</v>
      </c>
      <c r="D47" s="192">
        <f>$J$17</f>
        <v>370.53500000000003</v>
      </c>
      <c r="E47" s="193">
        <f>$K$17</f>
        <v>16.57</v>
      </c>
      <c r="F47" s="192">
        <f>$L$17</f>
        <v>284.392</v>
      </c>
      <c r="G47" s="192">
        <f>$M$17</f>
        <v>488.64299999999997</v>
      </c>
      <c r="H47" s="194">
        <f>$N$17</f>
        <v>18.55</v>
      </c>
    </row>
    <row r="50" spans="2:8" ht="15" customHeight="1" x14ac:dyDescent="0.2">
      <c r="B50" s="869" t="s">
        <v>213</v>
      </c>
      <c r="C50" s="871" t="s">
        <v>227</v>
      </c>
      <c r="D50" s="871"/>
      <c r="E50" s="871"/>
      <c r="F50" s="871" t="s">
        <v>228</v>
      </c>
      <c r="G50" s="871"/>
      <c r="H50" s="872"/>
    </row>
    <row r="51" spans="2:8" ht="15" customHeight="1" x14ac:dyDescent="0.2">
      <c r="B51" s="870"/>
      <c r="C51" s="301" t="s">
        <v>78</v>
      </c>
      <c r="D51" s="873" t="s">
        <v>79</v>
      </c>
      <c r="E51" s="873"/>
      <c r="F51" s="301" t="s">
        <v>78</v>
      </c>
      <c r="G51" s="873" t="s">
        <v>79</v>
      </c>
      <c r="H51" s="874"/>
    </row>
    <row r="52" spans="2:8" ht="30" customHeight="1" x14ac:dyDescent="0.2">
      <c r="B52" s="870"/>
      <c r="C52" s="857" t="s">
        <v>325</v>
      </c>
      <c r="D52" s="857"/>
      <c r="E52" s="150" t="s">
        <v>82</v>
      </c>
      <c r="F52" s="857" t="s">
        <v>325</v>
      </c>
      <c r="G52" s="857"/>
      <c r="H52" s="151" t="s">
        <v>82</v>
      </c>
    </row>
    <row r="53" spans="2:8" ht="15" customHeight="1" x14ac:dyDescent="0.2">
      <c r="B53" s="152" t="str">
        <f>Index!$B$4</f>
        <v>North East</v>
      </c>
      <c r="C53" s="153"/>
      <c r="D53" s="153"/>
      <c r="E53" s="153"/>
      <c r="F53" s="153"/>
      <c r="G53" s="153"/>
      <c r="H53" s="153"/>
    </row>
    <row r="54" spans="2:8" ht="15" customHeight="1" x14ac:dyDescent="0.2">
      <c r="B54" s="189" t="s">
        <v>214</v>
      </c>
      <c r="C54" s="190">
        <f>$O$9</f>
        <v>78.396000000000001</v>
      </c>
      <c r="D54" s="190">
        <f>$P$9</f>
        <v>38.737000000000002</v>
      </c>
      <c r="E54" s="154">
        <f>$Q$9</f>
        <v>15.99</v>
      </c>
      <c r="F54" s="190">
        <f>$R$9</f>
        <v>77.966999999999999</v>
      </c>
      <c r="G54" s="190">
        <f>$S$9</f>
        <v>57.804000000000002</v>
      </c>
      <c r="H54" s="160">
        <f>$T$9</f>
        <v>27.34</v>
      </c>
    </row>
    <row r="55" spans="2:8" ht="15" customHeight="1" x14ac:dyDescent="0.2">
      <c r="B55" s="159" t="s">
        <v>215</v>
      </c>
      <c r="C55" s="190">
        <f>$O$10</f>
        <v>36.368000000000002</v>
      </c>
      <c r="D55" s="190">
        <f>$P$10</f>
        <v>19.936</v>
      </c>
      <c r="E55" s="154">
        <f>$Q$10</f>
        <v>17.36</v>
      </c>
      <c r="F55" s="190">
        <f>$R$10</f>
        <v>29.954999999999998</v>
      </c>
      <c r="G55" s="190">
        <f>$S$10</f>
        <v>26.544</v>
      </c>
      <c r="H55" s="160">
        <f>$T$10</f>
        <v>30.16</v>
      </c>
    </row>
    <row r="56" spans="2:8" ht="15" customHeight="1" x14ac:dyDescent="0.2">
      <c r="B56" s="159" t="s">
        <v>216</v>
      </c>
      <c r="C56" s="190">
        <f>$O$11</f>
        <v>35.981999999999999</v>
      </c>
      <c r="D56" s="190">
        <f>$P$11</f>
        <v>24.321999999999999</v>
      </c>
      <c r="E56" s="154">
        <f>$Q$11</f>
        <v>18.18</v>
      </c>
      <c r="F56" s="190">
        <f>$R$11</f>
        <v>29.076000000000001</v>
      </c>
      <c r="G56" s="190">
        <f>$S$11</f>
        <v>32.259</v>
      </c>
      <c r="H56" s="160">
        <f>$T$11</f>
        <v>26.29</v>
      </c>
    </row>
    <row r="57" spans="2:8" ht="15" customHeight="1" x14ac:dyDescent="0.2">
      <c r="B57" s="159" t="s">
        <v>217</v>
      </c>
      <c r="C57" s="190">
        <f>$O$12</f>
        <v>85.382000000000005</v>
      </c>
      <c r="D57" s="190">
        <f>$P$12</f>
        <v>115.94499999999999</v>
      </c>
      <c r="E57" s="154">
        <f>$Q$12</f>
        <v>20.54</v>
      </c>
      <c r="F57" s="190">
        <f>$R$12</f>
        <v>67.296000000000006</v>
      </c>
      <c r="G57" s="190">
        <f>$S$12</f>
        <v>126.11199999999999</v>
      </c>
      <c r="H57" s="160">
        <f>$T$12</f>
        <v>23.15</v>
      </c>
    </row>
    <row r="58" spans="2:8" ht="15" customHeight="1" x14ac:dyDescent="0.2">
      <c r="B58" s="159" t="s">
        <v>218</v>
      </c>
      <c r="C58" s="190">
        <f>$O$13</f>
        <v>39.332000000000001</v>
      </c>
      <c r="D58" s="190">
        <f>$P$13</f>
        <v>207.715</v>
      </c>
      <c r="E58" s="154">
        <f>$Q$13</f>
        <v>23.04</v>
      </c>
      <c r="F58" s="190">
        <f>$R$13</f>
        <v>28.571999999999999</v>
      </c>
      <c r="G58" s="190">
        <f>$S$13</f>
        <v>163.41399999999999</v>
      </c>
      <c r="H58" s="160">
        <f>$T$13</f>
        <v>21.75</v>
      </c>
    </row>
    <row r="59" spans="2:8" ht="15" customHeight="1" x14ac:dyDescent="0.2">
      <c r="B59" s="159" t="s">
        <v>219</v>
      </c>
      <c r="C59" s="190">
        <f>$O$14</f>
        <v>6.3710000000000004</v>
      </c>
      <c r="D59" s="190">
        <f>$P$14</f>
        <v>85.069000000000003</v>
      </c>
      <c r="E59" s="154">
        <f>$Q$14</f>
        <v>22.54</v>
      </c>
      <c r="F59" s="190">
        <f>$R$14</f>
        <v>4.6950000000000003</v>
      </c>
      <c r="G59" s="190">
        <f>$S$14</f>
        <v>54.694000000000003</v>
      </c>
      <c r="H59" s="160">
        <f>$T$14</f>
        <v>19.350000000000001</v>
      </c>
    </row>
    <row r="60" spans="2:8" ht="15" customHeight="1" x14ac:dyDescent="0.2">
      <c r="B60" s="159" t="s">
        <v>220</v>
      </c>
      <c r="C60" s="190">
        <f>$O$15</f>
        <v>1.508</v>
      </c>
      <c r="D60" s="190">
        <f>$P$15</f>
        <v>29.073</v>
      </c>
      <c r="E60" s="154">
        <f>$Q$15</f>
        <v>21.85</v>
      </c>
      <c r="F60" s="190">
        <f>$R$15</f>
        <v>1.5940000000000001</v>
      </c>
      <c r="G60" s="190">
        <f>$S$15</f>
        <v>18.86</v>
      </c>
      <c r="H60" s="160">
        <f>$T$15</f>
        <v>22.66</v>
      </c>
    </row>
    <row r="61" spans="2:8" ht="15" customHeight="1" x14ac:dyDescent="0.2">
      <c r="B61" s="159" t="s">
        <v>221</v>
      </c>
      <c r="C61" s="190">
        <f>$O$16</f>
        <v>0.73499999999999999</v>
      </c>
      <c r="D61" s="190">
        <f>$P$16</f>
        <v>22.992000000000001</v>
      </c>
      <c r="E61" s="154">
        <f>$Q$16</f>
        <v>36.46</v>
      </c>
      <c r="F61" s="190">
        <f>$R$16</f>
        <v>0.67</v>
      </c>
      <c r="G61" s="190">
        <f>$S$16</f>
        <v>11.786</v>
      </c>
      <c r="H61" s="160">
        <f>$T$16</f>
        <v>32.54</v>
      </c>
    </row>
    <row r="62" spans="2:8" ht="15" customHeight="1" x14ac:dyDescent="0.2">
      <c r="B62" s="191" t="s">
        <v>80</v>
      </c>
      <c r="C62" s="192">
        <f>$O$17</f>
        <v>284.07400000000001</v>
      </c>
      <c r="D62" s="192">
        <f>$P$17</f>
        <v>543.79</v>
      </c>
      <c r="E62" s="193">
        <f>$Q$17</f>
        <v>19.170000000000002</v>
      </c>
      <c r="F62" s="192">
        <f>$R$17</f>
        <v>239.82499999999999</v>
      </c>
      <c r="G62" s="192">
        <f>$S$17</f>
        <v>491.47399999999999</v>
      </c>
      <c r="H62" s="194">
        <f>$T$17</f>
        <v>18.88</v>
      </c>
    </row>
  </sheetData>
  <mergeCells count="40">
    <mergeCell ref="J6:K6"/>
    <mergeCell ref="M6:N6"/>
    <mergeCell ref="P6:Q6"/>
    <mergeCell ref="R7:S7"/>
    <mergeCell ref="S6:T6"/>
    <mergeCell ref="C7:D7"/>
    <mergeCell ref="F7:G7"/>
    <mergeCell ref="I7:J7"/>
    <mergeCell ref="L7:M7"/>
    <mergeCell ref="O7:P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G36:H36"/>
    <mergeCell ref="D36:E36"/>
    <mergeCell ref="B35:B37"/>
    <mergeCell ref="F35:H35"/>
    <mergeCell ref="C35:E35"/>
    <mergeCell ref="F37:G37"/>
    <mergeCell ref="C37:D37"/>
    <mergeCell ref="C52:D52"/>
    <mergeCell ref="F52:G52"/>
    <mergeCell ref="B50:B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186</v>
      </c>
      <c r="C3" t="s">
        <v>755</v>
      </c>
    </row>
    <row r="5" spans="2:6" ht="15" customHeight="1" x14ac:dyDescent="0.2">
      <c r="B5" s="875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76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North East</v>
      </c>
      <c r="C7" s="773"/>
      <c r="D7" s="773"/>
      <c r="E7" s="773"/>
      <c r="F7" s="773"/>
    </row>
    <row r="8" spans="2:6" ht="15" customHeight="1" x14ac:dyDescent="0.2">
      <c r="B8" s="42" t="s">
        <v>331</v>
      </c>
      <c r="C8" s="43">
        <f>'Section 9 chart data'!D15</f>
        <v>5877.3670000000002</v>
      </c>
      <c r="D8" s="44">
        <f>'Section 9 chart data'!J15</f>
        <v>8203.2369999999992</v>
      </c>
      <c r="E8" s="147">
        <f>'Section 9 chart data'!K15</f>
        <v>7.52</v>
      </c>
      <c r="F8" s="45">
        <f t="shared" ref="F8:F13" si="0">SUM(C8,D8)</f>
        <v>14080.603999999999</v>
      </c>
    </row>
    <row r="9" spans="2:6" ht="15" customHeight="1" x14ac:dyDescent="0.2">
      <c r="B9" s="42" t="s">
        <v>222</v>
      </c>
      <c r="C9" s="43">
        <f>'Section 9 chart data'!D16</f>
        <v>5486.95</v>
      </c>
      <c r="D9" s="44">
        <f>'Section 9 chart data'!J16</f>
        <v>8119.5460000000003</v>
      </c>
      <c r="E9" s="147">
        <f>'Section 9 chart data'!K16</f>
        <v>7.23</v>
      </c>
      <c r="F9" s="45">
        <f t="shared" si="0"/>
        <v>13606.495999999999</v>
      </c>
    </row>
    <row r="10" spans="2:6" ht="15" customHeight="1" x14ac:dyDescent="0.2">
      <c r="B10" s="42" t="s">
        <v>225</v>
      </c>
      <c r="C10" s="43">
        <f>'Section 9 chart data'!D17</f>
        <v>5309.5860000000002</v>
      </c>
      <c r="D10" s="44">
        <f>'Section 9 chart data'!J17</f>
        <v>7948.259</v>
      </c>
      <c r="E10" s="147">
        <f>'Section 9 chart data'!K17</f>
        <v>7.74</v>
      </c>
      <c r="F10" s="45">
        <f t="shared" si="0"/>
        <v>13257.845000000001</v>
      </c>
    </row>
    <row r="11" spans="2:6" ht="15" customHeight="1" x14ac:dyDescent="0.2">
      <c r="B11" s="42" t="s">
        <v>226</v>
      </c>
      <c r="C11" s="43">
        <f>'Section 9 chart data'!D18</f>
        <v>5296.5420000000004</v>
      </c>
      <c r="D11" s="44">
        <f>'Section 9 chart data'!J18</f>
        <v>6905.8360000000002</v>
      </c>
      <c r="E11" s="147">
        <f>'Section 9 chart data'!K18</f>
        <v>8.81</v>
      </c>
      <c r="F11" s="45">
        <f t="shared" si="0"/>
        <v>12202.378000000001</v>
      </c>
    </row>
    <row r="12" spans="2:6" ht="15" customHeight="1" x14ac:dyDescent="0.2">
      <c r="B12" s="42" t="s">
        <v>227</v>
      </c>
      <c r="C12" s="43">
        <f>'Section 9 chart data'!D19</f>
        <v>5467.2910000000002</v>
      </c>
      <c r="D12" s="44">
        <f>'Section 9 chart data'!J19</f>
        <v>5545.2629999999999</v>
      </c>
      <c r="E12" s="147">
        <f>'Section 9 chart data'!K19</f>
        <v>9.99</v>
      </c>
      <c r="F12" s="45">
        <f t="shared" si="0"/>
        <v>11012.554</v>
      </c>
    </row>
    <row r="13" spans="2:6" ht="15" customHeight="1" x14ac:dyDescent="0.2">
      <c r="B13" s="46" t="s">
        <v>228</v>
      </c>
      <c r="C13" s="47">
        <f>'Section 9 chart data'!D20</f>
        <v>5877.1440000000002</v>
      </c>
      <c r="D13" s="48">
        <f>'Section 9 chart data'!J20</f>
        <v>4330.8419999999996</v>
      </c>
      <c r="E13" s="148">
        <f>'Section 9 chart data'!K20</f>
        <v>10.32</v>
      </c>
      <c r="F13" s="49">
        <f t="shared" si="0"/>
        <v>10207.986000000001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189</v>
      </c>
      <c r="C3" t="s">
        <v>756</v>
      </c>
    </row>
    <row r="5" spans="2:6" ht="15" customHeight="1" x14ac:dyDescent="0.2">
      <c r="B5" s="875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76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North East</v>
      </c>
      <c r="C7" s="773"/>
      <c r="D7" s="773"/>
      <c r="E7" s="773"/>
      <c r="F7" s="773"/>
    </row>
    <row r="8" spans="2:6" ht="15" customHeight="1" x14ac:dyDescent="0.2">
      <c r="B8" s="42" t="s">
        <v>331</v>
      </c>
      <c r="C8" s="43">
        <f>'Section 9 chart data'!D25</f>
        <v>293.80099999999999</v>
      </c>
      <c r="D8" s="44">
        <f>'Section 9 chart data'!J25</f>
        <v>319.25700000000001</v>
      </c>
      <c r="E8" s="147">
        <f>'Section 9 chart data'!K25</f>
        <v>7.89</v>
      </c>
      <c r="F8" s="45">
        <f t="shared" ref="F8:F13" si="0">SUM(C8,D8)</f>
        <v>613.05799999999999</v>
      </c>
    </row>
    <row r="9" spans="2:6" ht="15" customHeight="1" x14ac:dyDescent="0.2">
      <c r="B9" s="42" t="s">
        <v>222</v>
      </c>
      <c r="C9" s="43">
        <f>'Section 9 chart data'!D26</f>
        <v>296.88600000000002</v>
      </c>
      <c r="D9" s="44">
        <f>'Section 9 chart data'!J26</f>
        <v>329.30500000000001</v>
      </c>
      <c r="E9" s="147">
        <f>'Section 9 chart data'!K26</f>
        <v>7.76</v>
      </c>
      <c r="F9" s="45">
        <f t="shared" si="0"/>
        <v>626.19100000000003</v>
      </c>
    </row>
    <row r="10" spans="2:6" ht="15" customHeight="1" x14ac:dyDescent="0.2">
      <c r="B10" s="42" t="s">
        <v>225</v>
      </c>
      <c r="C10" s="43">
        <f>'Section 9 chart data'!D27</f>
        <v>290.62099999999998</v>
      </c>
      <c r="D10" s="44">
        <f>'Section 9 chart data'!J27</f>
        <v>308.28199999999998</v>
      </c>
      <c r="E10" s="147">
        <f>'Section 9 chart data'!K27</f>
        <v>8.27</v>
      </c>
      <c r="F10" s="45">
        <f t="shared" si="0"/>
        <v>598.90300000000002</v>
      </c>
    </row>
    <row r="11" spans="2:6" ht="15" customHeight="1" x14ac:dyDescent="0.2">
      <c r="B11" s="42" t="s">
        <v>226</v>
      </c>
      <c r="C11" s="43">
        <f>'Section 9 chart data'!D28</f>
        <v>307.18900000000002</v>
      </c>
      <c r="D11" s="44">
        <f>'Section 9 chart data'!J28</f>
        <v>273.60500000000002</v>
      </c>
      <c r="E11" s="147">
        <f>'Section 9 chart data'!K28</f>
        <v>8.84</v>
      </c>
      <c r="F11" s="45">
        <f t="shared" si="0"/>
        <v>580.7940000000001</v>
      </c>
    </row>
    <row r="12" spans="2:6" ht="15" customHeight="1" x14ac:dyDescent="0.2">
      <c r="B12" s="42" t="s">
        <v>227</v>
      </c>
      <c r="C12" s="43">
        <f>'Section 9 chart data'!D29</f>
        <v>324.91199999999998</v>
      </c>
      <c r="D12" s="44">
        <f>'Section 9 chart data'!J29</f>
        <v>238.173</v>
      </c>
      <c r="E12" s="147">
        <f>'Section 9 chart data'!K29</f>
        <v>9.7200000000000006</v>
      </c>
      <c r="F12" s="45">
        <f t="shared" si="0"/>
        <v>563.08500000000004</v>
      </c>
    </row>
    <row r="13" spans="2:6" ht="15" customHeight="1" x14ac:dyDescent="0.2">
      <c r="B13" s="46" t="s">
        <v>228</v>
      </c>
      <c r="C13" s="47">
        <f>'Section 9 chart data'!D30</f>
        <v>347.13</v>
      </c>
      <c r="D13" s="48">
        <f>'Section 9 chart data'!J30</f>
        <v>214.751</v>
      </c>
      <c r="E13" s="148">
        <f>'Section 9 chart data'!K30</f>
        <v>10.210000000000001</v>
      </c>
      <c r="F13" s="49">
        <f t="shared" si="0"/>
        <v>561.88099999999997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495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54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North East</v>
      </c>
      <c r="C7" s="136"/>
      <c r="D7" s="136"/>
      <c r="E7" s="136"/>
      <c r="F7" s="136"/>
    </row>
    <row r="8" spans="2:6" ht="15" customHeight="1" x14ac:dyDescent="0.2">
      <c r="B8" s="42" t="s">
        <v>331</v>
      </c>
      <c r="C8" s="137">
        <f>'Section 10 chart data'!D50</f>
        <v>531.601</v>
      </c>
      <c r="D8" s="138">
        <f>'Section 10 chart data'!J50</f>
        <v>287.02800000000002</v>
      </c>
      <c r="E8" s="691">
        <f>'Section 10 chart data'!K50</f>
        <v>18.52</v>
      </c>
      <c r="F8" s="139">
        <f>SUM(C8,D8)</f>
        <v>818.62900000000002</v>
      </c>
    </row>
    <row r="9" spans="2:6" ht="15" customHeight="1" x14ac:dyDescent="0.2">
      <c r="B9" s="42" t="s">
        <v>222</v>
      </c>
      <c r="C9" s="137">
        <f>'Section 10 chart data'!D51</f>
        <v>364.50599999999997</v>
      </c>
      <c r="D9" s="138">
        <f>'Section 10 chart data'!J51</f>
        <v>374.25299999999999</v>
      </c>
      <c r="E9" s="691">
        <f>'Section 10 chart data'!K51</f>
        <v>17.09</v>
      </c>
      <c r="F9" s="139">
        <f t="shared" ref="F9:F17" si="0">SUM(C9,D9)</f>
        <v>738.75900000000001</v>
      </c>
    </row>
    <row r="10" spans="2:6" ht="15" customHeight="1" x14ac:dyDescent="0.2">
      <c r="B10" s="42" t="s">
        <v>225</v>
      </c>
      <c r="C10" s="137">
        <f>'Section 10 chart data'!D52</f>
        <v>306.07900000000001</v>
      </c>
      <c r="D10" s="138">
        <f>'Section 10 chart data'!J52</f>
        <v>370.53500000000003</v>
      </c>
      <c r="E10" s="691">
        <f>'Section 10 chart data'!K52</f>
        <v>16.57</v>
      </c>
      <c r="F10" s="139">
        <f t="shared" si="0"/>
        <v>676.61400000000003</v>
      </c>
    </row>
    <row r="11" spans="2:6" ht="15" customHeight="1" x14ac:dyDescent="0.2">
      <c r="B11" s="42" t="s">
        <v>226</v>
      </c>
      <c r="C11" s="137">
        <f>'Section 10 chart data'!D53</f>
        <v>284.392</v>
      </c>
      <c r="D11" s="138">
        <f>'Section 10 chart data'!J53</f>
        <v>488.64299999999997</v>
      </c>
      <c r="E11" s="691">
        <f>'Section 10 chart data'!K53</f>
        <v>18.55</v>
      </c>
      <c r="F11" s="139">
        <f t="shared" si="0"/>
        <v>773.03499999999997</v>
      </c>
    </row>
    <row r="12" spans="2:6" ht="15" customHeight="1" x14ac:dyDescent="0.2">
      <c r="B12" s="42" t="s">
        <v>227</v>
      </c>
      <c r="C12" s="137">
        <f>'Section 10 chart data'!D54</f>
        <v>284.07400000000001</v>
      </c>
      <c r="D12" s="138">
        <f>'Section 10 chart data'!J54</f>
        <v>543.79</v>
      </c>
      <c r="E12" s="691">
        <f>'Section 10 chart data'!K54</f>
        <v>19.170000000000002</v>
      </c>
      <c r="F12" s="139">
        <f t="shared" si="0"/>
        <v>827.86400000000003</v>
      </c>
    </row>
    <row r="13" spans="2:6" ht="15" customHeight="1" x14ac:dyDescent="0.2">
      <c r="B13" s="42" t="s">
        <v>228</v>
      </c>
      <c r="C13" s="137">
        <f>'Section 10 chart data'!D55</f>
        <v>239.82499999999999</v>
      </c>
      <c r="D13" s="138">
        <f>'Section 10 chart data'!J55</f>
        <v>491.47399999999999</v>
      </c>
      <c r="E13" s="691">
        <f>'Section 10 chart data'!K55</f>
        <v>18.88</v>
      </c>
      <c r="F13" s="139">
        <f t="shared" si="0"/>
        <v>731.29899999999998</v>
      </c>
    </row>
    <row r="14" spans="2:6" ht="15" customHeight="1" x14ac:dyDescent="0.2">
      <c r="B14" s="42" t="s">
        <v>332</v>
      </c>
      <c r="C14" s="137">
        <f>'Section 10 chart data'!D56</f>
        <v>343.99200000000002</v>
      </c>
      <c r="D14" s="138">
        <f>'Section 10 chart data'!J56</f>
        <v>259.54899999999998</v>
      </c>
      <c r="E14" s="691">
        <f>'Section 10 chart data'!K56</f>
        <v>21.27</v>
      </c>
      <c r="F14" s="139">
        <f t="shared" si="0"/>
        <v>603.54099999999994</v>
      </c>
    </row>
    <row r="15" spans="2:6" ht="15" customHeight="1" x14ac:dyDescent="0.2">
      <c r="B15" s="42" t="s">
        <v>333</v>
      </c>
      <c r="C15" s="137">
        <f>'Section 10 chart data'!D57</f>
        <v>312.86099999999999</v>
      </c>
      <c r="D15" s="138">
        <f>'Section 10 chart data'!J57</f>
        <v>197.40799999999999</v>
      </c>
      <c r="E15" s="691">
        <f>'Section 10 chart data'!K57</f>
        <v>16.32</v>
      </c>
      <c r="F15" s="139">
        <f t="shared" si="0"/>
        <v>510.26900000000001</v>
      </c>
    </row>
    <row r="16" spans="2:6" ht="15" customHeight="1" x14ac:dyDescent="0.2">
      <c r="B16" s="42" t="s">
        <v>231</v>
      </c>
      <c r="C16" s="137">
        <f>'Section 10 chart data'!D58</f>
        <v>253.268</v>
      </c>
      <c r="D16" s="138">
        <f>'Section 10 chart data'!J58</f>
        <v>181.24</v>
      </c>
      <c r="E16" s="691">
        <f>'Section 10 chart data'!K58</f>
        <v>17.57</v>
      </c>
      <c r="F16" s="139">
        <f t="shared" si="0"/>
        <v>434.50800000000004</v>
      </c>
    </row>
    <row r="17" spans="2:6" ht="15" customHeight="1" x14ac:dyDescent="0.2">
      <c r="B17" s="46" t="s">
        <v>232</v>
      </c>
      <c r="C17" s="137">
        <f>'Section 10 chart data'!D59</f>
        <v>446.40800000000002</v>
      </c>
      <c r="D17" s="138">
        <f>'Section 10 chart data'!J59</f>
        <v>251.57900000000001</v>
      </c>
      <c r="E17" s="691">
        <f>'Section 10 chart data'!K59</f>
        <v>20.8</v>
      </c>
      <c r="F17" s="139">
        <f t="shared" si="0"/>
        <v>697.98700000000008</v>
      </c>
    </row>
    <row r="18" spans="2:6" ht="15" customHeight="1" x14ac:dyDescent="0.2">
      <c r="B18" s="46" t="s">
        <v>233</v>
      </c>
      <c r="C18" s="137">
        <f>'Section 10 chart data'!D60</f>
        <v>184.489</v>
      </c>
      <c r="D18" s="138">
        <f>'Section 10 chart data'!J60</f>
        <v>262.19400000000002</v>
      </c>
      <c r="E18" s="691">
        <f>'Section 10 chart data'!K60</f>
        <v>24.43</v>
      </c>
      <c r="F18" s="140">
        <f>SUM(C18,D18)</f>
        <v>446.68299999999999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193</v>
      </c>
      <c r="C3" t="s">
        <v>490</v>
      </c>
    </row>
    <row r="5" spans="2:35" ht="15" customHeight="1" x14ac:dyDescent="0.2">
      <c r="B5" s="855" t="s">
        <v>77</v>
      </c>
      <c r="C5" s="858" t="s">
        <v>331</v>
      </c>
      <c r="D5" s="858"/>
      <c r="E5" s="858"/>
      <c r="F5" s="858" t="s">
        <v>222</v>
      </c>
      <c r="G5" s="858"/>
      <c r="H5" s="858"/>
      <c r="I5" s="785" t="s">
        <v>225</v>
      </c>
      <c r="J5" s="787"/>
      <c r="K5" s="786"/>
      <c r="L5" s="785" t="s">
        <v>226</v>
      </c>
      <c r="M5" s="787"/>
      <c r="N5" s="786"/>
      <c r="O5" s="785" t="s">
        <v>227</v>
      </c>
      <c r="P5" s="787"/>
      <c r="Q5" s="786"/>
      <c r="R5" s="785" t="s">
        <v>228</v>
      </c>
      <c r="S5" s="787"/>
      <c r="T5" s="786"/>
      <c r="U5" s="785" t="s">
        <v>332</v>
      </c>
      <c r="V5" s="787"/>
      <c r="W5" s="786"/>
      <c r="X5" s="785" t="s">
        <v>333</v>
      </c>
      <c r="Y5" s="787"/>
      <c r="Z5" s="786"/>
      <c r="AA5" s="785" t="s">
        <v>231</v>
      </c>
      <c r="AB5" s="787"/>
      <c r="AC5" s="786"/>
      <c r="AD5" s="785" t="s">
        <v>232</v>
      </c>
      <c r="AE5" s="787"/>
      <c r="AF5" s="786"/>
      <c r="AG5" s="785" t="s">
        <v>233</v>
      </c>
      <c r="AH5" s="787"/>
      <c r="AI5" s="787"/>
    </row>
    <row r="6" spans="2:35" ht="15" customHeight="1" x14ac:dyDescent="0.2">
      <c r="B6" s="879"/>
      <c r="C6" s="129" t="s">
        <v>78</v>
      </c>
      <c r="D6" s="859" t="s">
        <v>79</v>
      </c>
      <c r="E6" s="859"/>
      <c r="F6" s="129" t="s">
        <v>78</v>
      </c>
      <c r="G6" s="859" t="s">
        <v>79</v>
      </c>
      <c r="H6" s="859"/>
      <c r="I6" s="129" t="s">
        <v>78</v>
      </c>
      <c r="J6" s="788" t="s">
        <v>79</v>
      </c>
      <c r="K6" s="789"/>
      <c r="L6" s="129" t="s">
        <v>78</v>
      </c>
      <c r="M6" s="788" t="s">
        <v>79</v>
      </c>
      <c r="N6" s="789"/>
      <c r="O6" s="129" t="s">
        <v>78</v>
      </c>
      <c r="P6" s="788" t="s">
        <v>79</v>
      </c>
      <c r="Q6" s="789"/>
      <c r="R6" s="129" t="s">
        <v>78</v>
      </c>
      <c r="S6" s="788" t="s">
        <v>79</v>
      </c>
      <c r="T6" s="789"/>
      <c r="U6" s="129" t="s">
        <v>78</v>
      </c>
      <c r="V6" s="788" t="s">
        <v>79</v>
      </c>
      <c r="W6" s="789"/>
      <c r="X6" s="129" t="s">
        <v>78</v>
      </c>
      <c r="Y6" s="788" t="s">
        <v>79</v>
      </c>
      <c r="Z6" s="789"/>
      <c r="AA6" s="129" t="s">
        <v>78</v>
      </c>
      <c r="AB6" s="788" t="s">
        <v>79</v>
      </c>
      <c r="AC6" s="789"/>
      <c r="AD6" s="129" t="s">
        <v>78</v>
      </c>
      <c r="AE6" s="788" t="s">
        <v>79</v>
      </c>
      <c r="AF6" s="789"/>
      <c r="AG6" s="129" t="s">
        <v>78</v>
      </c>
      <c r="AH6" s="788" t="s">
        <v>79</v>
      </c>
      <c r="AI6" s="790"/>
    </row>
    <row r="7" spans="2:35" ht="30" customHeight="1" x14ac:dyDescent="0.2">
      <c r="B7" s="879"/>
      <c r="C7" s="857" t="s">
        <v>325</v>
      </c>
      <c r="D7" s="857"/>
      <c r="E7" s="130" t="s">
        <v>82</v>
      </c>
      <c r="F7" s="857" t="s">
        <v>325</v>
      </c>
      <c r="G7" s="857"/>
      <c r="H7" s="130" t="s">
        <v>82</v>
      </c>
      <c r="I7" s="877" t="s">
        <v>325</v>
      </c>
      <c r="J7" s="878"/>
      <c r="K7" s="130" t="s">
        <v>82</v>
      </c>
      <c r="L7" s="877" t="s">
        <v>325</v>
      </c>
      <c r="M7" s="878"/>
      <c r="N7" s="130" t="s">
        <v>82</v>
      </c>
      <c r="O7" s="877" t="s">
        <v>325</v>
      </c>
      <c r="P7" s="878"/>
      <c r="Q7" s="130" t="s">
        <v>82</v>
      </c>
      <c r="R7" s="877" t="s">
        <v>325</v>
      </c>
      <c r="S7" s="878"/>
      <c r="T7" s="130" t="s">
        <v>82</v>
      </c>
      <c r="U7" s="877" t="s">
        <v>325</v>
      </c>
      <c r="V7" s="878"/>
      <c r="W7" s="130" t="s">
        <v>82</v>
      </c>
      <c r="X7" s="877" t="s">
        <v>325</v>
      </c>
      <c r="Y7" s="878"/>
      <c r="Z7" s="130" t="s">
        <v>82</v>
      </c>
      <c r="AA7" s="877" t="s">
        <v>325</v>
      </c>
      <c r="AB7" s="878"/>
      <c r="AC7" s="130" t="s">
        <v>82</v>
      </c>
      <c r="AD7" s="877" t="s">
        <v>325</v>
      </c>
      <c r="AE7" s="878"/>
      <c r="AF7" s="130" t="s">
        <v>82</v>
      </c>
      <c r="AG7" s="877" t="s">
        <v>325</v>
      </c>
      <c r="AH7" s="878"/>
      <c r="AI7" s="131" t="s">
        <v>82</v>
      </c>
    </row>
    <row r="8" spans="2:35" ht="15" customHeight="1" x14ac:dyDescent="0.2">
      <c r="B8" s="143" t="str">
        <f>Index!$B$4</f>
        <v>North East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0">
        <f>'Section 10 chart data'!$C$66</f>
        <v>531.601</v>
      </c>
      <c r="D9" s="320">
        <f>'Section 10 chart data'!$C$83</f>
        <v>287.02800000000002</v>
      </c>
      <c r="E9" s="695">
        <f>'Section 10 chart data'!$D$83</f>
        <v>18.52</v>
      </c>
      <c r="F9" s="320">
        <f>'Section 10 chart data'!$D$66</f>
        <v>364.50599999999997</v>
      </c>
      <c r="G9" s="320">
        <f>'Section 10 chart data'!$E$83</f>
        <v>374.25299999999999</v>
      </c>
      <c r="H9" s="695">
        <f>'Section 10 chart data'!$F$83</f>
        <v>17.09</v>
      </c>
      <c r="I9" s="320">
        <f>'Section 10 chart data'!$E$66</f>
        <v>306.07900000000001</v>
      </c>
      <c r="J9" s="320">
        <f>'Section 10 chart data'!$G$83</f>
        <v>370.53500000000003</v>
      </c>
      <c r="K9" s="695">
        <f>'Section 10 chart data'!$H$83</f>
        <v>16.57</v>
      </c>
      <c r="L9" s="320">
        <f>'Section 10 chart data'!$F$66</f>
        <v>284.392</v>
      </c>
      <c r="M9" s="320">
        <f>'Section 10 chart data'!$I$83</f>
        <v>488.64299999999997</v>
      </c>
      <c r="N9" s="695">
        <f>'Section 10 chart data'!$J$83</f>
        <v>18.55</v>
      </c>
      <c r="O9" s="320">
        <f>'Section 10 chart data'!$G$66</f>
        <v>284.07400000000001</v>
      </c>
      <c r="P9" s="320">
        <f>'Section 10 chart data'!$K$83</f>
        <v>543.79</v>
      </c>
      <c r="Q9" s="695">
        <f>'Section 10 chart data'!$L$83</f>
        <v>19.170000000000002</v>
      </c>
      <c r="R9" s="320">
        <f>'Section 10 chart data'!$H$66</f>
        <v>239.82499999999999</v>
      </c>
      <c r="S9" s="320">
        <f>'Section 10 chart data'!$M$83</f>
        <v>491.47399999999999</v>
      </c>
      <c r="T9" s="695">
        <f>'Section 10 chart data'!$N$83</f>
        <v>18.88</v>
      </c>
      <c r="U9" s="320">
        <f>'Section 10 chart data'!$I$66</f>
        <v>343.99200000000002</v>
      </c>
      <c r="V9" s="320">
        <f>'Section 10 chart data'!$O$83</f>
        <v>259.54899999999998</v>
      </c>
      <c r="W9" s="695">
        <f>'Section 10 chart data'!$P$83</f>
        <v>21.27</v>
      </c>
      <c r="X9" s="320">
        <f>'Section 10 chart data'!$J$66</f>
        <v>312.86099999999999</v>
      </c>
      <c r="Y9" s="320">
        <f>'Section 10 chart data'!$Q$83</f>
        <v>197.40799999999999</v>
      </c>
      <c r="Z9" s="695">
        <f>'Section 10 chart data'!$R$83</f>
        <v>16.32</v>
      </c>
      <c r="AA9" s="320">
        <f>'Section 10 chart data'!$K$66</f>
        <v>253.268</v>
      </c>
      <c r="AB9" s="320">
        <f>'Section 10 chart data'!$S$83</f>
        <v>181.24</v>
      </c>
      <c r="AC9" s="695">
        <f>'Section 10 chart data'!$T$83</f>
        <v>17.57</v>
      </c>
      <c r="AD9" s="320">
        <f>'Section 10 chart data'!$L$66</f>
        <v>446.40800000000002</v>
      </c>
      <c r="AE9" s="320">
        <f>'Section 10 chart data'!$U$83</f>
        <v>251.57900000000001</v>
      </c>
      <c r="AF9" s="695">
        <f>'Section 10 chart data'!$V$83</f>
        <v>20.8</v>
      </c>
      <c r="AG9" s="320">
        <f>'Section 10 chart data'!$M$66</f>
        <v>184.489</v>
      </c>
      <c r="AH9" s="320">
        <f>'Section 10 chart data'!$W$83</f>
        <v>262.19400000000002</v>
      </c>
      <c r="AI9" s="698">
        <f>'Section 10 chart data'!$X$83</f>
        <v>24.43</v>
      </c>
    </row>
    <row r="10" spans="2:35" ht="15" customHeight="1" x14ac:dyDescent="0.2">
      <c r="B10" s="159" t="s">
        <v>84</v>
      </c>
      <c r="C10" s="321">
        <f>'Section 10 chart data'!$C$67</f>
        <v>400.81599999999997</v>
      </c>
      <c r="D10" s="321">
        <f>'Section 10 chart data'!$C$84</f>
        <v>121.474</v>
      </c>
      <c r="E10" s="696">
        <f>'Section 10 chart data'!$D$84</f>
        <v>41.4</v>
      </c>
      <c r="F10" s="321">
        <f>'Section 10 chart data'!$D$67</f>
        <v>294.17899999999997</v>
      </c>
      <c r="G10" s="321">
        <f>'Section 10 chart data'!$E$84</f>
        <v>134.251</v>
      </c>
      <c r="H10" s="696">
        <f>'Section 10 chart data'!$F$84</f>
        <v>29.74</v>
      </c>
      <c r="I10" s="321">
        <f>'Section 10 chart data'!$E$67</f>
        <v>257.78100000000001</v>
      </c>
      <c r="J10" s="321">
        <f>'Section 10 chart data'!$G$84</f>
        <v>205.91800000000001</v>
      </c>
      <c r="K10" s="696">
        <f>'Section 10 chart data'!$H$84</f>
        <v>28.69</v>
      </c>
      <c r="L10" s="321">
        <f>'Section 10 chart data'!$F$67</f>
        <v>247.501</v>
      </c>
      <c r="M10" s="321">
        <f>'Section 10 chart data'!$I$84</f>
        <v>216.11600000000001</v>
      </c>
      <c r="N10" s="696">
        <f>'Section 10 chart data'!$J$84</f>
        <v>34.409999999999997</v>
      </c>
      <c r="O10" s="321">
        <f>'Section 10 chart data'!$G$67</f>
        <v>254.19399999999999</v>
      </c>
      <c r="P10" s="321">
        <f>'Section 10 chart data'!$K$84</f>
        <v>313.19400000000002</v>
      </c>
      <c r="Q10" s="696">
        <f>'Section 10 chart data'!$L$84</f>
        <v>30.16</v>
      </c>
      <c r="R10" s="321">
        <f>'Section 10 chart data'!$H$67</f>
        <v>203.161</v>
      </c>
      <c r="S10" s="321">
        <f>'Section 10 chart data'!$M$84</f>
        <v>234.14</v>
      </c>
      <c r="T10" s="696">
        <f>'Section 10 chart data'!$N$84</f>
        <v>33.1</v>
      </c>
      <c r="U10" s="321">
        <f>'Section 10 chart data'!$I$67</f>
        <v>282.673</v>
      </c>
      <c r="V10" s="321">
        <f>'Section 10 chart data'!$O$84</f>
        <v>131.374</v>
      </c>
      <c r="W10" s="696">
        <f>'Section 10 chart data'!$P$84</f>
        <v>37.020000000000003</v>
      </c>
      <c r="X10" s="321">
        <f>'Section 10 chart data'!$J$67</f>
        <v>262.892</v>
      </c>
      <c r="Y10" s="321">
        <f>'Section 10 chart data'!$Q$84</f>
        <v>74.872</v>
      </c>
      <c r="Z10" s="696">
        <f>'Section 10 chart data'!$R$84</f>
        <v>26.21</v>
      </c>
      <c r="AA10" s="321">
        <f>'Section 10 chart data'!$K$67</f>
        <v>201.75200000000001</v>
      </c>
      <c r="AB10" s="321">
        <f>'Section 10 chart data'!$S$84</f>
        <v>87.022000000000006</v>
      </c>
      <c r="AC10" s="696">
        <f>'Section 10 chart data'!$T$84</f>
        <v>29.04</v>
      </c>
      <c r="AD10" s="321">
        <f>'Section 10 chart data'!$L$67</f>
        <v>339.79500000000002</v>
      </c>
      <c r="AE10" s="321">
        <f>'Section 10 chart data'!$U$84</f>
        <v>119.95699999999999</v>
      </c>
      <c r="AF10" s="696">
        <f>'Section 10 chart data'!$V$84</f>
        <v>34.81</v>
      </c>
      <c r="AG10" s="321">
        <f>'Section 10 chart data'!$M$67</f>
        <v>117.875</v>
      </c>
      <c r="AH10" s="321">
        <f>'Section 10 chart data'!$W$84</f>
        <v>153.083</v>
      </c>
      <c r="AI10" s="699">
        <f>'Section 10 chart data'!$X$84</f>
        <v>36.36</v>
      </c>
    </row>
    <row r="11" spans="2:35" ht="15" customHeight="1" x14ac:dyDescent="0.2">
      <c r="B11" s="159" t="s">
        <v>85</v>
      </c>
      <c r="C11" s="321">
        <f>'Section 10 chart data'!$C$68</f>
        <v>14.696</v>
      </c>
      <c r="D11" s="321">
        <f>'Section 10 chart data'!$C$85</f>
        <v>55.447000000000003</v>
      </c>
      <c r="E11" s="696">
        <f>'Section 10 chart data'!$D$85</f>
        <v>18.54</v>
      </c>
      <c r="F11" s="321">
        <f>'Section 10 chart data'!$D$68</f>
        <v>10.106999999999999</v>
      </c>
      <c r="G11" s="321">
        <f>'Section 10 chart data'!$E$85</f>
        <v>84.334000000000003</v>
      </c>
      <c r="H11" s="696">
        <f>'Section 10 chart data'!$F$85</f>
        <v>33.270000000000003</v>
      </c>
      <c r="I11" s="321">
        <f>'Section 10 chart data'!$E$68</f>
        <v>13.343</v>
      </c>
      <c r="J11" s="321">
        <f>'Section 10 chart data'!$G$85</f>
        <v>79.968999999999994</v>
      </c>
      <c r="K11" s="696">
        <f>'Section 10 chart data'!$H$85</f>
        <v>23.4</v>
      </c>
      <c r="L11" s="321">
        <f>'Section 10 chart data'!$F$68</f>
        <v>8.7780000000000005</v>
      </c>
      <c r="M11" s="321">
        <f>'Section 10 chart data'!$I$85</f>
        <v>171.36199999999999</v>
      </c>
      <c r="N11" s="696">
        <f>'Section 10 chart data'!$J$85</f>
        <v>32.5</v>
      </c>
      <c r="O11" s="321">
        <f>'Section 10 chart data'!$G$68</f>
        <v>8.4700000000000006</v>
      </c>
      <c r="P11" s="321">
        <f>'Section 10 chart data'!$K$85</f>
        <v>127.43899999999999</v>
      </c>
      <c r="Q11" s="696">
        <f>'Section 10 chart data'!$L$85</f>
        <v>30.58</v>
      </c>
      <c r="R11" s="321">
        <f>'Section 10 chart data'!$H$68</f>
        <v>7.7770000000000001</v>
      </c>
      <c r="S11" s="321">
        <f>'Section 10 chart data'!$M$85</f>
        <v>106.06399999999999</v>
      </c>
      <c r="T11" s="696">
        <f>'Section 10 chart data'!$N$85</f>
        <v>36.07</v>
      </c>
      <c r="U11" s="321">
        <f>'Section 10 chart data'!$I$68</f>
        <v>10.714</v>
      </c>
      <c r="V11" s="321">
        <f>'Section 10 chart data'!$O$85</f>
        <v>58.759</v>
      </c>
      <c r="W11" s="696">
        <f>'Section 10 chart data'!$P$85</f>
        <v>35.9</v>
      </c>
      <c r="X11" s="321">
        <f>'Section 10 chart data'!$J$68</f>
        <v>9.657</v>
      </c>
      <c r="Y11" s="321">
        <f>'Section 10 chart data'!$Q$85</f>
        <v>63.533999999999999</v>
      </c>
      <c r="Z11" s="696">
        <f>'Section 10 chart data'!$R$85</f>
        <v>30.32</v>
      </c>
      <c r="AA11" s="321">
        <f>'Section 10 chart data'!$K$68</f>
        <v>8.6649999999999991</v>
      </c>
      <c r="AB11" s="321">
        <f>'Section 10 chart data'!$S$85</f>
        <v>51.499000000000002</v>
      </c>
      <c r="AC11" s="696">
        <f>'Section 10 chart data'!$T$85</f>
        <v>35.49</v>
      </c>
      <c r="AD11" s="321">
        <f>'Section 10 chart data'!$L$68</f>
        <v>20.021999999999998</v>
      </c>
      <c r="AE11" s="321">
        <f>'Section 10 chart data'!$U$85</f>
        <v>80.575000000000003</v>
      </c>
      <c r="AF11" s="696">
        <f>'Section 10 chart data'!$V$85</f>
        <v>37.28</v>
      </c>
      <c r="AG11" s="321">
        <f>'Section 10 chart data'!$M$68</f>
        <v>9.9770000000000003</v>
      </c>
      <c r="AH11" s="321">
        <f>'Section 10 chart data'!$W$85</f>
        <v>55.725000000000001</v>
      </c>
      <c r="AI11" s="699">
        <f>'Section 10 chart data'!$X$85</f>
        <v>46.31</v>
      </c>
    </row>
    <row r="12" spans="2:35" ht="15" customHeight="1" x14ac:dyDescent="0.2">
      <c r="B12" s="159" t="s">
        <v>86</v>
      </c>
      <c r="C12" s="321">
        <f>'Section 10 chart data'!$C$69</f>
        <v>1.9339999999999999</v>
      </c>
      <c r="D12" s="321">
        <f>'Section 10 chart data'!$C$86</f>
        <v>1.228</v>
      </c>
      <c r="E12" s="696">
        <f>'Section 10 chart data'!$D$86</f>
        <v>90.72</v>
      </c>
      <c r="F12" s="321">
        <f>'Section 10 chart data'!$D$69</f>
        <v>0.59299999999999997</v>
      </c>
      <c r="G12" s="321">
        <f>'Section 10 chart data'!$E$86</f>
        <v>1.48</v>
      </c>
      <c r="H12" s="696">
        <f>'Section 10 chart data'!$F$86</f>
        <v>72.97</v>
      </c>
      <c r="I12" s="321">
        <f>'Section 10 chart data'!$E$69</f>
        <v>1.2689999999999999</v>
      </c>
      <c r="J12" s="321">
        <f>'Section 10 chart data'!$G$86</f>
        <v>1.212</v>
      </c>
      <c r="K12" s="696">
        <f>'Section 10 chart data'!$H$86</f>
        <v>80.22</v>
      </c>
      <c r="L12" s="321">
        <f>'Section 10 chart data'!$F$69</f>
        <v>0.89800000000000002</v>
      </c>
      <c r="M12" s="321">
        <f>'Section 10 chart data'!$I$86</f>
        <v>0.95499999999999996</v>
      </c>
      <c r="N12" s="696">
        <f>'Section 10 chart data'!$J$86</f>
        <v>95.9</v>
      </c>
      <c r="O12" s="321">
        <f>'Section 10 chart data'!$G$69</f>
        <v>0.71099999999999997</v>
      </c>
      <c r="P12" s="321">
        <f>'Section 10 chart data'!$K$86</f>
        <v>0.92200000000000004</v>
      </c>
      <c r="Q12" s="696">
        <f>'Section 10 chart data'!$L$86</f>
        <v>95.95</v>
      </c>
      <c r="R12" s="321">
        <f>'Section 10 chart data'!$H$69</f>
        <v>1.1319999999999999</v>
      </c>
      <c r="S12" s="321">
        <f>'Section 10 chart data'!$M$86</f>
        <v>0.622</v>
      </c>
      <c r="T12" s="696">
        <f>'Section 10 chart data'!$N$86</f>
        <v>88.62</v>
      </c>
      <c r="U12" s="321">
        <f>'Section 10 chart data'!$I$69</f>
        <v>2.5299999999999998</v>
      </c>
      <c r="V12" s="321">
        <f>'Section 10 chart data'!$O$86</f>
        <v>0.51900000000000002</v>
      </c>
      <c r="W12" s="696">
        <f>'Section 10 chart data'!$P$86</f>
        <v>87.12</v>
      </c>
      <c r="X12" s="321">
        <f>'Section 10 chart data'!$J$69</f>
        <v>3.7690000000000001</v>
      </c>
      <c r="Y12" s="321">
        <f>'Section 10 chart data'!$Q$86</f>
        <v>0.502</v>
      </c>
      <c r="Z12" s="696">
        <f>'Section 10 chart data'!$R$86</f>
        <v>86.77</v>
      </c>
      <c r="AA12" s="321">
        <f>'Section 10 chart data'!$K$69</f>
        <v>2.0449999999999999</v>
      </c>
      <c r="AB12" s="321">
        <f>'Section 10 chart data'!$S$86</f>
        <v>0.48499999999999999</v>
      </c>
      <c r="AC12" s="696">
        <f>'Section 10 chart data'!$T$86</f>
        <v>86.49</v>
      </c>
      <c r="AD12" s="321">
        <f>'Section 10 chart data'!$L$69</f>
        <v>5.9450000000000003</v>
      </c>
      <c r="AE12" s="321">
        <f>'Section 10 chart data'!$U$86</f>
        <v>0.46800000000000003</v>
      </c>
      <c r="AF12" s="696">
        <f>'Section 10 chart data'!$V$86</f>
        <v>86.2</v>
      </c>
      <c r="AG12" s="321">
        <f>'Section 10 chart data'!$M$69</f>
        <v>1.8959999999999999</v>
      </c>
      <c r="AH12" s="321">
        <f>'Section 10 chart data'!$W$86</f>
        <v>0.14099999999999999</v>
      </c>
      <c r="AI12" s="699">
        <f>'Section 10 chart data'!$X$86</f>
        <v>64.319999999999993</v>
      </c>
    </row>
    <row r="13" spans="2:35" ht="15" customHeight="1" x14ac:dyDescent="0.2">
      <c r="B13" s="159" t="s">
        <v>87</v>
      </c>
      <c r="C13" s="321">
        <f>'Section 10 chart data'!$C$70</f>
        <v>75.191000000000003</v>
      </c>
      <c r="D13" s="321">
        <f>'Section 10 chart data'!$C$87</f>
        <v>27.920999999999999</v>
      </c>
      <c r="E13" s="696">
        <f>'Section 10 chart data'!$D$87</f>
        <v>31.84</v>
      </c>
      <c r="F13" s="321">
        <f>'Section 10 chart data'!$D$70</f>
        <v>30.172999999999998</v>
      </c>
      <c r="G13" s="321">
        <f>'Section 10 chart data'!$E$87</f>
        <v>58.905999999999999</v>
      </c>
      <c r="H13" s="696">
        <f>'Section 10 chart data'!$F$87</f>
        <v>59.95</v>
      </c>
      <c r="I13" s="321">
        <f>'Section 10 chart data'!$E$70</f>
        <v>10.147</v>
      </c>
      <c r="J13" s="321">
        <f>'Section 10 chart data'!$G$87</f>
        <v>15.066000000000001</v>
      </c>
      <c r="K13" s="696">
        <f>'Section 10 chart data'!$H$87</f>
        <v>29.44</v>
      </c>
      <c r="L13" s="321">
        <f>'Section 10 chart data'!$F$70</f>
        <v>9.5860000000000003</v>
      </c>
      <c r="M13" s="321">
        <f>'Section 10 chart data'!$I$87</f>
        <v>34.795000000000002</v>
      </c>
      <c r="N13" s="696">
        <f>'Section 10 chart data'!$J$87</f>
        <v>51.61</v>
      </c>
      <c r="O13" s="321">
        <f>'Section 10 chart data'!$G$70</f>
        <v>5.1379999999999999</v>
      </c>
      <c r="P13" s="321">
        <f>'Section 10 chart data'!$K$87</f>
        <v>55.85</v>
      </c>
      <c r="Q13" s="696">
        <f>'Section 10 chart data'!$L$87</f>
        <v>60.26</v>
      </c>
      <c r="R13" s="321">
        <f>'Section 10 chart data'!$H$70</f>
        <v>11.343999999999999</v>
      </c>
      <c r="S13" s="321">
        <f>'Section 10 chart data'!$M$87</f>
        <v>38.802</v>
      </c>
      <c r="T13" s="696">
        <f>'Section 10 chart data'!$N$87</f>
        <v>46.86</v>
      </c>
      <c r="U13" s="321">
        <f>'Section 10 chart data'!$I$70</f>
        <v>23.934999999999999</v>
      </c>
      <c r="V13" s="321">
        <f>'Section 10 chart data'!$O$87</f>
        <v>34.494</v>
      </c>
      <c r="W13" s="696">
        <f>'Section 10 chart data'!$P$87</f>
        <v>54.91</v>
      </c>
      <c r="X13" s="321">
        <f>'Section 10 chart data'!$J$70</f>
        <v>20.46</v>
      </c>
      <c r="Y13" s="321">
        <f>'Section 10 chart data'!$Q$87</f>
        <v>18.564</v>
      </c>
      <c r="Z13" s="696">
        <f>'Section 10 chart data'!$R$87</f>
        <v>78.67</v>
      </c>
      <c r="AA13" s="321">
        <f>'Section 10 chart data'!$K$70</f>
        <v>19.454999999999998</v>
      </c>
      <c r="AB13" s="321">
        <f>'Section 10 chart data'!$S$87</f>
        <v>7.12</v>
      </c>
      <c r="AC13" s="696">
        <f>'Section 10 chart data'!$T$87</f>
        <v>30.94</v>
      </c>
      <c r="AD13" s="321">
        <f>'Section 10 chart data'!$L$70</f>
        <v>49.79</v>
      </c>
      <c r="AE13" s="321">
        <f>'Section 10 chart data'!$U$87</f>
        <v>15.243</v>
      </c>
      <c r="AF13" s="696">
        <f>'Section 10 chart data'!$V$87</f>
        <v>45.54</v>
      </c>
      <c r="AG13" s="321">
        <f>'Section 10 chart data'!$M$70</f>
        <v>21.321000000000002</v>
      </c>
      <c r="AH13" s="321">
        <f>'Section 10 chart data'!$W$87</f>
        <v>10.092000000000001</v>
      </c>
      <c r="AI13" s="699">
        <f>'Section 10 chart data'!$X$87</f>
        <v>26.64</v>
      </c>
    </row>
    <row r="14" spans="2:35" ht="15" customHeight="1" x14ac:dyDescent="0.2">
      <c r="B14" s="159" t="s">
        <v>88</v>
      </c>
      <c r="C14" s="321">
        <f>'Section 10 chart data'!$C$71</f>
        <v>6.0439999999999996</v>
      </c>
      <c r="D14" s="321">
        <f>'Section 10 chart data'!$C$88</f>
        <v>50.271000000000001</v>
      </c>
      <c r="E14" s="696">
        <f>'Section 10 chart data'!$D$88</f>
        <v>26.34</v>
      </c>
      <c r="F14" s="321">
        <f>'Section 10 chart data'!$D$71</f>
        <v>5.5270000000000001</v>
      </c>
      <c r="G14" s="321">
        <f>'Section 10 chart data'!$E$88</f>
        <v>59.155000000000001</v>
      </c>
      <c r="H14" s="696">
        <f>'Section 10 chart data'!$F$88</f>
        <v>27.83</v>
      </c>
      <c r="I14" s="321">
        <f>'Section 10 chart data'!$E$71</f>
        <v>6.3879999999999999</v>
      </c>
      <c r="J14" s="321">
        <f>'Section 10 chart data'!$G$88</f>
        <v>49.292000000000002</v>
      </c>
      <c r="K14" s="696">
        <f>'Section 10 chart data'!$H$88</f>
        <v>25.75</v>
      </c>
      <c r="L14" s="321">
        <f>'Section 10 chart data'!$F$71</f>
        <v>5.6529999999999996</v>
      </c>
      <c r="M14" s="321">
        <f>'Section 10 chart data'!$I$88</f>
        <v>36.731000000000002</v>
      </c>
      <c r="N14" s="696">
        <f>'Section 10 chart data'!$J$88</f>
        <v>27.35</v>
      </c>
      <c r="O14" s="321">
        <f>'Section 10 chart data'!$G$71</f>
        <v>6.1980000000000004</v>
      </c>
      <c r="P14" s="321">
        <f>'Section 10 chart data'!$K$88</f>
        <v>32.570999999999998</v>
      </c>
      <c r="Q14" s="696">
        <f>'Section 10 chart data'!$L$88</f>
        <v>27.71</v>
      </c>
      <c r="R14" s="321">
        <f>'Section 10 chart data'!$H$71</f>
        <v>6.9450000000000003</v>
      </c>
      <c r="S14" s="321">
        <f>'Section 10 chart data'!$M$88</f>
        <v>22.324999999999999</v>
      </c>
      <c r="T14" s="696">
        <f>'Section 10 chart data'!$N$88</f>
        <v>30.96</v>
      </c>
      <c r="U14" s="321">
        <f>'Section 10 chart data'!$I$71</f>
        <v>11.196</v>
      </c>
      <c r="V14" s="321">
        <f>'Section 10 chart data'!$O$88</f>
        <v>19.282</v>
      </c>
      <c r="W14" s="696">
        <f>'Section 10 chart data'!$P$88</f>
        <v>32.75</v>
      </c>
      <c r="X14" s="321">
        <f>'Section 10 chart data'!$J$71</f>
        <v>4.391</v>
      </c>
      <c r="Y14" s="321">
        <f>'Section 10 chart data'!$Q$88</f>
        <v>21.741</v>
      </c>
      <c r="Z14" s="696">
        <f>'Section 10 chart data'!$R$88</f>
        <v>30.69</v>
      </c>
      <c r="AA14" s="321">
        <f>'Section 10 chart data'!$K$71</f>
        <v>5.9930000000000003</v>
      </c>
      <c r="AB14" s="321">
        <f>'Section 10 chart data'!$S$88</f>
        <v>16.41</v>
      </c>
      <c r="AC14" s="696">
        <f>'Section 10 chart data'!$T$88</f>
        <v>34.5</v>
      </c>
      <c r="AD14" s="321">
        <f>'Section 10 chart data'!$L$71</f>
        <v>7.7590000000000003</v>
      </c>
      <c r="AE14" s="321">
        <f>'Section 10 chart data'!$U$88</f>
        <v>17.067</v>
      </c>
      <c r="AF14" s="696">
        <f>'Section 10 chart data'!$V$88</f>
        <v>34.909999999999997</v>
      </c>
      <c r="AG14" s="321">
        <f>'Section 10 chart data'!$M$71</f>
        <v>2.7370000000000001</v>
      </c>
      <c r="AH14" s="321">
        <f>'Section 10 chart data'!$W$88</f>
        <v>7.3369999999999997</v>
      </c>
      <c r="AI14" s="699">
        <f>'Section 10 chart data'!$X$88</f>
        <v>24.95</v>
      </c>
    </row>
    <row r="15" spans="2:35" ht="15" customHeight="1" x14ac:dyDescent="0.2">
      <c r="B15" s="159" t="s">
        <v>89</v>
      </c>
      <c r="C15" s="321">
        <f>'Section 10 chart data'!$C$72</f>
        <v>1.873</v>
      </c>
      <c r="D15" s="321">
        <f>'Section 10 chart data'!$C$89</f>
        <v>9.1679999999999993</v>
      </c>
      <c r="E15" s="696">
        <f>'Section 10 chart data'!$D$89</f>
        <v>41.54</v>
      </c>
      <c r="F15" s="321">
        <f>'Section 10 chart data'!$D$72</f>
        <v>2.016</v>
      </c>
      <c r="G15" s="321">
        <f>'Section 10 chart data'!$E$89</f>
        <v>5.8929999999999998</v>
      </c>
      <c r="H15" s="696">
        <f>'Section 10 chart data'!$F$89</f>
        <v>48.95</v>
      </c>
      <c r="I15" s="321">
        <f>'Section 10 chart data'!$E$72</f>
        <v>2.028</v>
      </c>
      <c r="J15" s="321">
        <f>'Section 10 chart data'!$G$89</f>
        <v>8.9429999999999996</v>
      </c>
      <c r="K15" s="696">
        <f>'Section 10 chart data'!$H$89</f>
        <v>43.2</v>
      </c>
      <c r="L15" s="321">
        <f>'Section 10 chart data'!$F$72</f>
        <v>1.3160000000000001</v>
      </c>
      <c r="M15" s="321">
        <f>'Section 10 chart data'!$I$89</f>
        <v>6.6050000000000004</v>
      </c>
      <c r="N15" s="696">
        <f>'Section 10 chart data'!$J$89</f>
        <v>52.54</v>
      </c>
      <c r="O15" s="321">
        <f>'Section 10 chart data'!$G$72</f>
        <v>2.4020000000000001</v>
      </c>
      <c r="P15" s="321">
        <f>'Section 10 chart data'!$K$89</f>
        <v>2.5630000000000002</v>
      </c>
      <c r="Q15" s="696">
        <f>'Section 10 chart data'!$L$89</f>
        <v>46.86</v>
      </c>
      <c r="R15" s="321">
        <f>'Section 10 chart data'!$H$72</f>
        <v>3.76</v>
      </c>
      <c r="S15" s="321">
        <f>'Section 10 chart data'!$M$89</f>
        <v>29.314</v>
      </c>
      <c r="T15" s="696">
        <f>'Section 10 chart data'!$N$89</f>
        <v>89.45</v>
      </c>
      <c r="U15" s="321">
        <f>'Section 10 chart data'!$I$72</f>
        <v>5.6449999999999996</v>
      </c>
      <c r="V15" s="321">
        <f>'Section 10 chart data'!$O$89</f>
        <v>4.0839999999999996</v>
      </c>
      <c r="W15" s="696">
        <f>'Section 10 chart data'!$P$89</f>
        <v>23.11</v>
      </c>
      <c r="X15" s="321">
        <f>'Section 10 chart data'!$J$72</f>
        <v>3.8679999999999999</v>
      </c>
      <c r="Y15" s="321">
        <f>'Section 10 chart data'!$Q$89</f>
        <v>5.7720000000000002</v>
      </c>
      <c r="Z15" s="696">
        <f>'Section 10 chart data'!$R$89</f>
        <v>18.86</v>
      </c>
      <c r="AA15" s="321">
        <f>'Section 10 chart data'!$K$72</f>
        <v>5.52</v>
      </c>
      <c r="AB15" s="321">
        <f>'Section 10 chart data'!$S$89</f>
        <v>8.5389999999999997</v>
      </c>
      <c r="AC15" s="696">
        <f>'Section 10 chart data'!$T$89</f>
        <v>21.37</v>
      </c>
      <c r="AD15" s="321">
        <f>'Section 10 chart data'!$L$72</f>
        <v>7.3410000000000002</v>
      </c>
      <c r="AE15" s="321">
        <f>'Section 10 chart data'!$U$89</f>
        <v>7.5839999999999996</v>
      </c>
      <c r="AF15" s="696">
        <f>'Section 10 chart data'!$V$89</f>
        <v>17.579999999999998</v>
      </c>
      <c r="AG15" s="321">
        <f>'Section 10 chart data'!$M$72</f>
        <v>15.459</v>
      </c>
      <c r="AH15" s="321">
        <f>'Section 10 chart data'!$W$89</f>
        <v>16.71</v>
      </c>
      <c r="AI15" s="699">
        <f>'Section 10 chart data'!$X$89</f>
        <v>30.1</v>
      </c>
    </row>
    <row r="16" spans="2:35" ht="15" customHeight="1" x14ac:dyDescent="0.2">
      <c r="B16" s="159" t="s">
        <v>90</v>
      </c>
      <c r="C16" s="321">
        <f>'Section 10 chart data'!$C$73</f>
        <v>27.158999999999999</v>
      </c>
      <c r="D16" s="321">
        <f>'Section 10 chart data'!$C$90</f>
        <v>5.7869999999999999</v>
      </c>
      <c r="E16" s="696">
        <f>'Section 10 chart data'!$D$90</f>
        <v>53.18</v>
      </c>
      <c r="F16" s="321">
        <f>'Section 10 chart data'!$D$73</f>
        <v>19.306999999999999</v>
      </c>
      <c r="G16" s="321">
        <f>'Section 10 chart data'!$E$90</f>
        <v>22.335000000000001</v>
      </c>
      <c r="H16" s="696">
        <f>'Section 10 chart data'!$F$90</f>
        <v>70</v>
      </c>
      <c r="I16" s="321">
        <f>'Section 10 chart data'!$E$73</f>
        <v>12.37</v>
      </c>
      <c r="J16" s="321">
        <f>'Section 10 chart data'!$G$90</f>
        <v>5.6909999999999998</v>
      </c>
      <c r="K16" s="696">
        <f>'Section 10 chart data'!$H$90</f>
        <v>45.94</v>
      </c>
      <c r="L16" s="321">
        <f>'Section 10 chart data'!$F$73</f>
        <v>9.0380000000000003</v>
      </c>
      <c r="M16" s="321">
        <f>'Section 10 chart data'!$I$90</f>
        <v>14.321</v>
      </c>
      <c r="N16" s="696">
        <f>'Section 10 chart data'!$J$90</f>
        <v>73.5</v>
      </c>
      <c r="O16" s="321">
        <f>'Section 10 chart data'!$G$73</f>
        <v>3.8130000000000002</v>
      </c>
      <c r="P16" s="321">
        <f>'Section 10 chart data'!$K$90</f>
        <v>2.3740000000000001</v>
      </c>
      <c r="Q16" s="696">
        <f>'Section 10 chart data'!$L$90</f>
        <v>56.22</v>
      </c>
      <c r="R16" s="321">
        <f>'Section 10 chart data'!$H$73</f>
        <v>0.71799999999999997</v>
      </c>
      <c r="S16" s="321">
        <f>'Section 10 chart data'!$M$90</f>
        <v>51.771999999999998</v>
      </c>
      <c r="T16" s="696">
        <f>'Section 10 chart data'!$N$90</f>
        <v>59.87</v>
      </c>
      <c r="U16" s="321">
        <f>'Section 10 chart data'!$I$73</f>
        <v>1.4039999999999999</v>
      </c>
      <c r="V16" s="321">
        <f>'Section 10 chart data'!$O$90</f>
        <v>3.3359999999999999</v>
      </c>
      <c r="W16" s="696">
        <f>'Section 10 chart data'!$P$90</f>
        <v>90.08</v>
      </c>
      <c r="X16" s="321">
        <f>'Section 10 chart data'!$J$73</f>
        <v>2.75</v>
      </c>
      <c r="Y16" s="321">
        <f>'Section 10 chart data'!$Q$90</f>
        <v>2.0539999999999998</v>
      </c>
      <c r="Z16" s="696">
        <f>'Section 10 chart data'!$R$90</f>
        <v>74.28</v>
      </c>
      <c r="AA16" s="321">
        <f>'Section 10 chart data'!$K$73</f>
        <v>3.5369999999999999</v>
      </c>
      <c r="AB16" s="321">
        <f>'Section 10 chart data'!$S$90</f>
        <v>1.891</v>
      </c>
      <c r="AC16" s="696">
        <f>'Section 10 chart data'!$T$90</f>
        <v>45.61</v>
      </c>
      <c r="AD16" s="321">
        <f>'Section 10 chart data'!$L$73</f>
        <v>5.6509999999999998</v>
      </c>
      <c r="AE16" s="321">
        <f>'Section 10 chart data'!$U$90</f>
        <v>0.39100000000000001</v>
      </c>
      <c r="AF16" s="696">
        <f>'Section 10 chart data'!$V$90</f>
        <v>48.36</v>
      </c>
      <c r="AG16" s="321">
        <f>'Section 10 chart data'!$M$73</f>
        <v>1.0629999999999999</v>
      </c>
      <c r="AH16" s="321">
        <f>'Section 10 chart data'!$W$90</f>
        <v>0.39200000000000002</v>
      </c>
      <c r="AI16" s="699">
        <f>'Section 10 chart data'!$X$90</f>
        <v>48.15</v>
      </c>
    </row>
    <row r="17" spans="2:35" ht="15" customHeight="1" x14ac:dyDescent="0.2">
      <c r="B17" s="161" t="s">
        <v>91</v>
      </c>
      <c r="C17" s="322">
        <f>'Section 10 chart data'!$C$74</f>
        <v>3.8860000000000001</v>
      </c>
      <c r="D17" s="322">
        <f>'Section 10 chart data'!$C$91</f>
        <v>15.082000000000001</v>
      </c>
      <c r="E17" s="697">
        <f>'Section 10 chart data'!$D$91</f>
        <v>76.290000000000006</v>
      </c>
      <c r="F17" s="322">
        <f>'Section 10 chart data'!$D$74</f>
        <v>2.6040000000000001</v>
      </c>
      <c r="G17" s="322">
        <f>'Section 10 chart data'!$E$91</f>
        <v>6.7560000000000002</v>
      </c>
      <c r="H17" s="697">
        <f>'Section 10 chart data'!$F$91</f>
        <v>61.72</v>
      </c>
      <c r="I17" s="322">
        <f>'Section 10 chart data'!$E$74</f>
        <v>2.7519999999999998</v>
      </c>
      <c r="J17" s="322">
        <f>'Section 10 chart data'!$G$91</f>
        <v>3.1629999999999998</v>
      </c>
      <c r="K17" s="697">
        <f>'Section 10 chart data'!$H$91</f>
        <v>72.900000000000006</v>
      </c>
      <c r="L17" s="322">
        <f>'Section 10 chart data'!$F$74</f>
        <v>1.623</v>
      </c>
      <c r="M17" s="322">
        <f>'Section 10 chart data'!$I$91</f>
        <v>4.4530000000000003</v>
      </c>
      <c r="N17" s="697">
        <f>'Section 10 chart data'!$J$91</f>
        <v>58.64</v>
      </c>
      <c r="O17" s="322">
        <f>'Section 10 chart data'!$G$74</f>
        <v>3.1480000000000001</v>
      </c>
      <c r="P17" s="322">
        <f>'Section 10 chart data'!$K$91</f>
        <v>5.3360000000000003</v>
      </c>
      <c r="Q17" s="697">
        <f>'Section 10 chart data'!$L$91</f>
        <v>51.96</v>
      </c>
      <c r="R17" s="322">
        <f>'Section 10 chart data'!$H$74</f>
        <v>4.9880000000000004</v>
      </c>
      <c r="S17" s="322">
        <f>'Section 10 chart data'!$M$91</f>
        <v>4.1879999999999997</v>
      </c>
      <c r="T17" s="697">
        <f>'Section 10 chart data'!$N$91</f>
        <v>40.83</v>
      </c>
      <c r="U17" s="322">
        <f>'Section 10 chart data'!$I$74</f>
        <v>5.8940000000000001</v>
      </c>
      <c r="V17" s="322">
        <f>'Section 10 chart data'!$O$91</f>
        <v>6.12</v>
      </c>
      <c r="W17" s="697">
        <f>'Section 10 chart data'!$P$91</f>
        <v>41.81</v>
      </c>
      <c r="X17" s="322">
        <f>'Section 10 chart data'!$J$74</f>
        <v>5.0739999999999998</v>
      </c>
      <c r="Y17" s="322">
        <f>'Section 10 chart data'!$Q$91</f>
        <v>9.8740000000000006</v>
      </c>
      <c r="Z17" s="697">
        <f>'Section 10 chart data'!$R$91</f>
        <v>38.659999999999997</v>
      </c>
      <c r="AA17" s="322">
        <f>'Section 10 chart data'!$K$74</f>
        <v>6.3010000000000002</v>
      </c>
      <c r="AB17" s="322">
        <f>'Section 10 chart data'!$S$91</f>
        <v>8.407</v>
      </c>
      <c r="AC17" s="697">
        <f>'Section 10 chart data'!$T$91</f>
        <v>21.76</v>
      </c>
      <c r="AD17" s="322">
        <f>'Section 10 chart data'!$L$74</f>
        <v>10.105</v>
      </c>
      <c r="AE17" s="322">
        <f>'Section 10 chart data'!$U$91</f>
        <v>9.7520000000000007</v>
      </c>
      <c r="AF17" s="697">
        <f>'Section 10 chart data'!$V$91</f>
        <v>19.66</v>
      </c>
      <c r="AG17" s="322">
        <f>'Section 10 chart data'!$M$74</f>
        <v>14.161</v>
      </c>
      <c r="AH17" s="322">
        <f>'Section 10 chart data'!$W$91</f>
        <v>18.094999999999999</v>
      </c>
      <c r="AI17" s="700">
        <f>'Section 10 chart data'!$X$91</f>
        <v>34.340000000000003</v>
      </c>
    </row>
    <row r="20" spans="2:35" ht="15" customHeight="1" x14ac:dyDescent="0.2">
      <c r="B20" s="855" t="s">
        <v>77</v>
      </c>
      <c r="C20" s="858" t="s">
        <v>331</v>
      </c>
      <c r="D20" s="858"/>
      <c r="E20" s="858"/>
      <c r="F20" s="858" t="s">
        <v>222</v>
      </c>
      <c r="G20" s="858"/>
      <c r="H20" s="785"/>
    </row>
    <row r="21" spans="2:35" ht="15" customHeight="1" x14ac:dyDescent="0.2">
      <c r="B21" s="879"/>
      <c r="C21" s="317" t="s">
        <v>78</v>
      </c>
      <c r="D21" s="859" t="s">
        <v>79</v>
      </c>
      <c r="E21" s="859"/>
      <c r="F21" s="317" t="s">
        <v>78</v>
      </c>
      <c r="G21" s="859" t="s">
        <v>79</v>
      </c>
      <c r="H21" s="788"/>
    </row>
    <row r="22" spans="2:35" ht="30" customHeight="1" x14ac:dyDescent="0.2">
      <c r="B22" s="879"/>
      <c r="C22" s="857" t="s">
        <v>325</v>
      </c>
      <c r="D22" s="857"/>
      <c r="E22" s="130" t="s">
        <v>82</v>
      </c>
      <c r="F22" s="857" t="s">
        <v>325</v>
      </c>
      <c r="G22" s="857"/>
      <c r="H22" s="131" t="s">
        <v>82</v>
      </c>
    </row>
    <row r="23" spans="2:35" ht="15" customHeight="1" x14ac:dyDescent="0.2">
      <c r="B23" s="143" t="str">
        <f>Index!$B$4</f>
        <v>North East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0">
        <f>$C$9</f>
        <v>531.601</v>
      </c>
      <c r="D24" s="320">
        <f>$D$9</f>
        <v>287.02800000000002</v>
      </c>
      <c r="E24" s="695">
        <f>$E$9</f>
        <v>18.52</v>
      </c>
      <c r="F24" s="320">
        <f>$F$9</f>
        <v>364.50599999999997</v>
      </c>
      <c r="G24" s="320">
        <f>$G$9</f>
        <v>374.25299999999999</v>
      </c>
      <c r="H24" s="698">
        <f>$H$9</f>
        <v>17.09</v>
      </c>
    </row>
    <row r="25" spans="2:35" ht="15" customHeight="1" x14ac:dyDescent="0.2">
      <c r="B25" s="159" t="s">
        <v>84</v>
      </c>
      <c r="C25" s="321">
        <f>$C$10</f>
        <v>400.81599999999997</v>
      </c>
      <c r="D25" s="321">
        <f>$D$10</f>
        <v>121.474</v>
      </c>
      <c r="E25" s="696">
        <f>$E$10</f>
        <v>41.4</v>
      </c>
      <c r="F25" s="321">
        <f>$F$10</f>
        <v>294.17899999999997</v>
      </c>
      <c r="G25" s="321">
        <f>$G$10</f>
        <v>134.251</v>
      </c>
      <c r="H25" s="699">
        <f>$H$10</f>
        <v>29.74</v>
      </c>
    </row>
    <row r="26" spans="2:35" ht="15" customHeight="1" x14ac:dyDescent="0.2">
      <c r="B26" s="159" t="s">
        <v>85</v>
      </c>
      <c r="C26" s="321">
        <f>$C$11</f>
        <v>14.696</v>
      </c>
      <c r="D26" s="321">
        <f>$D$11</f>
        <v>55.447000000000003</v>
      </c>
      <c r="E26" s="696">
        <f>$E$11</f>
        <v>18.54</v>
      </c>
      <c r="F26" s="321">
        <f>$F$11</f>
        <v>10.106999999999999</v>
      </c>
      <c r="G26" s="321">
        <f>$G$11</f>
        <v>84.334000000000003</v>
      </c>
      <c r="H26" s="699">
        <f>$H$11</f>
        <v>33.270000000000003</v>
      </c>
    </row>
    <row r="27" spans="2:35" ht="15" customHeight="1" x14ac:dyDescent="0.2">
      <c r="B27" s="159" t="s">
        <v>86</v>
      </c>
      <c r="C27" s="321">
        <f>$C$12</f>
        <v>1.9339999999999999</v>
      </c>
      <c r="D27" s="321">
        <f>$D$12</f>
        <v>1.228</v>
      </c>
      <c r="E27" s="696">
        <f>$E$12</f>
        <v>90.72</v>
      </c>
      <c r="F27" s="321">
        <f>$F$12</f>
        <v>0.59299999999999997</v>
      </c>
      <c r="G27" s="321">
        <f>$G$12</f>
        <v>1.48</v>
      </c>
      <c r="H27" s="699">
        <f>$H$12</f>
        <v>72.97</v>
      </c>
    </row>
    <row r="28" spans="2:35" ht="15" customHeight="1" x14ac:dyDescent="0.2">
      <c r="B28" s="159" t="s">
        <v>87</v>
      </c>
      <c r="C28" s="321">
        <f>$C$13</f>
        <v>75.191000000000003</v>
      </c>
      <c r="D28" s="321">
        <f>$D$13</f>
        <v>27.920999999999999</v>
      </c>
      <c r="E28" s="696">
        <f>$E$13</f>
        <v>31.84</v>
      </c>
      <c r="F28" s="321">
        <f>$F$13</f>
        <v>30.172999999999998</v>
      </c>
      <c r="G28" s="321">
        <f>$G$13</f>
        <v>58.905999999999999</v>
      </c>
      <c r="H28" s="699">
        <f>$H$13</f>
        <v>59.95</v>
      </c>
    </row>
    <row r="29" spans="2:35" ht="15" customHeight="1" x14ac:dyDescent="0.2">
      <c r="B29" s="159" t="s">
        <v>88</v>
      </c>
      <c r="C29" s="321">
        <f>$C$14</f>
        <v>6.0439999999999996</v>
      </c>
      <c r="D29" s="321">
        <f>$D$14</f>
        <v>50.271000000000001</v>
      </c>
      <c r="E29" s="696">
        <f>$E$14</f>
        <v>26.34</v>
      </c>
      <c r="F29" s="321">
        <f>$F$14</f>
        <v>5.5270000000000001</v>
      </c>
      <c r="G29" s="321">
        <f>$G$14</f>
        <v>59.155000000000001</v>
      </c>
      <c r="H29" s="699">
        <f>$H$14</f>
        <v>27.83</v>
      </c>
    </row>
    <row r="30" spans="2:35" ht="15" customHeight="1" x14ac:dyDescent="0.2">
      <c r="B30" s="159" t="s">
        <v>89</v>
      </c>
      <c r="C30" s="321">
        <f>$C$15</f>
        <v>1.873</v>
      </c>
      <c r="D30" s="321">
        <f>$D$15</f>
        <v>9.1679999999999993</v>
      </c>
      <c r="E30" s="696">
        <f>$E$15</f>
        <v>41.54</v>
      </c>
      <c r="F30" s="321">
        <f>$F$15</f>
        <v>2.016</v>
      </c>
      <c r="G30" s="321">
        <f>$G$15</f>
        <v>5.8929999999999998</v>
      </c>
      <c r="H30" s="699">
        <f>$H$15</f>
        <v>48.95</v>
      </c>
    </row>
    <row r="31" spans="2:35" ht="15" customHeight="1" x14ac:dyDescent="0.2">
      <c r="B31" s="159" t="s">
        <v>90</v>
      </c>
      <c r="C31" s="321">
        <f>$C$16</f>
        <v>27.158999999999999</v>
      </c>
      <c r="D31" s="321">
        <f>$D$16</f>
        <v>5.7869999999999999</v>
      </c>
      <c r="E31" s="696">
        <f>$E$16</f>
        <v>53.18</v>
      </c>
      <c r="F31" s="321">
        <f>$F$16</f>
        <v>19.306999999999999</v>
      </c>
      <c r="G31" s="321">
        <f>$G$16</f>
        <v>22.335000000000001</v>
      </c>
      <c r="H31" s="699">
        <f>$H$16</f>
        <v>70</v>
      </c>
    </row>
    <row r="32" spans="2:35" ht="15" customHeight="1" x14ac:dyDescent="0.2">
      <c r="B32" s="161" t="s">
        <v>91</v>
      </c>
      <c r="C32" s="322">
        <f>$C$17</f>
        <v>3.8860000000000001</v>
      </c>
      <c r="D32" s="322">
        <f>$D$17</f>
        <v>15.082000000000001</v>
      </c>
      <c r="E32" s="697">
        <f>$E$17</f>
        <v>76.290000000000006</v>
      </c>
      <c r="F32" s="322">
        <f>$F$17</f>
        <v>2.6040000000000001</v>
      </c>
      <c r="G32" s="322">
        <f>$G$17</f>
        <v>6.7560000000000002</v>
      </c>
      <c r="H32" s="700">
        <f>$H$17</f>
        <v>61.72</v>
      </c>
    </row>
    <row r="35" spans="2:8" ht="15" customHeight="1" x14ac:dyDescent="0.2">
      <c r="B35" s="855" t="s">
        <v>77</v>
      </c>
      <c r="C35" s="858" t="s">
        <v>225</v>
      </c>
      <c r="D35" s="858"/>
      <c r="E35" s="858"/>
      <c r="F35" s="858" t="s">
        <v>226</v>
      </c>
      <c r="G35" s="858"/>
      <c r="H35" s="785"/>
    </row>
    <row r="36" spans="2:8" ht="15" customHeight="1" x14ac:dyDescent="0.2">
      <c r="B36" s="879"/>
      <c r="C36" s="317" t="s">
        <v>78</v>
      </c>
      <c r="D36" s="859" t="s">
        <v>79</v>
      </c>
      <c r="E36" s="859"/>
      <c r="F36" s="317" t="s">
        <v>78</v>
      </c>
      <c r="G36" s="859" t="s">
        <v>79</v>
      </c>
      <c r="H36" s="788"/>
    </row>
    <row r="37" spans="2:8" ht="30" customHeight="1" x14ac:dyDescent="0.2">
      <c r="B37" s="879"/>
      <c r="C37" s="857" t="s">
        <v>325</v>
      </c>
      <c r="D37" s="857"/>
      <c r="E37" s="130" t="s">
        <v>82</v>
      </c>
      <c r="F37" s="857" t="s">
        <v>325</v>
      </c>
      <c r="G37" s="857"/>
      <c r="H37" s="131" t="s">
        <v>82</v>
      </c>
    </row>
    <row r="38" spans="2:8" ht="15" customHeight="1" x14ac:dyDescent="0.2">
      <c r="B38" s="143" t="str">
        <f>Index!$B$4</f>
        <v>North East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0">
        <f>$I$9</f>
        <v>306.07900000000001</v>
      </c>
      <c r="D39" s="320">
        <f>$J$9</f>
        <v>370.53500000000003</v>
      </c>
      <c r="E39" s="695">
        <f>$K$9</f>
        <v>16.57</v>
      </c>
      <c r="F39" s="320">
        <f>$L$9</f>
        <v>284.392</v>
      </c>
      <c r="G39" s="320">
        <f>$M$9</f>
        <v>488.64299999999997</v>
      </c>
      <c r="H39" s="698">
        <f>$N$9</f>
        <v>18.55</v>
      </c>
    </row>
    <row r="40" spans="2:8" ht="15" customHeight="1" x14ac:dyDescent="0.2">
      <c r="B40" s="159" t="s">
        <v>84</v>
      </c>
      <c r="C40" s="321">
        <f>$I$10</f>
        <v>257.78100000000001</v>
      </c>
      <c r="D40" s="321">
        <f>$J$10</f>
        <v>205.91800000000001</v>
      </c>
      <c r="E40" s="696">
        <f>$K$10</f>
        <v>28.69</v>
      </c>
      <c r="F40" s="321">
        <f>$L$10</f>
        <v>247.501</v>
      </c>
      <c r="G40" s="321">
        <f>$M$10</f>
        <v>216.11600000000001</v>
      </c>
      <c r="H40" s="699">
        <f>$N$10</f>
        <v>34.409999999999997</v>
      </c>
    </row>
    <row r="41" spans="2:8" ht="15" customHeight="1" x14ac:dyDescent="0.2">
      <c r="B41" s="159" t="s">
        <v>85</v>
      </c>
      <c r="C41" s="321">
        <f>$I$11</f>
        <v>13.343</v>
      </c>
      <c r="D41" s="321">
        <f>$J$11</f>
        <v>79.968999999999994</v>
      </c>
      <c r="E41" s="696">
        <f>$K$11</f>
        <v>23.4</v>
      </c>
      <c r="F41" s="321">
        <f>$L$11</f>
        <v>8.7780000000000005</v>
      </c>
      <c r="G41" s="321">
        <f>$M$11</f>
        <v>171.36199999999999</v>
      </c>
      <c r="H41" s="699">
        <f>$N$11</f>
        <v>32.5</v>
      </c>
    </row>
    <row r="42" spans="2:8" ht="15" customHeight="1" x14ac:dyDescent="0.2">
      <c r="B42" s="159" t="s">
        <v>86</v>
      </c>
      <c r="C42" s="321">
        <f>$I$12</f>
        <v>1.2689999999999999</v>
      </c>
      <c r="D42" s="321">
        <f>$J$12</f>
        <v>1.212</v>
      </c>
      <c r="E42" s="696">
        <f>$K$12</f>
        <v>80.22</v>
      </c>
      <c r="F42" s="321">
        <f>$L$12</f>
        <v>0.89800000000000002</v>
      </c>
      <c r="G42" s="321">
        <f>$M$12</f>
        <v>0.95499999999999996</v>
      </c>
      <c r="H42" s="699">
        <f>$N$12</f>
        <v>95.9</v>
      </c>
    </row>
    <row r="43" spans="2:8" ht="15" customHeight="1" x14ac:dyDescent="0.2">
      <c r="B43" s="159" t="s">
        <v>87</v>
      </c>
      <c r="C43" s="321">
        <f>$I$13</f>
        <v>10.147</v>
      </c>
      <c r="D43" s="321">
        <f>$J$13</f>
        <v>15.066000000000001</v>
      </c>
      <c r="E43" s="696">
        <f>$K$13</f>
        <v>29.44</v>
      </c>
      <c r="F43" s="321">
        <f>$L$13</f>
        <v>9.5860000000000003</v>
      </c>
      <c r="G43" s="321">
        <f>$M$13</f>
        <v>34.795000000000002</v>
      </c>
      <c r="H43" s="699">
        <f>$N$13</f>
        <v>51.61</v>
      </c>
    </row>
    <row r="44" spans="2:8" ht="15" customHeight="1" x14ac:dyDescent="0.2">
      <c r="B44" s="159" t="s">
        <v>88</v>
      </c>
      <c r="C44" s="321">
        <f>$I$14</f>
        <v>6.3879999999999999</v>
      </c>
      <c r="D44" s="321">
        <f>$J$14</f>
        <v>49.292000000000002</v>
      </c>
      <c r="E44" s="696">
        <f>$K$14</f>
        <v>25.75</v>
      </c>
      <c r="F44" s="321">
        <f>$L$14</f>
        <v>5.6529999999999996</v>
      </c>
      <c r="G44" s="321">
        <f>$M$14</f>
        <v>36.731000000000002</v>
      </c>
      <c r="H44" s="699">
        <f>$N$14</f>
        <v>27.35</v>
      </c>
    </row>
    <row r="45" spans="2:8" ht="15" customHeight="1" x14ac:dyDescent="0.2">
      <c r="B45" s="159" t="s">
        <v>89</v>
      </c>
      <c r="C45" s="321">
        <f>$I$15</f>
        <v>2.028</v>
      </c>
      <c r="D45" s="321">
        <f>$J$15</f>
        <v>8.9429999999999996</v>
      </c>
      <c r="E45" s="696">
        <f>$K$15</f>
        <v>43.2</v>
      </c>
      <c r="F45" s="321">
        <f>$L$15</f>
        <v>1.3160000000000001</v>
      </c>
      <c r="G45" s="321">
        <f>$M$15</f>
        <v>6.6050000000000004</v>
      </c>
      <c r="H45" s="699">
        <f>$N$15</f>
        <v>52.54</v>
      </c>
    </row>
    <row r="46" spans="2:8" ht="15" customHeight="1" x14ac:dyDescent="0.2">
      <c r="B46" s="159" t="s">
        <v>90</v>
      </c>
      <c r="C46" s="321">
        <f>$I$16</f>
        <v>12.37</v>
      </c>
      <c r="D46" s="321">
        <f>$J$16</f>
        <v>5.6909999999999998</v>
      </c>
      <c r="E46" s="696">
        <f>$K$16</f>
        <v>45.94</v>
      </c>
      <c r="F46" s="321">
        <f>$L$16</f>
        <v>9.0380000000000003</v>
      </c>
      <c r="G46" s="321">
        <f>$M$16</f>
        <v>14.321</v>
      </c>
      <c r="H46" s="699">
        <f>$N$16</f>
        <v>73.5</v>
      </c>
    </row>
    <row r="47" spans="2:8" ht="15" customHeight="1" x14ac:dyDescent="0.2">
      <c r="B47" s="161" t="s">
        <v>91</v>
      </c>
      <c r="C47" s="322">
        <f>$I$17</f>
        <v>2.7519999999999998</v>
      </c>
      <c r="D47" s="322">
        <f>$J$17</f>
        <v>3.1629999999999998</v>
      </c>
      <c r="E47" s="697">
        <f>$K$17</f>
        <v>72.900000000000006</v>
      </c>
      <c r="F47" s="322">
        <f>$L$17</f>
        <v>1.623</v>
      </c>
      <c r="G47" s="322">
        <f>$M$17</f>
        <v>4.4530000000000003</v>
      </c>
      <c r="H47" s="700">
        <f>$N$17</f>
        <v>58.64</v>
      </c>
    </row>
    <row r="50" spans="2:8" ht="15" customHeight="1" x14ac:dyDescent="0.2">
      <c r="B50" s="855" t="s">
        <v>77</v>
      </c>
      <c r="C50" s="858" t="s">
        <v>227</v>
      </c>
      <c r="D50" s="858"/>
      <c r="E50" s="858"/>
      <c r="F50" s="858" t="s">
        <v>228</v>
      </c>
      <c r="G50" s="858"/>
      <c r="H50" s="785"/>
    </row>
    <row r="51" spans="2:8" ht="15" customHeight="1" x14ac:dyDescent="0.2">
      <c r="B51" s="879"/>
      <c r="C51" s="317" t="s">
        <v>78</v>
      </c>
      <c r="D51" s="859" t="s">
        <v>79</v>
      </c>
      <c r="E51" s="859"/>
      <c r="F51" s="317" t="s">
        <v>78</v>
      </c>
      <c r="G51" s="859" t="s">
        <v>79</v>
      </c>
      <c r="H51" s="788"/>
    </row>
    <row r="52" spans="2:8" ht="30" customHeight="1" x14ac:dyDescent="0.2">
      <c r="B52" s="879"/>
      <c r="C52" s="857" t="s">
        <v>325</v>
      </c>
      <c r="D52" s="857"/>
      <c r="E52" s="130" t="s">
        <v>82</v>
      </c>
      <c r="F52" s="857" t="s">
        <v>325</v>
      </c>
      <c r="G52" s="857"/>
      <c r="H52" s="131" t="s">
        <v>82</v>
      </c>
    </row>
    <row r="53" spans="2:8" ht="15" customHeight="1" x14ac:dyDescent="0.2">
      <c r="B53" s="143" t="str">
        <f>Index!$B$4</f>
        <v>North East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0">
        <f>$O$9</f>
        <v>284.07400000000001</v>
      </c>
      <c r="D54" s="320">
        <f>$P$9</f>
        <v>543.79</v>
      </c>
      <c r="E54" s="695">
        <f>$Q$9</f>
        <v>19.170000000000002</v>
      </c>
      <c r="F54" s="320">
        <f>$R$9</f>
        <v>239.82499999999999</v>
      </c>
      <c r="G54" s="320">
        <f>$S$9</f>
        <v>491.47399999999999</v>
      </c>
      <c r="H54" s="698">
        <f>$T$9</f>
        <v>18.88</v>
      </c>
    </row>
    <row r="55" spans="2:8" ht="15" customHeight="1" x14ac:dyDescent="0.2">
      <c r="B55" s="159" t="s">
        <v>84</v>
      </c>
      <c r="C55" s="321">
        <f>$O$10</f>
        <v>254.19399999999999</v>
      </c>
      <c r="D55" s="321">
        <f>$P$10</f>
        <v>313.19400000000002</v>
      </c>
      <c r="E55" s="696">
        <f>$Q$10</f>
        <v>30.16</v>
      </c>
      <c r="F55" s="321">
        <f>$R$10</f>
        <v>203.161</v>
      </c>
      <c r="G55" s="321">
        <f>$S$10</f>
        <v>234.14</v>
      </c>
      <c r="H55" s="699">
        <f>$T$10</f>
        <v>33.1</v>
      </c>
    </row>
    <row r="56" spans="2:8" ht="15" customHeight="1" x14ac:dyDescent="0.2">
      <c r="B56" s="159" t="s">
        <v>85</v>
      </c>
      <c r="C56" s="321">
        <f>$O$11</f>
        <v>8.4700000000000006</v>
      </c>
      <c r="D56" s="321">
        <f>$P$11</f>
        <v>127.43899999999999</v>
      </c>
      <c r="E56" s="696">
        <f>$Q$11</f>
        <v>30.58</v>
      </c>
      <c r="F56" s="321">
        <f>$R$11</f>
        <v>7.7770000000000001</v>
      </c>
      <c r="G56" s="321">
        <f>$S$11</f>
        <v>106.06399999999999</v>
      </c>
      <c r="H56" s="699">
        <f>$T$11</f>
        <v>36.07</v>
      </c>
    </row>
    <row r="57" spans="2:8" ht="15" customHeight="1" x14ac:dyDescent="0.2">
      <c r="B57" s="159" t="s">
        <v>86</v>
      </c>
      <c r="C57" s="321">
        <f>$O$12</f>
        <v>0.71099999999999997</v>
      </c>
      <c r="D57" s="321">
        <f>$P$12</f>
        <v>0.92200000000000004</v>
      </c>
      <c r="E57" s="696">
        <f>$Q$12</f>
        <v>95.95</v>
      </c>
      <c r="F57" s="321">
        <f>$R$12</f>
        <v>1.1319999999999999</v>
      </c>
      <c r="G57" s="321">
        <f>$S$12</f>
        <v>0.622</v>
      </c>
      <c r="H57" s="699">
        <f>$T$12</f>
        <v>88.62</v>
      </c>
    </row>
    <row r="58" spans="2:8" ht="15" customHeight="1" x14ac:dyDescent="0.2">
      <c r="B58" s="159" t="s">
        <v>87</v>
      </c>
      <c r="C58" s="321">
        <f>$O$13</f>
        <v>5.1379999999999999</v>
      </c>
      <c r="D58" s="321">
        <f>$P$13</f>
        <v>55.85</v>
      </c>
      <c r="E58" s="696">
        <f>$Q$13</f>
        <v>60.26</v>
      </c>
      <c r="F58" s="321">
        <f>$R$13</f>
        <v>11.343999999999999</v>
      </c>
      <c r="G58" s="321">
        <f>$S$13</f>
        <v>38.802</v>
      </c>
      <c r="H58" s="699">
        <f>$T$13</f>
        <v>46.86</v>
      </c>
    </row>
    <row r="59" spans="2:8" ht="15" customHeight="1" x14ac:dyDescent="0.2">
      <c r="B59" s="159" t="s">
        <v>88</v>
      </c>
      <c r="C59" s="321">
        <f>$O$14</f>
        <v>6.1980000000000004</v>
      </c>
      <c r="D59" s="321">
        <f>$P$14</f>
        <v>32.570999999999998</v>
      </c>
      <c r="E59" s="696">
        <f>$Q$14</f>
        <v>27.71</v>
      </c>
      <c r="F59" s="321">
        <f>$R$14</f>
        <v>6.9450000000000003</v>
      </c>
      <c r="G59" s="321">
        <f>$S$14</f>
        <v>22.324999999999999</v>
      </c>
      <c r="H59" s="699">
        <f>$T$14</f>
        <v>30.96</v>
      </c>
    </row>
    <row r="60" spans="2:8" ht="15" customHeight="1" x14ac:dyDescent="0.2">
      <c r="B60" s="159" t="s">
        <v>89</v>
      </c>
      <c r="C60" s="321">
        <f>$O$15</f>
        <v>2.4020000000000001</v>
      </c>
      <c r="D60" s="321">
        <f>$P$15</f>
        <v>2.5630000000000002</v>
      </c>
      <c r="E60" s="696">
        <f>$Q$15</f>
        <v>46.86</v>
      </c>
      <c r="F60" s="321">
        <f>$R$15</f>
        <v>3.76</v>
      </c>
      <c r="G60" s="321">
        <f>$S$15</f>
        <v>29.314</v>
      </c>
      <c r="H60" s="699">
        <f>$T$15</f>
        <v>89.45</v>
      </c>
    </row>
    <row r="61" spans="2:8" ht="15" customHeight="1" x14ac:dyDescent="0.2">
      <c r="B61" s="159" t="s">
        <v>90</v>
      </c>
      <c r="C61" s="321">
        <f>$O$16</f>
        <v>3.8130000000000002</v>
      </c>
      <c r="D61" s="321">
        <f>$P$16</f>
        <v>2.3740000000000001</v>
      </c>
      <c r="E61" s="696">
        <f>$Q$16</f>
        <v>56.22</v>
      </c>
      <c r="F61" s="321">
        <f>$R$16</f>
        <v>0.71799999999999997</v>
      </c>
      <c r="G61" s="321">
        <f>$S$16</f>
        <v>51.771999999999998</v>
      </c>
      <c r="H61" s="699">
        <f>$T$16</f>
        <v>59.87</v>
      </c>
    </row>
    <row r="62" spans="2:8" ht="15" customHeight="1" x14ac:dyDescent="0.2">
      <c r="B62" s="161" t="s">
        <v>91</v>
      </c>
      <c r="C62" s="322">
        <f>$O$17</f>
        <v>3.1480000000000001</v>
      </c>
      <c r="D62" s="322">
        <f>$P$17</f>
        <v>5.3360000000000003</v>
      </c>
      <c r="E62" s="697">
        <f>$Q$17</f>
        <v>51.96</v>
      </c>
      <c r="F62" s="322">
        <f>$R$17</f>
        <v>4.9880000000000004</v>
      </c>
      <c r="G62" s="322">
        <f>$S$17</f>
        <v>4.1879999999999997</v>
      </c>
      <c r="H62" s="700">
        <f>$T$17</f>
        <v>40.83</v>
      </c>
    </row>
    <row r="65" spans="2:8" ht="15" customHeight="1" x14ac:dyDescent="0.2">
      <c r="B65" s="855" t="s">
        <v>77</v>
      </c>
      <c r="C65" s="858" t="s">
        <v>332</v>
      </c>
      <c r="D65" s="858"/>
      <c r="E65" s="858"/>
      <c r="F65" s="858" t="s">
        <v>333</v>
      </c>
      <c r="G65" s="858"/>
      <c r="H65" s="785"/>
    </row>
    <row r="66" spans="2:8" ht="15" customHeight="1" x14ac:dyDescent="0.2">
      <c r="B66" s="879"/>
      <c r="C66" s="317" t="s">
        <v>78</v>
      </c>
      <c r="D66" s="859" t="s">
        <v>79</v>
      </c>
      <c r="E66" s="859"/>
      <c r="F66" s="317" t="s">
        <v>78</v>
      </c>
      <c r="G66" s="859" t="s">
        <v>79</v>
      </c>
      <c r="H66" s="788"/>
    </row>
    <row r="67" spans="2:8" ht="30" customHeight="1" x14ac:dyDescent="0.2">
      <c r="B67" s="879"/>
      <c r="C67" s="857" t="s">
        <v>325</v>
      </c>
      <c r="D67" s="857"/>
      <c r="E67" s="130" t="s">
        <v>82</v>
      </c>
      <c r="F67" s="857" t="s">
        <v>325</v>
      </c>
      <c r="G67" s="857"/>
      <c r="H67" s="131" t="s">
        <v>82</v>
      </c>
    </row>
    <row r="68" spans="2:8" ht="15" customHeight="1" x14ac:dyDescent="0.2">
      <c r="B68" s="143" t="str">
        <f>Index!$B$4</f>
        <v>North East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0">
        <f>$U$9</f>
        <v>343.99200000000002</v>
      </c>
      <c r="D69" s="320">
        <f>$V$9</f>
        <v>259.54899999999998</v>
      </c>
      <c r="E69" s="695">
        <f>$W$9</f>
        <v>21.27</v>
      </c>
      <c r="F69" s="320">
        <f>$X$9</f>
        <v>312.86099999999999</v>
      </c>
      <c r="G69" s="320">
        <f>$Y$9</f>
        <v>197.40799999999999</v>
      </c>
      <c r="H69" s="698">
        <f>$Z$9</f>
        <v>16.32</v>
      </c>
    </row>
    <row r="70" spans="2:8" ht="15" customHeight="1" x14ac:dyDescent="0.2">
      <c r="B70" s="159" t="s">
        <v>84</v>
      </c>
      <c r="C70" s="321">
        <f>$U$10</f>
        <v>282.673</v>
      </c>
      <c r="D70" s="321">
        <f>$V$10</f>
        <v>131.374</v>
      </c>
      <c r="E70" s="696">
        <f>$W$10</f>
        <v>37.020000000000003</v>
      </c>
      <c r="F70" s="321">
        <f>$X$10</f>
        <v>262.892</v>
      </c>
      <c r="G70" s="321">
        <f>$Y$10</f>
        <v>74.872</v>
      </c>
      <c r="H70" s="699">
        <f>$Z$10</f>
        <v>26.21</v>
      </c>
    </row>
    <row r="71" spans="2:8" ht="15" customHeight="1" x14ac:dyDescent="0.2">
      <c r="B71" s="159" t="s">
        <v>85</v>
      </c>
      <c r="C71" s="321">
        <f>$U$11</f>
        <v>10.714</v>
      </c>
      <c r="D71" s="321">
        <f>$V$11</f>
        <v>58.759</v>
      </c>
      <c r="E71" s="696">
        <f>$W$11</f>
        <v>35.9</v>
      </c>
      <c r="F71" s="321">
        <f>$X$11</f>
        <v>9.657</v>
      </c>
      <c r="G71" s="321">
        <f>$Y$11</f>
        <v>63.533999999999999</v>
      </c>
      <c r="H71" s="699">
        <f>$Z$11</f>
        <v>30.32</v>
      </c>
    </row>
    <row r="72" spans="2:8" ht="15" customHeight="1" x14ac:dyDescent="0.2">
      <c r="B72" s="159" t="s">
        <v>86</v>
      </c>
      <c r="C72" s="321">
        <f>$U$12</f>
        <v>2.5299999999999998</v>
      </c>
      <c r="D72" s="321">
        <f>$V$12</f>
        <v>0.51900000000000002</v>
      </c>
      <c r="E72" s="696">
        <f>$W$12</f>
        <v>87.12</v>
      </c>
      <c r="F72" s="321">
        <f>$X$12</f>
        <v>3.7690000000000001</v>
      </c>
      <c r="G72" s="321">
        <f>$Y$12</f>
        <v>0.502</v>
      </c>
      <c r="H72" s="699">
        <f>$Z$12</f>
        <v>86.77</v>
      </c>
    </row>
    <row r="73" spans="2:8" ht="15" customHeight="1" x14ac:dyDescent="0.2">
      <c r="B73" s="159" t="s">
        <v>87</v>
      </c>
      <c r="C73" s="321">
        <f>$U$13</f>
        <v>23.934999999999999</v>
      </c>
      <c r="D73" s="321">
        <f>$V$13</f>
        <v>34.494</v>
      </c>
      <c r="E73" s="696">
        <f>$W$13</f>
        <v>54.91</v>
      </c>
      <c r="F73" s="321">
        <f>$X$13</f>
        <v>20.46</v>
      </c>
      <c r="G73" s="321">
        <f>$Y$13</f>
        <v>18.564</v>
      </c>
      <c r="H73" s="699">
        <f>$Z$13</f>
        <v>78.67</v>
      </c>
    </row>
    <row r="74" spans="2:8" ht="15" customHeight="1" x14ac:dyDescent="0.2">
      <c r="B74" s="159" t="s">
        <v>88</v>
      </c>
      <c r="C74" s="321">
        <f>$U$14</f>
        <v>11.196</v>
      </c>
      <c r="D74" s="321">
        <f>$V$14</f>
        <v>19.282</v>
      </c>
      <c r="E74" s="696">
        <f>$W$14</f>
        <v>32.75</v>
      </c>
      <c r="F74" s="321">
        <f>$X$14</f>
        <v>4.391</v>
      </c>
      <c r="G74" s="321">
        <f>$Y$14</f>
        <v>21.741</v>
      </c>
      <c r="H74" s="699">
        <f>$Z$14</f>
        <v>30.69</v>
      </c>
    </row>
    <row r="75" spans="2:8" ht="15" customHeight="1" x14ac:dyDescent="0.2">
      <c r="B75" s="159" t="s">
        <v>89</v>
      </c>
      <c r="C75" s="321">
        <f>$U$15</f>
        <v>5.6449999999999996</v>
      </c>
      <c r="D75" s="321">
        <f>$V$15</f>
        <v>4.0839999999999996</v>
      </c>
      <c r="E75" s="696">
        <f>$W$15</f>
        <v>23.11</v>
      </c>
      <c r="F75" s="321">
        <f>$X$15</f>
        <v>3.8679999999999999</v>
      </c>
      <c r="G75" s="321">
        <f>$Y$15</f>
        <v>5.7720000000000002</v>
      </c>
      <c r="H75" s="699">
        <f>$Z$15</f>
        <v>18.86</v>
      </c>
    </row>
    <row r="76" spans="2:8" ht="15" customHeight="1" x14ac:dyDescent="0.2">
      <c r="B76" s="159" t="s">
        <v>90</v>
      </c>
      <c r="C76" s="321">
        <f>$U$16</f>
        <v>1.4039999999999999</v>
      </c>
      <c r="D76" s="321">
        <f>$V$16</f>
        <v>3.3359999999999999</v>
      </c>
      <c r="E76" s="696">
        <f>$W$16</f>
        <v>90.08</v>
      </c>
      <c r="F76" s="321">
        <f>$X$16</f>
        <v>2.75</v>
      </c>
      <c r="G76" s="321">
        <f>$Y$16</f>
        <v>2.0539999999999998</v>
      </c>
      <c r="H76" s="699">
        <f>$Z$16</f>
        <v>74.28</v>
      </c>
    </row>
    <row r="77" spans="2:8" ht="15" customHeight="1" x14ac:dyDescent="0.2">
      <c r="B77" s="161" t="s">
        <v>91</v>
      </c>
      <c r="C77" s="322">
        <f>$U$17</f>
        <v>5.8940000000000001</v>
      </c>
      <c r="D77" s="322">
        <f>$V$17</f>
        <v>6.12</v>
      </c>
      <c r="E77" s="697">
        <f>$W$17</f>
        <v>41.81</v>
      </c>
      <c r="F77" s="322">
        <f>$X$17</f>
        <v>5.0739999999999998</v>
      </c>
      <c r="G77" s="322">
        <f>$Y$17</f>
        <v>9.8740000000000006</v>
      </c>
      <c r="H77" s="700">
        <f>$Z$17</f>
        <v>38.659999999999997</v>
      </c>
    </row>
    <row r="80" spans="2:8" ht="15" customHeight="1" x14ac:dyDescent="0.2">
      <c r="B80" s="855" t="s">
        <v>77</v>
      </c>
      <c r="C80" s="858" t="s">
        <v>231</v>
      </c>
      <c r="D80" s="858"/>
      <c r="E80" s="858"/>
      <c r="F80" s="858" t="s">
        <v>232</v>
      </c>
      <c r="G80" s="858"/>
      <c r="H80" s="785"/>
    </row>
    <row r="81" spans="2:8" ht="15" customHeight="1" x14ac:dyDescent="0.2">
      <c r="B81" s="879"/>
      <c r="C81" s="317" t="s">
        <v>78</v>
      </c>
      <c r="D81" s="859" t="s">
        <v>79</v>
      </c>
      <c r="E81" s="859"/>
      <c r="F81" s="317" t="s">
        <v>78</v>
      </c>
      <c r="G81" s="859" t="s">
        <v>79</v>
      </c>
      <c r="H81" s="788"/>
    </row>
    <row r="82" spans="2:8" ht="30" customHeight="1" x14ac:dyDescent="0.2">
      <c r="B82" s="879"/>
      <c r="C82" s="857" t="s">
        <v>325</v>
      </c>
      <c r="D82" s="857"/>
      <c r="E82" s="130" t="s">
        <v>82</v>
      </c>
      <c r="F82" s="857" t="s">
        <v>325</v>
      </c>
      <c r="G82" s="857"/>
      <c r="H82" s="131" t="s">
        <v>82</v>
      </c>
    </row>
    <row r="83" spans="2:8" ht="15" customHeight="1" x14ac:dyDescent="0.2">
      <c r="B83" s="143" t="str">
        <f>Index!$B$4</f>
        <v>North East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0">
        <f>$AA$9</f>
        <v>253.268</v>
      </c>
      <c r="D84" s="320">
        <f>$AB$9</f>
        <v>181.24</v>
      </c>
      <c r="E84" s="695">
        <f>$AC$9</f>
        <v>17.57</v>
      </c>
      <c r="F84" s="320">
        <f>$AD$9</f>
        <v>446.40800000000002</v>
      </c>
      <c r="G84" s="320">
        <f>$AE$9</f>
        <v>251.57900000000001</v>
      </c>
      <c r="H84" s="698">
        <f>$AF$9</f>
        <v>20.8</v>
      </c>
    </row>
    <row r="85" spans="2:8" ht="15" customHeight="1" x14ac:dyDescent="0.2">
      <c r="B85" s="159" t="s">
        <v>84</v>
      </c>
      <c r="C85" s="321">
        <f>$AA$10</f>
        <v>201.75200000000001</v>
      </c>
      <c r="D85" s="321">
        <f>$AB$10</f>
        <v>87.022000000000006</v>
      </c>
      <c r="E85" s="696">
        <f>$AC$10</f>
        <v>29.04</v>
      </c>
      <c r="F85" s="321">
        <f>$AD$10</f>
        <v>339.79500000000002</v>
      </c>
      <c r="G85" s="321">
        <f>$AE$10</f>
        <v>119.95699999999999</v>
      </c>
      <c r="H85" s="699">
        <f>$AF$10</f>
        <v>34.81</v>
      </c>
    </row>
    <row r="86" spans="2:8" ht="15" customHeight="1" x14ac:dyDescent="0.2">
      <c r="B86" s="159" t="s">
        <v>85</v>
      </c>
      <c r="C86" s="321">
        <f>$AA$11</f>
        <v>8.6649999999999991</v>
      </c>
      <c r="D86" s="321">
        <f>$AB$11</f>
        <v>51.499000000000002</v>
      </c>
      <c r="E86" s="696">
        <f>$AC$11</f>
        <v>35.49</v>
      </c>
      <c r="F86" s="321">
        <f>$AD$11</f>
        <v>20.021999999999998</v>
      </c>
      <c r="G86" s="321">
        <f>$AE$11</f>
        <v>80.575000000000003</v>
      </c>
      <c r="H86" s="699">
        <f>$AF$11</f>
        <v>37.28</v>
      </c>
    </row>
    <row r="87" spans="2:8" ht="15" customHeight="1" x14ac:dyDescent="0.2">
      <c r="B87" s="159" t="s">
        <v>86</v>
      </c>
      <c r="C87" s="321">
        <f>$AA$12</f>
        <v>2.0449999999999999</v>
      </c>
      <c r="D87" s="321">
        <f>$AB$12</f>
        <v>0.48499999999999999</v>
      </c>
      <c r="E87" s="696">
        <f>$AC$12</f>
        <v>86.49</v>
      </c>
      <c r="F87" s="321">
        <f>$AD$12</f>
        <v>5.9450000000000003</v>
      </c>
      <c r="G87" s="321">
        <f>$AE$12</f>
        <v>0.46800000000000003</v>
      </c>
      <c r="H87" s="699">
        <f>$AF$12</f>
        <v>86.2</v>
      </c>
    </row>
    <row r="88" spans="2:8" ht="15" customHeight="1" x14ac:dyDescent="0.2">
      <c r="B88" s="159" t="s">
        <v>87</v>
      </c>
      <c r="C88" s="321">
        <f>$AA$13</f>
        <v>19.454999999999998</v>
      </c>
      <c r="D88" s="321">
        <f>$AB$13</f>
        <v>7.12</v>
      </c>
      <c r="E88" s="696">
        <f>$AC$13</f>
        <v>30.94</v>
      </c>
      <c r="F88" s="321">
        <f>$AD$13</f>
        <v>49.79</v>
      </c>
      <c r="G88" s="321">
        <f>$AE$13</f>
        <v>15.243</v>
      </c>
      <c r="H88" s="699">
        <f>$AF$13</f>
        <v>45.54</v>
      </c>
    </row>
    <row r="89" spans="2:8" ht="15" customHeight="1" x14ac:dyDescent="0.2">
      <c r="B89" s="159" t="s">
        <v>88</v>
      </c>
      <c r="C89" s="321">
        <f>$AA$14</f>
        <v>5.9930000000000003</v>
      </c>
      <c r="D89" s="321">
        <f>$AB$14</f>
        <v>16.41</v>
      </c>
      <c r="E89" s="696">
        <f>$AC$14</f>
        <v>34.5</v>
      </c>
      <c r="F89" s="321">
        <f>$AD$14</f>
        <v>7.7590000000000003</v>
      </c>
      <c r="G89" s="321">
        <f>$AE$14</f>
        <v>17.067</v>
      </c>
      <c r="H89" s="699">
        <f>$AF$14</f>
        <v>34.909999999999997</v>
      </c>
    </row>
    <row r="90" spans="2:8" ht="15" customHeight="1" x14ac:dyDescent="0.2">
      <c r="B90" s="159" t="s">
        <v>89</v>
      </c>
      <c r="C90" s="321">
        <f>$AA$15</f>
        <v>5.52</v>
      </c>
      <c r="D90" s="321">
        <f>$AB$15</f>
        <v>8.5389999999999997</v>
      </c>
      <c r="E90" s="696">
        <f>$AC$15</f>
        <v>21.37</v>
      </c>
      <c r="F90" s="321">
        <f>$AD$15</f>
        <v>7.3410000000000002</v>
      </c>
      <c r="G90" s="321">
        <f>$AE$15</f>
        <v>7.5839999999999996</v>
      </c>
      <c r="H90" s="699">
        <f>$AF$15</f>
        <v>17.579999999999998</v>
      </c>
    </row>
    <row r="91" spans="2:8" ht="15" customHeight="1" x14ac:dyDescent="0.2">
      <c r="B91" s="159" t="s">
        <v>90</v>
      </c>
      <c r="C91" s="321">
        <f>$AA$16</f>
        <v>3.5369999999999999</v>
      </c>
      <c r="D91" s="321">
        <f>$AB$16</f>
        <v>1.891</v>
      </c>
      <c r="E91" s="696">
        <f>$AC$16</f>
        <v>45.61</v>
      </c>
      <c r="F91" s="321">
        <f>$AD$16</f>
        <v>5.6509999999999998</v>
      </c>
      <c r="G91" s="321">
        <f>$AE$16</f>
        <v>0.39100000000000001</v>
      </c>
      <c r="H91" s="699">
        <f>$AF$16</f>
        <v>48.36</v>
      </c>
    </row>
    <row r="92" spans="2:8" ht="15" customHeight="1" x14ac:dyDescent="0.2">
      <c r="B92" s="161" t="s">
        <v>91</v>
      </c>
      <c r="C92" s="322">
        <f>$AA$17</f>
        <v>6.3010000000000002</v>
      </c>
      <c r="D92" s="322">
        <f>$AB$17</f>
        <v>8.407</v>
      </c>
      <c r="E92" s="697">
        <f>$AC$17</f>
        <v>21.76</v>
      </c>
      <c r="F92" s="322">
        <f>$AD$17</f>
        <v>10.105</v>
      </c>
      <c r="G92" s="322">
        <f>$AE$17</f>
        <v>9.7520000000000007</v>
      </c>
      <c r="H92" s="700">
        <f>$AF$17</f>
        <v>19.66</v>
      </c>
    </row>
    <row r="95" spans="2:8" ht="15" customHeight="1" x14ac:dyDescent="0.2">
      <c r="B95" s="855" t="s">
        <v>77</v>
      </c>
      <c r="C95" s="858" t="s">
        <v>233</v>
      </c>
      <c r="D95" s="858"/>
      <c r="E95" s="785"/>
    </row>
    <row r="96" spans="2:8" ht="15" customHeight="1" x14ac:dyDescent="0.2">
      <c r="B96" s="879"/>
      <c r="C96" s="317" t="s">
        <v>78</v>
      </c>
      <c r="D96" s="859" t="s">
        <v>79</v>
      </c>
      <c r="E96" s="788"/>
    </row>
    <row r="97" spans="2:5" ht="30" customHeight="1" x14ac:dyDescent="0.2">
      <c r="B97" s="879"/>
      <c r="C97" s="857" t="s">
        <v>325</v>
      </c>
      <c r="D97" s="857"/>
      <c r="E97" s="131" t="s">
        <v>82</v>
      </c>
    </row>
    <row r="98" spans="2:5" ht="15" customHeight="1" x14ac:dyDescent="0.2">
      <c r="B98" s="143" t="str">
        <f>Index!$B$4</f>
        <v>North East</v>
      </c>
      <c r="C98" s="134"/>
      <c r="D98" s="134"/>
      <c r="E98" s="135"/>
    </row>
    <row r="99" spans="2:5" ht="15" customHeight="1" x14ac:dyDescent="0.2">
      <c r="B99" s="132" t="s">
        <v>92</v>
      </c>
      <c r="C99" s="320">
        <f>$AG$9</f>
        <v>184.489</v>
      </c>
      <c r="D99" s="320">
        <f>$AH$9</f>
        <v>262.19400000000002</v>
      </c>
      <c r="E99" s="698">
        <f>$AI$9</f>
        <v>24.43</v>
      </c>
    </row>
    <row r="100" spans="2:5" ht="15" customHeight="1" x14ac:dyDescent="0.2">
      <c r="B100" s="159" t="s">
        <v>84</v>
      </c>
      <c r="C100" s="321">
        <f>$AG$10</f>
        <v>117.875</v>
      </c>
      <c r="D100" s="321">
        <f>$AH$10</f>
        <v>153.083</v>
      </c>
      <c r="E100" s="699">
        <f>$AI$10</f>
        <v>36.36</v>
      </c>
    </row>
    <row r="101" spans="2:5" ht="15" customHeight="1" x14ac:dyDescent="0.2">
      <c r="B101" s="159" t="s">
        <v>85</v>
      </c>
      <c r="C101" s="321">
        <f>$AG$11</f>
        <v>9.9770000000000003</v>
      </c>
      <c r="D101" s="321">
        <f>$AH$11</f>
        <v>55.725000000000001</v>
      </c>
      <c r="E101" s="699">
        <f>$AI$11</f>
        <v>46.31</v>
      </c>
    </row>
    <row r="102" spans="2:5" ht="15" customHeight="1" x14ac:dyDescent="0.2">
      <c r="B102" s="159" t="s">
        <v>86</v>
      </c>
      <c r="C102" s="321">
        <f>$AG$12</f>
        <v>1.8959999999999999</v>
      </c>
      <c r="D102" s="321">
        <f>$AH$12</f>
        <v>0.14099999999999999</v>
      </c>
      <c r="E102" s="699">
        <f>$AI$12</f>
        <v>64.319999999999993</v>
      </c>
    </row>
    <row r="103" spans="2:5" ht="15" customHeight="1" x14ac:dyDescent="0.2">
      <c r="B103" s="159" t="s">
        <v>87</v>
      </c>
      <c r="C103" s="321">
        <f>$AG$13</f>
        <v>21.321000000000002</v>
      </c>
      <c r="D103" s="321">
        <f>$AH$13</f>
        <v>10.092000000000001</v>
      </c>
      <c r="E103" s="699">
        <f>$AI$13</f>
        <v>26.64</v>
      </c>
    </row>
    <row r="104" spans="2:5" ht="15" customHeight="1" x14ac:dyDescent="0.2">
      <c r="B104" s="159" t="s">
        <v>88</v>
      </c>
      <c r="C104" s="321">
        <f>$AG$14</f>
        <v>2.7370000000000001</v>
      </c>
      <c r="D104" s="321">
        <f>$AH$14</f>
        <v>7.3369999999999997</v>
      </c>
      <c r="E104" s="699">
        <f>$AI$14</f>
        <v>24.95</v>
      </c>
    </row>
    <row r="105" spans="2:5" ht="15" customHeight="1" x14ac:dyDescent="0.2">
      <c r="B105" s="159" t="s">
        <v>89</v>
      </c>
      <c r="C105" s="321">
        <f>$AG$15</f>
        <v>15.459</v>
      </c>
      <c r="D105" s="321">
        <f>$AH$15</f>
        <v>16.71</v>
      </c>
      <c r="E105" s="699">
        <f>$AI$15</f>
        <v>30.1</v>
      </c>
    </row>
    <row r="106" spans="2:5" ht="15" customHeight="1" x14ac:dyDescent="0.2">
      <c r="B106" s="159" t="s">
        <v>90</v>
      </c>
      <c r="C106" s="321">
        <f>$AG$16</f>
        <v>1.0629999999999999</v>
      </c>
      <c r="D106" s="321">
        <f>$AH$16</f>
        <v>0.39200000000000002</v>
      </c>
      <c r="E106" s="699">
        <f>$AI$16</f>
        <v>48.15</v>
      </c>
    </row>
    <row r="107" spans="2:5" ht="15" customHeight="1" x14ac:dyDescent="0.2">
      <c r="B107" s="161" t="s">
        <v>91</v>
      </c>
      <c r="C107" s="322">
        <f>$AG$17</f>
        <v>14.161</v>
      </c>
      <c r="D107" s="322">
        <f>$AH$17</f>
        <v>18.094999999999999</v>
      </c>
      <c r="E107" s="700">
        <f>$AI$17</f>
        <v>34.340000000000003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195</v>
      </c>
      <c r="C3" t="s">
        <v>356</v>
      </c>
    </row>
    <row r="5" spans="2:12" ht="15" customHeight="1" x14ac:dyDescent="0.2">
      <c r="B5" s="882" t="str">
        <f>Index!$B$4</f>
        <v>North East</v>
      </c>
      <c r="C5" s="883"/>
      <c r="D5" s="886" t="s">
        <v>213</v>
      </c>
      <c r="E5" s="886"/>
      <c r="F5" s="886"/>
      <c r="G5" s="886"/>
      <c r="H5" s="886"/>
      <c r="I5" s="886"/>
      <c r="J5" s="886"/>
      <c r="K5" s="886"/>
      <c r="L5" s="887"/>
    </row>
    <row r="6" spans="2:12" ht="15" customHeight="1" x14ac:dyDescent="0.2">
      <c r="B6" s="884"/>
      <c r="C6" s="885"/>
      <c r="D6" s="163" t="s">
        <v>214</v>
      </c>
      <c r="E6" s="164" t="s">
        <v>215</v>
      </c>
      <c r="F6" s="164" t="s">
        <v>216</v>
      </c>
      <c r="G6" s="164" t="s">
        <v>217</v>
      </c>
      <c r="H6" s="164" t="s">
        <v>218</v>
      </c>
      <c r="I6" s="164" t="s">
        <v>219</v>
      </c>
      <c r="J6" s="164" t="s">
        <v>220</v>
      </c>
      <c r="K6" s="164" t="s">
        <v>221</v>
      </c>
      <c r="L6" s="165" t="s">
        <v>80</v>
      </c>
    </row>
    <row r="7" spans="2:12" ht="15" customHeight="1" x14ac:dyDescent="0.2">
      <c r="B7" s="880" t="s">
        <v>331</v>
      </c>
      <c r="C7" s="165" t="s">
        <v>223</v>
      </c>
      <c r="D7" s="309">
        <v>86.944663469617254</v>
      </c>
      <c r="E7" s="309">
        <v>90.195454545454538</v>
      </c>
      <c r="F7" s="309">
        <v>91.466439311734618</v>
      </c>
      <c r="G7" s="309">
        <v>92.446526681195934</v>
      </c>
      <c r="H7" s="309">
        <v>89.586096748869821</v>
      </c>
      <c r="I7" s="309">
        <v>78.613679913355</v>
      </c>
      <c r="J7" s="309">
        <v>70.055024616275702</v>
      </c>
      <c r="K7" s="309">
        <v>85.551431601272526</v>
      </c>
      <c r="L7" s="310">
        <v>89.542156617463093</v>
      </c>
    </row>
    <row r="8" spans="2:12" ht="15" customHeight="1" x14ac:dyDescent="0.2">
      <c r="B8" s="888"/>
      <c r="C8" s="165" t="s">
        <v>224</v>
      </c>
      <c r="D8" s="309">
        <v>59.548236537360758</v>
      </c>
      <c r="E8" s="309">
        <v>57.404761904761905</v>
      </c>
      <c r="F8" s="309">
        <v>57.023978038004543</v>
      </c>
      <c r="G8" s="309">
        <v>55.255668778114384</v>
      </c>
      <c r="H8" s="309">
        <v>49.606009977130803</v>
      </c>
      <c r="I8" s="309">
        <v>35.347028078278839</v>
      </c>
      <c r="J8" s="309">
        <v>21.152676399026767</v>
      </c>
      <c r="K8" s="309">
        <v>53.53235675876136</v>
      </c>
      <c r="L8" s="310">
        <v>52.048929024346059</v>
      </c>
    </row>
    <row r="9" spans="2:12" ht="15" customHeight="1" x14ac:dyDescent="0.2">
      <c r="B9" s="880" t="s">
        <v>222</v>
      </c>
      <c r="C9" s="165" t="s">
        <v>223</v>
      </c>
      <c r="D9" s="309">
        <v>85.389654630260466</v>
      </c>
      <c r="E9" s="309">
        <v>89.591950269694991</v>
      </c>
      <c r="F9" s="309">
        <v>91.197309955566226</v>
      </c>
      <c r="G9" s="309">
        <v>92.774951896515589</v>
      </c>
      <c r="H9" s="309">
        <v>90.309641442058407</v>
      </c>
      <c r="I9" s="309">
        <v>80.913957638296225</v>
      </c>
      <c r="J9" s="309">
        <v>72.705658582976696</v>
      </c>
      <c r="K9" s="309">
        <v>59.167893961708394</v>
      </c>
      <c r="L9" s="310">
        <v>88.983994776492011</v>
      </c>
    </row>
    <row r="10" spans="2:12" ht="15" customHeight="1" x14ac:dyDescent="0.2">
      <c r="B10" s="888"/>
      <c r="C10" s="165" t="s">
        <v>224</v>
      </c>
      <c r="D10" s="309">
        <v>44.957140251687036</v>
      </c>
      <c r="E10" s="309">
        <v>42.30338337441183</v>
      </c>
      <c r="F10" s="309">
        <v>41.801223107043867</v>
      </c>
      <c r="G10" s="309">
        <v>42.38950515107345</v>
      </c>
      <c r="H10" s="309">
        <v>48.250179643044419</v>
      </c>
      <c r="I10" s="309">
        <v>54.605674290713658</v>
      </c>
      <c r="J10" s="309">
        <v>59.245604083947811</v>
      </c>
      <c r="K10" s="309">
        <v>85.547365676771022</v>
      </c>
      <c r="L10" s="310">
        <v>51.611343128846002</v>
      </c>
    </row>
    <row r="11" spans="2:12" ht="15" customHeight="1" x14ac:dyDescent="0.2">
      <c r="B11" s="880" t="s">
        <v>225</v>
      </c>
      <c r="C11" s="165" t="s">
        <v>223</v>
      </c>
      <c r="D11" s="309">
        <v>88.970534739905418</v>
      </c>
      <c r="E11" s="309">
        <v>90.542375589104566</v>
      </c>
      <c r="F11" s="309">
        <v>91.159528508187108</v>
      </c>
      <c r="G11" s="309">
        <v>90.551102758277608</v>
      </c>
      <c r="H11" s="309">
        <v>83.63327674023769</v>
      </c>
      <c r="I11" s="309">
        <v>62.307403231867717</v>
      </c>
      <c r="J11" s="309">
        <v>46.240337315530574</v>
      </c>
      <c r="K11" s="309">
        <v>39.515347334410336</v>
      </c>
      <c r="L11" s="310">
        <v>87.535570882027187</v>
      </c>
    </row>
    <row r="12" spans="2:12" ht="15" customHeight="1" x14ac:dyDescent="0.2">
      <c r="B12" s="888"/>
      <c r="C12" s="165" t="s">
        <v>224</v>
      </c>
      <c r="D12" s="309">
        <v>70.293318339424602</v>
      </c>
      <c r="E12" s="309">
        <v>70.988779131101936</v>
      </c>
      <c r="F12" s="309">
        <v>69.912633369413939</v>
      </c>
      <c r="G12" s="309">
        <v>64.209584248637213</v>
      </c>
      <c r="H12" s="309">
        <v>54.807966098856006</v>
      </c>
      <c r="I12" s="309">
        <v>47.845332950494104</v>
      </c>
      <c r="J12" s="309">
        <v>47.049679383379747</v>
      </c>
      <c r="K12" s="309">
        <v>36.613532856213403</v>
      </c>
      <c r="L12" s="310">
        <v>59.639170388762196</v>
      </c>
    </row>
    <row r="13" spans="2:12" ht="15" customHeight="1" x14ac:dyDescent="0.2">
      <c r="B13" s="880" t="s">
        <v>226</v>
      </c>
      <c r="C13" s="165" t="s">
        <v>223</v>
      </c>
      <c r="D13" s="309">
        <v>90.455254383134346</v>
      </c>
      <c r="E13" s="309">
        <v>91.889899934801704</v>
      </c>
      <c r="F13" s="309">
        <v>91.99470631300332</v>
      </c>
      <c r="G13" s="309">
        <v>91.770524914503426</v>
      </c>
      <c r="H13" s="309">
        <v>88.125509763469751</v>
      </c>
      <c r="I13" s="309">
        <v>79.041340475209452</v>
      </c>
      <c r="J13" s="309">
        <v>68.685776095186597</v>
      </c>
      <c r="K13" s="309">
        <v>78.267716535433067</v>
      </c>
      <c r="L13" s="310">
        <v>90.398815719148217</v>
      </c>
    </row>
    <row r="14" spans="2:12" ht="15" customHeight="1" x14ac:dyDescent="0.2">
      <c r="B14" s="888"/>
      <c r="C14" s="165" t="s">
        <v>224</v>
      </c>
      <c r="D14" s="309">
        <v>53.636951799990761</v>
      </c>
      <c r="E14" s="309">
        <v>55.893195702548979</v>
      </c>
      <c r="F14" s="309">
        <v>59.856762464420164</v>
      </c>
      <c r="G14" s="309">
        <v>56.815934289669933</v>
      </c>
      <c r="H14" s="309">
        <v>52.78214418492405</v>
      </c>
      <c r="I14" s="309">
        <v>46.201331212817344</v>
      </c>
      <c r="J14" s="309">
        <v>38.285878768979828</v>
      </c>
      <c r="K14" s="309">
        <v>49.309695233671391</v>
      </c>
      <c r="L14" s="310">
        <v>51.348530522283141</v>
      </c>
    </row>
    <row r="15" spans="2:12" ht="15" customHeight="1" x14ac:dyDescent="0.2">
      <c r="B15" s="880" t="s">
        <v>227</v>
      </c>
      <c r="C15" s="165" t="s">
        <v>223</v>
      </c>
      <c r="D15" s="309">
        <v>91.974080310219904</v>
      </c>
      <c r="E15" s="309">
        <v>93.428288605367356</v>
      </c>
      <c r="F15" s="309">
        <v>93.104885776221451</v>
      </c>
      <c r="G15" s="309">
        <v>91.935068281370775</v>
      </c>
      <c r="H15" s="309">
        <v>87.547035492728568</v>
      </c>
      <c r="I15" s="309">
        <v>81.196044576989479</v>
      </c>
      <c r="J15" s="309">
        <v>74.336870026525204</v>
      </c>
      <c r="K15" s="309">
        <v>71.700680272108841</v>
      </c>
      <c r="L15" s="310">
        <v>91.290297598513064</v>
      </c>
    </row>
    <row r="16" spans="2:12" ht="15" customHeight="1" x14ac:dyDescent="0.2">
      <c r="B16" s="888"/>
      <c r="C16" s="165" t="s">
        <v>224</v>
      </c>
      <c r="D16" s="309">
        <v>66.520381031055578</v>
      </c>
      <c r="E16" s="309">
        <v>70.721308186195827</v>
      </c>
      <c r="F16" s="309">
        <v>70.61919250061672</v>
      </c>
      <c r="G16" s="309">
        <v>70.9206951571866</v>
      </c>
      <c r="H16" s="309">
        <v>70.081602195315696</v>
      </c>
      <c r="I16" s="309">
        <v>68.055343309548718</v>
      </c>
      <c r="J16" s="309">
        <v>63.880576479895431</v>
      </c>
      <c r="K16" s="309">
        <v>33.65083507306889</v>
      </c>
      <c r="L16" s="310">
        <v>67.865168539325836</v>
      </c>
    </row>
    <row r="17" spans="2:12" ht="15" customHeight="1" x14ac:dyDescent="0.2">
      <c r="B17" s="880" t="s">
        <v>228</v>
      </c>
      <c r="C17" s="165" t="s">
        <v>223</v>
      </c>
      <c r="D17" s="309">
        <v>89.467338745879658</v>
      </c>
      <c r="E17" s="309">
        <v>92.669003505257891</v>
      </c>
      <c r="F17" s="309">
        <v>92.495528958591279</v>
      </c>
      <c r="G17" s="309">
        <v>90.711186400380399</v>
      </c>
      <c r="H17" s="309">
        <v>83.91082178356433</v>
      </c>
      <c r="I17" s="309">
        <v>75.05857294994675</v>
      </c>
      <c r="J17" s="309">
        <v>71.204516938519447</v>
      </c>
      <c r="K17" s="309">
        <v>62.388059701492537</v>
      </c>
      <c r="L17" s="310">
        <v>89.442301678307103</v>
      </c>
    </row>
    <row r="18" spans="2:12" ht="15" customHeight="1" x14ac:dyDescent="0.2">
      <c r="B18" s="881"/>
      <c r="C18" s="166" t="s">
        <v>224</v>
      </c>
      <c r="D18" s="312">
        <v>67.382880077503287</v>
      </c>
      <c r="E18" s="312">
        <v>74.058167570825788</v>
      </c>
      <c r="F18" s="312">
        <v>68.563811649462167</v>
      </c>
      <c r="G18" s="312">
        <v>60.474816036538947</v>
      </c>
      <c r="H18" s="312">
        <v>48.055858127210641</v>
      </c>
      <c r="I18" s="312">
        <v>45.792957179946612</v>
      </c>
      <c r="J18" s="312">
        <v>45.673382820784731</v>
      </c>
      <c r="K18" s="312">
        <v>31.90225691498388</v>
      </c>
      <c r="L18" s="313">
        <v>55.53538946109051</v>
      </c>
    </row>
    <row r="19" spans="2:12" ht="15" customHeight="1" x14ac:dyDescent="0.2">
      <c r="B19" s="880" t="s">
        <v>332</v>
      </c>
      <c r="C19" s="165" t="s">
        <v>223</v>
      </c>
      <c r="D19" s="309">
        <v>92.04472156525479</v>
      </c>
      <c r="E19" s="309">
        <v>93.236307076991437</v>
      </c>
      <c r="F19" s="309">
        <v>92.852076042750397</v>
      </c>
      <c r="G19" s="309">
        <v>90.756059094274036</v>
      </c>
      <c r="H19" s="309">
        <v>77.908708153624971</v>
      </c>
      <c r="I19" s="309">
        <v>58.739406779661017</v>
      </c>
      <c r="J19" s="309">
        <v>55.596391580354151</v>
      </c>
      <c r="K19" s="309">
        <v>67.511618081960293</v>
      </c>
      <c r="L19" s="310">
        <v>89.132305402451223</v>
      </c>
    </row>
    <row r="20" spans="2:12" ht="15" customHeight="1" x14ac:dyDescent="0.2">
      <c r="B20" s="888"/>
      <c r="C20" s="165" t="s">
        <v>224</v>
      </c>
      <c r="D20" s="309">
        <v>71.365459929315122</v>
      </c>
      <c r="E20" s="309">
        <v>74.107820804859529</v>
      </c>
      <c r="F20" s="309">
        <v>73.458166146529948</v>
      </c>
      <c r="G20" s="309">
        <v>72.733854067441413</v>
      </c>
      <c r="H20" s="309">
        <v>68.820815745109059</v>
      </c>
      <c r="I20" s="309">
        <v>57.524761697767566</v>
      </c>
      <c r="J20" s="309">
        <v>43.460143529593331</v>
      </c>
      <c r="K20" s="309">
        <v>7.9371665678719614</v>
      </c>
      <c r="L20" s="310">
        <v>63.906237357878467</v>
      </c>
    </row>
    <row r="21" spans="2:12" ht="15" customHeight="1" x14ac:dyDescent="0.2">
      <c r="B21" s="880" t="s">
        <v>333</v>
      </c>
      <c r="C21" s="165" t="s">
        <v>223</v>
      </c>
      <c r="D21" s="309">
        <v>90.622888096401581</v>
      </c>
      <c r="E21" s="309">
        <v>93.042689800519526</v>
      </c>
      <c r="F21" s="309">
        <v>93.435613682092551</v>
      </c>
      <c r="G21" s="309">
        <v>93.432835820895519</v>
      </c>
      <c r="H21" s="309">
        <v>87.913240245046637</v>
      </c>
      <c r="I21" s="309">
        <v>66.420911528150143</v>
      </c>
      <c r="J21" s="309">
        <v>51.024042742653606</v>
      </c>
      <c r="K21" s="309">
        <v>24.097472924187727</v>
      </c>
      <c r="L21" s="310">
        <v>90.56801582811535</v>
      </c>
    </row>
    <row r="22" spans="2:12" ht="15" customHeight="1" x14ac:dyDescent="0.2">
      <c r="B22" s="888"/>
      <c r="C22" s="165" t="s">
        <v>224</v>
      </c>
      <c r="D22" s="309">
        <v>49.287783679381938</v>
      </c>
      <c r="E22" s="309">
        <v>49.772618477740544</v>
      </c>
      <c r="F22" s="309">
        <v>51.265601306427158</v>
      </c>
      <c r="G22" s="309">
        <v>55.783753657517067</v>
      </c>
      <c r="H22" s="309">
        <v>49.433749523288398</v>
      </c>
      <c r="I22" s="309">
        <v>38.649613758927273</v>
      </c>
      <c r="J22" s="309">
        <v>35.355927186621287</v>
      </c>
      <c r="K22" s="309">
        <v>32.708537782139352</v>
      </c>
      <c r="L22" s="310">
        <v>47.331415140217217</v>
      </c>
    </row>
    <row r="23" spans="2:12" ht="15" customHeight="1" x14ac:dyDescent="0.2">
      <c r="B23" s="880" t="s">
        <v>231</v>
      </c>
      <c r="C23" s="165" t="s">
        <v>223</v>
      </c>
      <c r="D23" s="309">
        <v>86.92774012753425</v>
      </c>
      <c r="E23" s="309">
        <v>89.573396484440153</v>
      </c>
      <c r="F23" s="309">
        <v>90.119596402437068</v>
      </c>
      <c r="G23" s="309">
        <v>89.893455098934552</v>
      </c>
      <c r="H23" s="309">
        <v>84.615163946183188</v>
      </c>
      <c r="I23" s="309">
        <v>69.563225412339648</v>
      </c>
      <c r="J23" s="309">
        <v>65.438282647584984</v>
      </c>
      <c r="K23" s="309">
        <v>70.070148090413099</v>
      </c>
      <c r="L23" s="310">
        <v>87.341077435759757</v>
      </c>
    </row>
    <row r="24" spans="2:12" ht="15" customHeight="1" x14ac:dyDescent="0.2">
      <c r="B24" s="888"/>
      <c r="C24" s="165" t="s">
        <v>224</v>
      </c>
      <c r="D24" s="309">
        <v>49.160276487741655</v>
      </c>
      <c r="E24" s="309">
        <v>51.87388459250446</v>
      </c>
      <c r="F24" s="309">
        <v>51.266477125872321</v>
      </c>
      <c r="G24" s="309">
        <v>49.834935074462621</v>
      </c>
      <c r="H24" s="309">
        <v>54.855095217865127</v>
      </c>
      <c r="I24" s="309">
        <v>55.266542804058879</v>
      </c>
      <c r="J24" s="309">
        <v>57.455022778163844</v>
      </c>
      <c r="K24" s="309">
        <v>24.733438210103127</v>
      </c>
      <c r="L24" s="310">
        <v>51.943279629220918</v>
      </c>
    </row>
    <row r="25" spans="2:12" ht="15" customHeight="1" x14ac:dyDescent="0.2">
      <c r="B25" s="880" t="s">
        <v>232</v>
      </c>
      <c r="C25" s="165" t="s">
        <v>223</v>
      </c>
      <c r="D25" s="309">
        <v>85.331651900234974</v>
      </c>
      <c r="E25" s="309">
        <v>87.457762760092479</v>
      </c>
      <c r="F25" s="309">
        <v>88.531385708645871</v>
      </c>
      <c r="G25" s="309">
        <v>89.307337095946636</v>
      </c>
      <c r="H25" s="309">
        <v>88.391713919882932</v>
      </c>
      <c r="I25" s="309">
        <v>78.523585577882287</v>
      </c>
      <c r="J25" s="309">
        <v>70.965548504079777</v>
      </c>
      <c r="K25" s="309">
        <v>71.452817379497617</v>
      </c>
      <c r="L25" s="310">
        <v>87.271061450511638</v>
      </c>
    </row>
    <row r="26" spans="2:12" ht="15" customHeight="1" x14ac:dyDescent="0.2">
      <c r="B26" s="888"/>
      <c r="C26" s="165" t="s">
        <v>224</v>
      </c>
      <c r="D26" s="309">
        <v>54.123354123354126</v>
      </c>
      <c r="E26" s="309">
        <v>58.554867950841107</v>
      </c>
      <c r="F26" s="309">
        <v>57.675956542276808</v>
      </c>
      <c r="G26" s="309">
        <v>48.476643693250196</v>
      </c>
      <c r="H26" s="309">
        <v>55.339765905539871</v>
      </c>
      <c r="I26" s="309">
        <v>55.771080098510616</v>
      </c>
      <c r="J26" s="309">
        <v>57.552398016584029</v>
      </c>
      <c r="K26" s="309">
        <v>28.682350214393328</v>
      </c>
      <c r="L26" s="310">
        <v>53.740574531260556</v>
      </c>
    </row>
    <row r="27" spans="2:12" ht="15" customHeight="1" x14ac:dyDescent="0.2">
      <c r="B27" s="880" t="s">
        <v>233</v>
      </c>
      <c r="C27" s="165" t="s">
        <v>223</v>
      </c>
      <c r="D27" s="309">
        <v>74.727348993288587</v>
      </c>
      <c r="E27" s="309">
        <v>75.988613156754752</v>
      </c>
      <c r="F27" s="309">
        <v>76.216185816320788</v>
      </c>
      <c r="G27" s="309">
        <v>76.451794434258531</v>
      </c>
      <c r="H27" s="309">
        <v>76.850326001289673</v>
      </c>
      <c r="I27" s="309">
        <v>73.473845145790108</v>
      </c>
      <c r="J27" s="309">
        <v>67.372440124956611</v>
      </c>
      <c r="K27" s="309">
        <v>55.659824046920825</v>
      </c>
      <c r="L27" s="310">
        <v>75.44948479313129</v>
      </c>
    </row>
    <row r="28" spans="2:12" ht="15" customHeight="1" x14ac:dyDescent="0.2">
      <c r="B28" s="881"/>
      <c r="C28" s="166" t="s">
        <v>224</v>
      </c>
      <c r="D28" s="312">
        <v>56.060462021104662</v>
      </c>
      <c r="E28" s="312">
        <v>63.231272096591283</v>
      </c>
      <c r="F28" s="312">
        <v>62.790075570119711</v>
      </c>
      <c r="G28" s="312">
        <v>58.435141933165646</v>
      </c>
      <c r="H28" s="312">
        <v>63.82957592610984</v>
      </c>
      <c r="I28" s="312">
        <v>67.354401323866981</v>
      </c>
      <c r="J28" s="312">
        <v>74.466260007624854</v>
      </c>
      <c r="K28" s="312">
        <v>47.715162279993542</v>
      </c>
      <c r="L28" s="313">
        <v>62.234452352075174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197</v>
      </c>
      <c r="C3" t="s">
        <v>757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89"/>
      <c r="C6" s="34" t="s">
        <v>325</v>
      </c>
      <c r="D6" s="34" t="s">
        <v>325</v>
      </c>
      <c r="E6" s="3" t="s">
        <v>82</v>
      </c>
      <c r="F6" s="35" t="s">
        <v>325</v>
      </c>
    </row>
    <row r="7" spans="2:6" ht="15" customHeight="1" x14ac:dyDescent="0.2">
      <c r="B7" s="143" t="str">
        <f>Index!$B$4</f>
        <v>North East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data'!D20</f>
        <v>5877.3670000000002</v>
      </c>
      <c r="D8" s="138">
        <f>'Section 10 chart data'!J20</f>
        <v>8203.2369999999992</v>
      </c>
      <c r="E8" s="691">
        <f>'Section 10 chart data'!K20</f>
        <v>7.52</v>
      </c>
      <c r="F8" s="139">
        <f>SUM(C8,D8)</f>
        <v>14080.603999999999</v>
      </c>
    </row>
    <row r="9" spans="2:6" ht="15" customHeight="1" x14ac:dyDescent="0.2">
      <c r="B9" s="42" t="s">
        <v>222</v>
      </c>
      <c r="C9" s="137">
        <f>'Section 10 chart data'!D21</f>
        <v>5486.95</v>
      </c>
      <c r="D9" s="138">
        <f>'Section 10 chart data'!J21</f>
        <v>8119.5460000000003</v>
      </c>
      <c r="E9" s="691">
        <f>'Section 10 chart data'!K21</f>
        <v>7.23</v>
      </c>
      <c r="F9" s="139">
        <f t="shared" ref="F9:F17" si="0">SUM(C9,D9)</f>
        <v>13606.495999999999</v>
      </c>
    </row>
    <row r="10" spans="2:6" ht="15" customHeight="1" x14ac:dyDescent="0.2">
      <c r="B10" s="42" t="s">
        <v>225</v>
      </c>
      <c r="C10" s="137">
        <f>'Section 10 chart data'!D22</f>
        <v>5309.5860000000002</v>
      </c>
      <c r="D10" s="138">
        <f>'Section 10 chart data'!J22</f>
        <v>7948.259</v>
      </c>
      <c r="E10" s="691">
        <f>'Section 10 chart data'!K22</f>
        <v>7.74</v>
      </c>
      <c r="F10" s="139">
        <f t="shared" si="0"/>
        <v>13257.845000000001</v>
      </c>
    </row>
    <row r="11" spans="2:6" ht="15" customHeight="1" x14ac:dyDescent="0.2">
      <c r="B11" s="42" t="s">
        <v>226</v>
      </c>
      <c r="C11" s="137">
        <f>'Section 10 chart data'!D23</f>
        <v>5296.5420000000004</v>
      </c>
      <c r="D11" s="138">
        <f>'Section 10 chart data'!J23</f>
        <v>6905.8360000000002</v>
      </c>
      <c r="E11" s="691">
        <f>'Section 10 chart data'!K23</f>
        <v>8.81</v>
      </c>
      <c r="F11" s="139">
        <f t="shared" si="0"/>
        <v>12202.378000000001</v>
      </c>
    </row>
    <row r="12" spans="2:6" ht="15" customHeight="1" x14ac:dyDescent="0.2">
      <c r="B12" s="42" t="s">
        <v>227</v>
      </c>
      <c r="C12" s="137">
        <f>'Section 10 chart data'!D24</f>
        <v>5467.2910000000002</v>
      </c>
      <c r="D12" s="138">
        <f>'Section 10 chart data'!J24</f>
        <v>5545.2629999999999</v>
      </c>
      <c r="E12" s="691">
        <f>'Section 10 chart data'!K24</f>
        <v>9.99</v>
      </c>
      <c r="F12" s="139">
        <f t="shared" si="0"/>
        <v>11012.554</v>
      </c>
    </row>
    <row r="13" spans="2:6" ht="15" customHeight="1" x14ac:dyDescent="0.2">
      <c r="B13" s="42" t="s">
        <v>228</v>
      </c>
      <c r="C13" s="137">
        <f>'Section 10 chart data'!D25</f>
        <v>5877.1440000000002</v>
      </c>
      <c r="D13" s="138">
        <f>'Section 10 chart data'!J25</f>
        <v>4330.8419999999996</v>
      </c>
      <c r="E13" s="691">
        <f>'Section 10 chart data'!K25</f>
        <v>10.32</v>
      </c>
      <c r="F13" s="139">
        <f t="shared" si="0"/>
        <v>10207.986000000001</v>
      </c>
    </row>
    <row r="14" spans="2:6" ht="15" customHeight="1" x14ac:dyDescent="0.2">
      <c r="B14" s="42" t="s">
        <v>332</v>
      </c>
      <c r="C14" s="137">
        <f>'Section 10 chart data'!D26</f>
        <v>6180.4669999999996</v>
      </c>
      <c r="D14" s="138">
        <f>'Section 10 chart data'!J26</f>
        <v>3602.9540000000002</v>
      </c>
      <c r="E14" s="691">
        <f>'Section 10 chart data'!K26</f>
        <v>11.14</v>
      </c>
      <c r="F14" s="139">
        <f t="shared" si="0"/>
        <v>9783.4210000000003</v>
      </c>
    </row>
    <row r="15" spans="2:6" ht="15" customHeight="1" x14ac:dyDescent="0.2">
      <c r="B15" s="42" t="s">
        <v>333</v>
      </c>
      <c r="C15" s="137">
        <f>'Section 10 chart data'!D27</f>
        <v>6467.28</v>
      </c>
      <c r="D15" s="138">
        <f>'Section 10 chart data'!J27</f>
        <v>3548.5030000000002</v>
      </c>
      <c r="E15" s="691">
        <f>'Section 10 chart data'!K27</f>
        <v>11.07</v>
      </c>
      <c r="F15" s="139">
        <f t="shared" si="0"/>
        <v>10015.782999999999</v>
      </c>
    </row>
    <row r="16" spans="2:6" ht="15" customHeight="1" x14ac:dyDescent="0.2">
      <c r="B16" s="42" t="s">
        <v>231</v>
      </c>
      <c r="C16" s="137">
        <f>'Section 10 chart data'!D28</f>
        <v>6844.3789999999999</v>
      </c>
      <c r="D16" s="138">
        <f>'Section 10 chart data'!J28</f>
        <v>3791.4470000000001</v>
      </c>
      <c r="E16" s="691">
        <f>'Section 10 chart data'!K28</f>
        <v>10.7</v>
      </c>
      <c r="F16" s="139">
        <f t="shared" si="0"/>
        <v>10635.826000000001</v>
      </c>
    </row>
    <row r="17" spans="2:6" ht="15" customHeight="1" x14ac:dyDescent="0.2">
      <c r="B17" s="46" t="s">
        <v>232</v>
      </c>
      <c r="C17" s="137">
        <f>'Section 10 chart data'!D29</f>
        <v>7155.0379999999996</v>
      </c>
      <c r="D17" s="138">
        <f>'Section 10 chart data'!J29</f>
        <v>4107.1639999999998</v>
      </c>
      <c r="E17" s="691">
        <f>'Section 10 chart data'!K29</f>
        <v>9.75</v>
      </c>
      <c r="F17" s="139">
        <f t="shared" si="0"/>
        <v>11262.201999999999</v>
      </c>
    </row>
    <row r="18" spans="2:6" ht="15" customHeight="1" x14ac:dyDescent="0.2">
      <c r="B18" s="46" t="s">
        <v>233</v>
      </c>
      <c r="C18" s="137">
        <f>'Section 10 chart data'!D30</f>
        <v>7408.83</v>
      </c>
      <c r="D18" s="138">
        <f>'Section 10 chart data'!J30</f>
        <v>4220.9160000000002</v>
      </c>
      <c r="E18" s="691">
        <f>'Section 10 chart data'!K30</f>
        <v>8.39</v>
      </c>
      <c r="F18" s="140">
        <f>SUM(C18,D18)</f>
        <v>11629.745999999999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758</v>
      </c>
    </row>
    <row r="5" spans="2:6" ht="15" customHeight="1" x14ac:dyDescent="0.2">
      <c r="B5" s="890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53"/>
      <c r="C6" s="34" t="s">
        <v>325</v>
      </c>
      <c r="D6" s="34" t="s">
        <v>325</v>
      </c>
      <c r="E6" s="3" t="s">
        <v>82</v>
      </c>
      <c r="F6" s="35" t="s">
        <v>230</v>
      </c>
    </row>
    <row r="7" spans="2:6" ht="15" customHeight="1" x14ac:dyDescent="0.2">
      <c r="B7" s="143" t="str">
        <f>Index!$B$4</f>
        <v>North East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data'!D35</f>
        <v>293.80099999999999</v>
      </c>
      <c r="D8" s="138">
        <f>'Section 10 chart data'!J35</f>
        <v>319.25700000000001</v>
      </c>
      <c r="E8" s="691">
        <f>'Section 10 chart data'!K35</f>
        <v>7.89</v>
      </c>
      <c r="F8" s="139">
        <f>SUM(C8,D8)</f>
        <v>613.05799999999999</v>
      </c>
    </row>
    <row r="9" spans="2:6" ht="15" customHeight="1" x14ac:dyDescent="0.2">
      <c r="B9" s="42" t="s">
        <v>222</v>
      </c>
      <c r="C9" s="137">
        <f>'Section 10 chart data'!D36</f>
        <v>296.88600000000002</v>
      </c>
      <c r="D9" s="138">
        <f>'Section 10 chart data'!J36</f>
        <v>329.30500000000001</v>
      </c>
      <c r="E9" s="691">
        <f>'Section 10 chart data'!K36</f>
        <v>7.76</v>
      </c>
      <c r="F9" s="139">
        <f t="shared" ref="F9:F17" si="0">SUM(C9,D9)</f>
        <v>626.19100000000003</v>
      </c>
    </row>
    <row r="10" spans="2:6" ht="15" customHeight="1" x14ac:dyDescent="0.2">
      <c r="B10" s="42" t="s">
        <v>225</v>
      </c>
      <c r="C10" s="137">
        <f>'Section 10 chart data'!D37</f>
        <v>290.62099999999998</v>
      </c>
      <c r="D10" s="138">
        <f>'Section 10 chart data'!J37</f>
        <v>308.28199999999998</v>
      </c>
      <c r="E10" s="691">
        <f>'Section 10 chart data'!K37</f>
        <v>8.27</v>
      </c>
      <c r="F10" s="139">
        <f t="shared" si="0"/>
        <v>598.90300000000002</v>
      </c>
    </row>
    <row r="11" spans="2:6" ht="15" customHeight="1" x14ac:dyDescent="0.2">
      <c r="B11" s="42" t="s">
        <v>226</v>
      </c>
      <c r="C11" s="137">
        <f>'Section 10 chart data'!D38</f>
        <v>307.18900000000002</v>
      </c>
      <c r="D11" s="138">
        <f>'Section 10 chart data'!J38</f>
        <v>273.60500000000002</v>
      </c>
      <c r="E11" s="691">
        <f>'Section 10 chart data'!K38</f>
        <v>8.84</v>
      </c>
      <c r="F11" s="139">
        <f t="shared" si="0"/>
        <v>580.7940000000001</v>
      </c>
    </row>
    <row r="12" spans="2:6" ht="15" customHeight="1" x14ac:dyDescent="0.2">
      <c r="B12" s="42" t="s">
        <v>227</v>
      </c>
      <c r="C12" s="137">
        <f>'Section 10 chart data'!D39</f>
        <v>324.91199999999998</v>
      </c>
      <c r="D12" s="138">
        <f>'Section 10 chart data'!J39</f>
        <v>238.173</v>
      </c>
      <c r="E12" s="691">
        <f>'Section 10 chart data'!K39</f>
        <v>9.7200000000000006</v>
      </c>
      <c r="F12" s="139">
        <f t="shared" si="0"/>
        <v>563.08500000000004</v>
      </c>
    </row>
    <row r="13" spans="2:6" ht="15" customHeight="1" x14ac:dyDescent="0.2">
      <c r="B13" s="42" t="s">
        <v>354</v>
      </c>
      <c r="C13" s="137">
        <f>'Section 10 chart data'!D40</f>
        <v>347.13</v>
      </c>
      <c r="D13" s="138">
        <f>'Section 10 chart data'!J40</f>
        <v>214.751</v>
      </c>
      <c r="E13" s="691">
        <f>'Section 10 chart data'!K40</f>
        <v>10.210000000000001</v>
      </c>
      <c r="F13" s="139">
        <f t="shared" si="0"/>
        <v>561.88099999999997</v>
      </c>
    </row>
    <row r="14" spans="2:6" ht="15" customHeight="1" x14ac:dyDescent="0.2">
      <c r="B14" s="42" t="s">
        <v>332</v>
      </c>
      <c r="C14" s="137">
        <f>'Section 10 chart data'!D41</f>
        <v>364.32</v>
      </c>
      <c r="D14" s="138">
        <f>'Section 10 chart data'!J41</f>
        <v>212.86099999999999</v>
      </c>
      <c r="E14" s="691">
        <f>'Section 10 chart data'!K41</f>
        <v>10.199999999999999</v>
      </c>
      <c r="F14" s="139">
        <f t="shared" si="0"/>
        <v>577.18100000000004</v>
      </c>
    </row>
    <row r="15" spans="2:6" ht="15" customHeight="1" x14ac:dyDescent="0.2">
      <c r="B15" s="42" t="s">
        <v>333</v>
      </c>
      <c r="C15" s="137">
        <f>'Section 10 chart data'!D42</f>
        <v>373.19900000000001</v>
      </c>
      <c r="D15" s="138">
        <f>'Section 10 chart data'!J42</f>
        <v>229.67400000000001</v>
      </c>
      <c r="E15" s="691">
        <f>'Section 10 chart data'!K42</f>
        <v>9.3000000000000007</v>
      </c>
      <c r="F15" s="139">
        <f t="shared" si="0"/>
        <v>602.87300000000005</v>
      </c>
    </row>
    <row r="16" spans="2:6" ht="15" customHeight="1" x14ac:dyDescent="0.2">
      <c r="B16" s="42" t="s">
        <v>231</v>
      </c>
      <c r="C16" s="137">
        <f>'Section 10 chart data'!D43</f>
        <v>376.87099999999998</v>
      </c>
      <c r="D16" s="138">
        <f>'Section 10 chart data'!J43</f>
        <v>259.36</v>
      </c>
      <c r="E16" s="691">
        <f>'Section 10 chart data'!K43</f>
        <v>8.01</v>
      </c>
      <c r="F16" s="139">
        <f t="shared" si="0"/>
        <v>636.23099999999999</v>
      </c>
    </row>
    <row r="17" spans="2:6" ht="15" customHeight="1" x14ac:dyDescent="0.2">
      <c r="B17" s="46" t="s">
        <v>232</v>
      </c>
      <c r="C17" s="137">
        <f>'Section 10 chart data'!D44</f>
        <v>384.471</v>
      </c>
      <c r="D17" s="138">
        <f>'Section 10 chart data'!J44</f>
        <v>287.33</v>
      </c>
      <c r="E17" s="691">
        <f>'Section 10 chart data'!K44</f>
        <v>6.96</v>
      </c>
      <c r="F17" s="139">
        <f t="shared" si="0"/>
        <v>671.80099999999993</v>
      </c>
    </row>
    <row r="18" spans="2:6" ht="15" customHeight="1" x14ac:dyDescent="0.2">
      <c r="B18" s="46" t="s">
        <v>233</v>
      </c>
      <c r="C18" s="137">
        <f>'Section 10 chart data'!D45</f>
        <v>386.89600000000002</v>
      </c>
      <c r="D18" s="138">
        <f>'Section 10 chart data'!J45</f>
        <v>297.68400000000003</v>
      </c>
      <c r="E18" s="691">
        <f>'Section 10 chart data'!K45</f>
        <v>6.45</v>
      </c>
      <c r="F18" s="140">
        <f>SUM(C18,D18)</f>
        <v>684.58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16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1"/>
      <c r="B3" s="791" t="s">
        <v>482</v>
      </c>
      <c r="C3" s="794"/>
      <c r="D3" s="794"/>
      <c r="E3" s="794"/>
      <c r="F3" s="795"/>
      <c r="H3" s="791" t="s">
        <v>482</v>
      </c>
      <c r="I3" s="792"/>
      <c r="J3" s="792"/>
      <c r="K3" s="792"/>
      <c r="L3" s="792"/>
      <c r="M3" s="792"/>
      <c r="N3" s="793"/>
      <c r="P3" s="791" t="s">
        <v>482</v>
      </c>
      <c r="Q3" s="794"/>
      <c r="R3" s="794"/>
      <c r="S3" s="794"/>
      <c r="T3" s="795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481</v>
      </c>
      <c r="E4" s="283" t="s">
        <v>479</v>
      </c>
      <c r="F4" s="281" t="s">
        <v>378</v>
      </c>
      <c r="H4" s="282" t="s">
        <v>308</v>
      </c>
      <c r="I4" s="283" t="s">
        <v>379</v>
      </c>
      <c r="J4" s="280" t="s">
        <v>481</v>
      </c>
      <c r="K4" s="283" t="s">
        <v>82</v>
      </c>
      <c r="L4" s="283" t="s">
        <v>309</v>
      </c>
      <c r="M4" s="283" t="s">
        <v>479</v>
      </c>
      <c r="N4" s="284" t="s">
        <v>378</v>
      </c>
      <c r="P4" s="279" t="s">
        <v>486</v>
      </c>
      <c r="Q4" s="280" t="s">
        <v>379</v>
      </c>
      <c r="R4" s="280" t="s">
        <v>481</v>
      </c>
      <c r="S4" s="283" t="s">
        <v>479</v>
      </c>
      <c r="T4" s="281" t="s">
        <v>378</v>
      </c>
    </row>
    <row r="5" spans="1:20" x14ac:dyDescent="0.2">
      <c r="A5" s="271"/>
      <c r="B5" s="297" t="s">
        <v>92</v>
      </c>
      <c r="C5" s="298">
        <v>2013</v>
      </c>
      <c r="D5" s="287">
        <v>6610.5060000000003</v>
      </c>
      <c r="E5" s="327"/>
      <c r="F5" s="335"/>
      <c r="G5" s="319"/>
      <c r="H5" s="330" t="s">
        <v>92</v>
      </c>
      <c r="I5" s="298">
        <v>2013</v>
      </c>
      <c r="J5" s="274">
        <v>8104.5290000000005</v>
      </c>
      <c r="K5" s="274">
        <v>7.72</v>
      </c>
      <c r="L5" s="287">
        <f t="shared" ref="L5:L10" si="0">(K5*J5)/100</f>
        <v>625.66963880000003</v>
      </c>
      <c r="M5" s="327"/>
      <c r="N5" s="335"/>
      <c r="O5" s="319"/>
      <c r="P5" s="330" t="s">
        <v>92</v>
      </c>
      <c r="Q5" s="298">
        <v>2013</v>
      </c>
      <c r="R5" s="287">
        <f t="shared" ref="R5:R10" si="1">D5+J5</f>
        <v>14715.035</v>
      </c>
      <c r="S5" s="327"/>
      <c r="T5" s="335"/>
    </row>
    <row r="6" spans="1:20" x14ac:dyDescent="0.2">
      <c r="A6" s="271"/>
      <c r="B6" s="285"/>
      <c r="C6" s="286">
        <v>2017</v>
      </c>
      <c r="D6" s="277">
        <v>5705.2969999999996</v>
      </c>
      <c r="E6" s="328"/>
      <c r="F6" s="336"/>
      <c r="G6" s="319"/>
      <c r="H6" s="331"/>
      <c r="I6" s="286">
        <v>2017</v>
      </c>
      <c r="J6" s="275">
        <v>8233.4459999999999</v>
      </c>
      <c r="K6" s="275">
        <v>7.53</v>
      </c>
      <c r="L6" s="277">
        <f t="shared" si="0"/>
        <v>619.97848380000005</v>
      </c>
      <c r="M6" s="328"/>
      <c r="N6" s="336"/>
      <c r="O6" s="319"/>
      <c r="P6" s="331"/>
      <c r="Q6" s="286">
        <v>2017</v>
      </c>
      <c r="R6" s="277">
        <f t="shared" si="1"/>
        <v>13938.742999999999</v>
      </c>
      <c r="S6" s="328"/>
      <c r="T6" s="336"/>
    </row>
    <row r="7" spans="1:20" x14ac:dyDescent="0.2">
      <c r="A7" s="271"/>
      <c r="B7" s="285"/>
      <c r="C7" s="286">
        <v>2022</v>
      </c>
      <c r="D7" s="277">
        <v>5324.49</v>
      </c>
      <c r="E7" s="328"/>
      <c r="F7" s="336"/>
      <c r="G7" s="319"/>
      <c r="H7" s="331"/>
      <c r="I7" s="286">
        <v>2022</v>
      </c>
      <c r="J7" s="275">
        <v>7992.8990000000003</v>
      </c>
      <c r="K7" s="275">
        <v>7.6</v>
      </c>
      <c r="L7" s="277">
        <f t="shared" si="0"/>
        <v>607.46032400000001</v>
      </c>
      <c r="M7" s="328"/>
      <c r="N7" s="336"/>
      <c r="O7" s="319"/>
      <c r="P7" s="331"/>
      <c r="Q7" s="286">
        <v>2022</v>
      </c>
      <c r="R7" s="277">
        <f t="shared" si="1"/>
        <v>13317.388999999999</v>
      </c>
      <c r="S7" s="328"/>
      <c r="T7" s="336"/>
    </row>
    <row r="8" spans="1:20" x14ac:dyDescent="0.2">
      <c r="A8" s="271"/>
      <c r="B8" s="285"/>
      <c r="C8" s="286">
        <v>2027</v>
      </c>
      <c r="D8" s="277">
        <v>5248.2920000000004</v>
      </c>
      <c r="E8" s="328"/>
      <c r="F8" s="336"/>
      <c r="G8" s="319"/>
      <c r="H8" s="331"/>
      <c r="I8" s="286">
        <v>2027</v>
      </c>
      <c r="J8" s="275">
        <v>7681.6329999999998</v>
      </c>
      <c r="K8" s="275">
        <v>8.26</v>
      </c>
      <c r="L8" s="277">
        <f t="shared" si="0"/>
        <v>634.50288580000006</v>
      </c>
      <c r="M8" s="328"/>
      <c r="N8" s="336"/>
      <c r="O8" s="319"/>
      <c r="P8" s="331"/>
      <c r="Q8" s="286">
        <v>2027</v>
      </c>
      <c r="R8" s="277">
        <f t="shared" si="1"/>
        <v>12929.924999999999</v>
      </c>
      <c r="S8" s="328"/>
      <c r="T8" s="336"/>
    </row>
    <row r="9" spans="1:20" x14ac:dyDescent="0.2">
      <c r="A9" s="271"/>
      <c r="B9" s="285"/>
      <c r="C9" s="286">
        <v>2032</v>
      </c>
      <c r="D9" s="277">
        <v>5363.7219999999998</v>
      </c>
      <c r="E9" s="328"/>
      <c r="F9" s="336"/>
      <c r="G9" s="319"/>
      <c r="H9" s="331"/>
      <c r="I9" s="286">
        <v>2032</v>
      </c>
      <c r="J9" s="275">
        <v>6606.4430000000002</v>
      </c>
      <c r="K9" s="275">
        <v>9.9499999999999993</v>
      </c>
      <c r="L9" s="277">
        <f t="shared" si="0"/>
        <v>657.34107849999998</v>
      </c>
      <c r="M9" s="328"/>
      <c r="N9" s="336"/>
      <c r="O9" s="319"/>
      <c r="P9" s="331"/>
      <c r="Q9" s="286">
        <v>2032</v>
      </c>
      <c r="R9" s="277">
        <f t="shared" si="1"/>
        <v>11970.165000000001</v>
      </c>
      <c r="S9" s="328"/>
      <c r="T9" s="336"/>
    </row>
    <row r="10" spans="1:20" ht="13.5" thickBot="1" x14ac:dyDescent="0.25">
      <c r="A10" s="271"/>
      <c r="B10" s="290"/>
      <c r="C10" s="291">
        <v>2037</v>
      </c>
      <c r="D10" s="292">
        <v>5558.6819999999998</v>
      </c>
      <c r="E10" s="329"/>
      <c r="F10" s="337"/>
      <c r="G10" s="319"/>
      <c r="H10" s="332"/>
      <c r="I10" s="291">
        <v>2037</v>
      </c>
      <c r="J10" s="333">
        <v>5078.3590000000004</v>
      </c>
      <c r="K10" s="333">
        <v>11.04</v>
      </c>
      <c r="L10" s="292">
        <f t="shared" si="0"/>
        <v>560.65083359999994</v>
      </c>
      <c r="M10" s="329"/>
      <c r="N10" s="337"/>
      <c r="O10" s="319"/>
      <c r="P10" s="332"/>
      <c r="Q10" s="291">
        <v>2037</v>
      </c>
      <c r="R10" s="292">
        <f t="shared" si="1"/>
        <v>10637.041000000001</v>
      </c>
      <c r="S10" s="329"/>
      <c r="T10" s="337"/>
    </row>
    <row r="11" spans="1:20" x14ac:dyDescent="0.2">
      <c r="A11" s="271"/>
      <c r="B11" s="295"/>
      <c r="C11" s="296"/>
      <c r="D11" s="277"/>
      <c r="E11" s="277"/>
      <c r="F11" s="272"/>
      <c r="G11" s="319"/>
      <c r="H11" s="334"/>
      <c r="I11" s="296"/>
      <c r="J11" s="277"/>
      <c r="K11" s="277"/>
      <c r="L11" s="277"/>
      <c r="M11" s="277"/>
      <c r="N11" s="272"/>
      <c r="O11" s="319"/>
      <c r="P11" s="334"/>
      <c r="Q11" s="296"/>
      <c r="R11" s="277"/>
      <c r="S11" s="277"/>
      <c r="T11" s="272"/>
    </row>
    <row r="12" spans="1:20" ht="13.5" thickBot="1" x14ac:dyDescent="0.25"/>
    <row r="13" spans="1:20" x14ac:dyDescent="0.2">
      <c r="A13" s="271"/>
      <c r="B13" s="791" t="s">
        <v>483</v>
      </c>
      <c r="C13" s="796"/>
      <c r="D13" s="796"/>
      <c r="E13" s="796"/>
      <c r="F13" s="797"/>
      <c r="H13" s="791" t="s">
        <v>483</v>
      </c>
      <c r="I13" s="792"/>
      <c r="J13" s="792"/>
      <c r="K13" s="792"/>
      <c r="L13" s="792"/>
      <c r="M13" s="792"/>
      <c r="N13" s="793"/>
      <c r="P13" s="791" t="s">
        <v>483</v>
      </c>
      <c r="Q13" s="796"/>
      <c r="R13" s="796"/>
      <c r="S13" s="796"/>
      <c r="T13" s="797"/>
    </row>
    <row r="14" spans="1:20" ht="13.5" thickBot="1" x14ac:dyDescent="0.25">
      <c r="A14" s="271"/>
      <c r="B14" s="279" t="s">
        <v>78</v>
      </c>
      <c r="C14" s="280" t="s">
        <v>480</v>
      </c>
      <c r="D14" s="280" t="s">
        <v>377</v>
      </c>
      <c r="E14" s="283" t="s">
        <v>479</v>
      </c>
      <c r="F14" s="281" t="s">
        <v>378</v>
      </c>
      <c r="H14" s="282" t="s">
        <v>308</v>
      </c>
      <c r="I14" s="280" t="s">
        <v>480</v>
      </c>
      <c r="J14" s="280" t="s">
        <v>377</v>
      </c>
      <c r="K14" s="283" t="s">
        <v>82</v>
      </c>
      <c r="L14" s="283" t="s">
        <v>309</v>
      </c>
      <c r="M14" s="283" t="s">
        <v>479</v>
      </c>
      <c r="N14" s="284" t="s">
        <v>378</v>
      </c>
      <c r="P14" s="279" t="s">
        <v>486</v>
      </c>
      <c r="Q14" s="280" t="s">
        <v>480</v>
      </c>
      <c r="R14" s="280" t="s">
        <v>377</v>
      </c>
      <c r="S14" s="283" t="s">
        <v>479</v>
      </c>
      <c r="T14" s="281" t="s">
        <v>378</v>
      </c>
    </row>
    <row r="15" spans="1:20" x14ac:dyDescent="0.2">
      <c r="A15" s="271"/>
      <c r="B15" s="297" t="s">
        <v>92</v>
      </c>
      <c r="C15" s="298" t="s">
        <v>331</v>
      </c>
      <c r="D15" s="287">
        <v>5877.3670000000002</v>
      </c>
      <c r="E15" s="289">
        <v>4</v>
      </c>
      <c r="F15" s="325">
        <f t="shared" ref="F15:F20" si="2">D15*E15</f>
        <v>23509.468000000001</v>
      </c>
      <c r="H15" s="297" t="s">
        <v>92</v>
      </c>
      <c r="I15" s="298" t="s">
        <v>331</v>
      </c>
      <c r="J15" s="288">
        <v>8203.2369999999992</v>
      </c>
      <c r="K15" s="288">
        <v>7.52</v>
      </c>
      <c r="L15" s="289">
        <f t="shared" ref="L15:L20" si="3">(K15*J15)/100</f>
        <v>616.88342239999986</v>
      </c>
      <c r="M15" s="289">
        <v>4</v>
      </c>
      <c r="N15" s="325">
        <f t="shared" ref="N15:N20" si="4">J15*M15</f>
        <v>32812.947999999997</v>
      </c>
      <c r="P15" s="297" t="s">
        <v>92</v>
      </c>
      <c r="Q15" s="298" t="s">
        <v>331</v>
      </c>
      <c r="R15" s="287">
        <f t="shared" ref="R15:R20" si="5">D15+J15</f>
        <v>14080.603999999999</v>
      </c>
      <c r="S15" s="289">
        <v>4</v>
      </c>
      <c r="T15" s="325">
        <f t="shared" ref="T15:T20" si="6">R15*S15</f>
        <v>56322.415999999997</v>
      </c>
    </row>
    <row r="16" spans="1:20" x14ac:dyDescent="0.2">
      <c r="A16" s="271"/>
      <c r="B16" s="285"/>
      <c r="C16" s="286" t="s">
        <v>222</v>
      </c>
      <c r="D16" s="277">
        <v>5486.95</v>
      </c>
      <c r="E16" s="278">
        <v>5</v>
      </c>
      <c r="F16" s="276">
        <f t="shared" si="2"/>
        <v>27434.75</v>
      </c>
      <c r="H16" s="285"/>
      <c r="I16" s="286" t="s">
        <v>222</v>
      </c>
      <c r="J16" s="273">
        <v>8119.5460000000003</v>
      </c>
      <c r="K16" s="273">
        <v>7.23</v>
      </c>
      <c r="L16" s="278">
        <f t="shared" si="3"/>
        <v>587.04317579999997</v>
      </c>
      <c r="M16" s="278">
        <v>5</v>
      </c>
      <c r="N16" s="276">
        <f t="shared" si="4"/>
        <v>40597.730000000003</v>
      </c>
      <c r="P16" s="285"/>
      <c r="Q16" s="286" t="s">
        <v>222</v>
      </c>
      <c r="R16" s="277">
        <f t="shared" si="5"/>
        <v>13606.495999999999</v>
      </c>
      <c r="S16" s="278">
        <v>5</v>
      </c>
      <c r="T16" s="276">
        <f t="shared" si="6"/>
        <v>68032.479999999996</v>
      </c>
    </row>
    <row r="17" spans="1:20" x14ac:dyDescent="0.2">
      <c r="A17" s="271"/>
      <c r="B17" s="285"/>
      <c r="C17" s="286" t="s">
        <v>225</v>
      </c>
      <c r="D17" s="277">
        <v>5309.5860000000002</v>
      </c>
      <c r="E17" s="278">
        <v>5</v>
      </c>
      <c r="F17" s="276">
        <f t="shared" si="2"/>
        <v>26547.93</v>
      </c>
      <c r="H17" s="285"/>
      <c r="I17" s="286" t="s">
        <v>225</v>
      </c>
      <c r="J17" s="273">
        <v>7948.259</v>
      </c>
      <c r="K17" s="273">
        <v>7.74</v>
      </c>
      <c r="L17" s="278">
        <f t="shared" si="3"/>
        <v>615.19524660000002</v>
      </c>
      <c r="M17" s="278">
        <v>5</v>
      </c>
      <c r="N17" s="276">
        <f t="shared" si="4"/>
        <v>39741.294999999998</v>
      </c>
      <c r="P17" s="285"/>
      <c r="Q17" s="286" t="s">
        <v>225</v>
      </c>
      <c r="R17" s="277">
        <f t="shared" si="5"/>
        <v>13257.845000000001</v>
      </c>
      <c r="S17" s="278">
        <v>5</v>
      </c>
      <c r="T17" s="276">
        <f t="shared" si="6"/>
        <v>66289.225000000006</v>
      </c>
    </row>
    <row r="18" spans="1:20" x14ac:dyDescent="0.2">
      <c r="A18" s="271"/>
      <c r="B18" s="285"/>
      <c r="C18" s="286" t="s">
        <v>226</v>
      </c>
      <c r="D18" s="277">
        <v>5296.5420000000004</v>
      </c>
      <c r="E18" s="278">
        <v>5</v>
      </c>
      <c r="F18" s="276">
        <f t="shared" si="2"/>
        <v>26482.710000000003</v>
      </c>
      <c r="H18" s="285"/>
      <c r="I18" s="286" t="s">
        <v>226</v>
      </c>
      <c r="J18" s="273">
        <v>6905.8360000000002</v>
      </c>
      <c r="K18" s="273">
        <v>8.81</v>
      </c>
      <c r="L18" s="278">
        <f t="shared" si="3"/>
        <v>608.40415160000009</v>
      </c>
      <c r="M18" s="278">
        <v>5</v>
      </c>
      <c r="N18" s="276">
        <f t="shared" si="4"/>
        <v>34529.18</v>
      </c>
      <c r="P18" s="285"/>
      <c r="Q18" s="286" t="s">
        <v>226</v>
      </c>
      <c r="R18" s="277">
        <f t="shared" si="5"/>
        <v>12202.378000000001</v>
      </c>
      <c r="S18" s="278">
        <v>5</v>
      </c>
      <c r="T18" s="276">
        <f t="shared" si="6"/>
        <v>61011.89</v>
      </c>
    </row>
    <row r="19" spans="1:20" x14ac:dyDescent="0.2">
      <c r="A19" s="271"/>
      <c r="B19" s="285"/>
      <c r="C19" s="286" t="s">
        <v>227</v>
      </c>
      <c r="D19" s="277">
        <v>5467.2910000000002</v>
      </c>
      <c r="E19" s="278">
        <v>5</v>
      </c>
      <c r="F19" s="276">
        <f t="shared" si="2"/>
        <v>27336.455000000002</v>
      </c>
      <c r="H19" s="285"/>
      <c r="I19" s="286" t="s">
        <v>227</v>
      </c>
      <c r="J19" s="273">
        <v>5545.2629999999999</v>
      </c>
      <c r="K19" s="273">
        <v>9.99</v>
      </c>
      <c r="L19" s="278">
        <f t="shared" si="3"/>
        <v>553.97177369999997</v>
      </c>
      <c r="M19" s="278">
        <v>5</v>
      </c>
      <c r="N19" s="276">
        <f t="shared" si="4"/>
        <v>27726.314999999999</v>
      </c>
      <c r="P19" s="285"/>
      <c r="Q19" s="286" t="s">
        <v>227</v>
      </c>
      <c r="R19" s="277">
        <f t="shared" si="5"/>
        <v>11012.554</v>
      </c>
      <c r="S19" s="278">
        <v>5</v>
      </c>
      <c r="T19" s="276">
        <f t="shared" si="6"/>
        <v>55062.770000000004</v>
      </c>
    </row>
    <row r="20" spans="1:20" ht="13.5" thickBot="1" x14ac:dyDescent="0.25">
      <c r="A20" s="271"/>
      <c r="B20" s="290"/>
      <c r="C20" s="291" t="s">
        <v>228</v>
      </c>
      <c r="D20" s="292">
        <v>5877.1440000000002</v>
      </c>
      <c r="E20" s="294">
        <v>5</v>
      </c>
      <c r="F20" s="326">
        <f t="shared" si="2"/>
        <v>29385.72</v>
      </c>
      <c r="H20" s="290"/>
      <c r="I20" s="291" t="s">
        <v>228</v>
      </c>
      <c r="J20" s="293">
        <v>4330.8419999999996</v>
      </c>
      <c r="K20" s="293">
        <v>10.32</v>
      </c>
      <c r="L20" s="294">
        <f t="shared" si="3"/>
        <v>446.9428944</v>
      </c>
      <c r="M20" s="294">
        <v>5</v>
      </c>
      <c r="N20" s="326">
        <f t="shared" si="4"/>
        <v>21654.21</v>
      </c>
      <c r="P20" s="290"/>
      <c r="Q20" s="291" t="s">
        <v>228</v>
      </c>
      <c r="R20" s="292">
        <f t="shared" si="5"/>
        <v>10207.986000000001</v>
      </c>
      <c r="S20" s="294">
        <v>5</v>
      </c>
      <c r="T20" s="326">
        <f t="shared" si="6"/>
        <v>51039.930000000008</v>
      </c>
    </row>
    <row r="21" spans="1:20" x14ac:dyDescent="0.2">
      <c r="A21" s="271"/>
      <c r="B21" s="295"/>
      <c r="C21" s="296"/>
      <c r="D21" s="277"/>
      <c r="E21" s="278"/>
      <c r="F21" s="272"/>
      <c r="H21" s="295"/>
      <c r="I21" s="296"/>
      <c r="J21" s="278"/>
      <c r="K21" s="278"/>
      <c r="L21" s="278"/>
      <c r="M21" s="278"/>
      <c r="N21" s="272"/>
      <c r="P21" s="295"/>
      <c r="Q21" s="296"/>
      <c r="R21" s="277"/>
      <c r="S21" s="278"/>
      <c r="T21" s="272"/>
    </row>
    <row r="22" spans="1:20" ht="13.5" thickBot="1" x14ac:dyDescent="0.25"/>
    <row r="23" spans="1:20" x14ac:dyDescent="0.2">
      <c r="A23" s="271"/>
      <c r="B23" s="791" t="s">
        <v>484</v>
      </c>
      <c r="C23" s="794"/>
      <c r="D23" s="794"/>
      <c r="E23" s="794"/>
      <c r="F23" s="795"/>
      <c r="H23" s="791" t="s">
        <v>484</v>
      </c>
      <c r="I23" s="792"/>
      <c r="J23" s="792"/>
      <c r="K23" s="792"/>
      <c r="L23" s="792"/>
      <c r="M23" s="792"/>
      <c r="N23" s="793"/>
      <c r="P23" s="791" t="s">
        <v>484</v>
      </c>
      <c r="Q23" s="794"/>
      <c r="R23" s="794"/>
      <c r="S23" s="794"/>
      <c r="T23" s="795"/>
    </row>
    <row r="24" spans="1:20" ht="13.5" thickBot="1" x14ac:dyDescent="0.25">
      <c r="A24" s="271"/>
      <c r="B24" s="279" t="s">
        <v>78</v>
      </c>
      <c r="C24" s="280" t="s">
        <v>480</v>
      </c>
      <c r="D24" s="280" t="s">
        <v>377</v>
      </c>
      <c r="E24" s="283" t="s">
        <v>479</v>
      </c>
      <c r="F24" s="281" t="s">
        <v>378</v>
      </c>
      <c r="H24" s="282" t="s">
        <v>308</v>
      </c>
      <c r="I24" s="280" t="s">
        <v>480</v>
      </c>
      <c r="J24" s="280" t="s">
        <v>377</v>
      </c>
      <c r="K24" s="283" t="s">
        <v>82</v>
      </c>
      <c r="L24" s="283" t="s">
        <v>309</v>
      </c>
      <c r="M24" s="283" t="s">
        <v>479</v>
      </c>
      <c r="N24" s="284" t="s">
        <v>378</v>
      </c>
      <c r="P24" s="279" t="s">
        <v>486</v>
      </c>
      <c r="Q24" s="280" t="s">
        <v>480</v>
      </c>
      <c r="R24" s="280" t="s">
        <v>377</v>
      </c>
      <c r="S24" s="283" t="s">
        <v>479</v>
      </c>
      <c r="T24" s="281" t="s">
        <v>378</v>
      </c>
    </row>
    <row r="25" spans="1:20" x14ac:dyDescent="0.2">
      <c r="A25" s="271"/>
      <c r="B25" s="297" t="s">
        <v>92</v>
      </c>
      <c r="C25" s="298" t="s">
        <v>331</v>
      </c>
      <c r="D25" s="287">
        <v>293.80099999999999</v>
      </c>
      <c r="E25" s="289">
        <v>4</v>
      </c>
      <c r="F25" s="325">
        <f t="shared" ref="F25:F30" si="7">D25*E25</f>
        <v>1175.204</v>
      </c>
      <c r="H25" s="297" t="s">
        <v>92</v>
      </c>
      <c r="I25" s="298" t="s">
        <v>331</v>
      </c>
      <c r="J25" s="288">
        <v>319.25700000000001</v>
      </c>
      <c r="K25" s="288">
        <v>7.89</v>
      </c>
      <c r="L25" s="289">
        <f t="shared" ref="L25:L30" si="8">(K25*J25)/100</f>
        <v>25.1893773</v>
      </c>
      <c r="M25" s="289">
        <v>4</v>
      </c>
      <c r="N25" s="325">
        <f t="shared" ref="N25:N30" si="9">J25*M25</f>
        <v>1277.028</v>
      </c>
      <c r="P25" s="297" t="s">
        <v>92</v>
      </c>
      <c r="Q25" s="298" t="s">
        <v>331</v>
      </c>
      <c r="R25" s="287">
        <f t="shared" ref="R25:R30" si="10">D25+J25</f>
        <v>613.05799999999999</v>
      </c>
      <c r="S25" s="289">
        <v>4</v>
      </c>
      <c r="T25" s="325">
        <f t="shared" ref="T25:T30" si="11">R25*S25</f>
        <v>2452.232</v>
      </c>
    </row>
    <row r="26" spans="1:20" x14ac:dyDescent="0.2">
      <c r="A26" s="271"/>
      <c r="B26" s="285"/>
      <c r="C26" s="286" t="s">
        <v>222</v>
      </c>
      <c r="D26" s="277">
        <v>296.88600000000002</v>
      </c>
      <c r="E26" s="278">
        <v>5</v>
      </c>
      <c r="F26" s="276">
        <f t="shared" si="7"/>
        <v>1484.43</v>
      </c>
      <c r="H26" s="285"/>
      <c r="I26" s="286" t="s">
        <v>222</v>
      </c>
      <c r="J26" s="273">
        <v>329.30500000000001</v>
      </c>
      <c r="K26" s="273">
        <v>7.76</v>
      </c>
      <c r="L26" s="278">
        <f t="shared" si="8"/>
        <v>25.554068000000001</v>
      </c>
      <c r="M26" s="278">
        <v>5</v>
      </c>
      <c r="N26" s="276">
        <f t="shared" si="9"/>
        <v>1646.5250000000001</v>
      </c>
      <c r="P26" s="285"/>
      <c r="Q26" s="286" t="s">
        <v>222</v>
      </c>
      <c r="R26" s="277">
        <f t="shared" si="10"/>
        <v>626.19100000000003</v>
      </c>
      <c r="S26" s="278">
        <v>5</v>
      </c>
      <c r="T26" s="276">
        <f t="shared" si="11"/>
        <v>3130.9549999999999</v>
      </c>
    </row>
    <row r="27" spans="1:20" x14ac:dyDescent="0.2">
      <c r="A27" s="271"/>
      <c r="B27" s="285"/>
      <c r="C27" s="286" t="s">
        <v>225</v>
      </c>
      <c r="D27" s="277">
        <v>290.62099999999998</v>
      </c>
      <c r="E27" s="278">
        <v>5</v>
      </c>
      <c r="F27" s="276">
        <f t="shared" si="7"/>
        <v>1453.105</v>
      </c>
      <c r="H27" s="285"/>
      <c r="I27" s="286" t="s">
        <v>225</v>
      </c>
      <c r="J27" s="273">
        <v>308.28199999999998</v>
      </c>
      <c r="K27" s="273">
        <v>8.27</v>
      </c>
      <c r="L27" s="278">
        <f t="shared" si="8"/>
        <v>25.494921399999999</v>
      </c>
      <c r="M27" s="278">
        <v>5</v>
      </c>
      <c r="N27" s="276">
        <f t="shared" si="9"/>
        <v>1541.4099999999999</v>
      </c>
      <c r="P27" s="285"/>
      <c r="Q27" s="286" t="s">
        <v>225</v>
      </c>
      <c r="R27" s="277">
        <f t="shared" si="10"/>
        <v>598.90300000000002</v>
      </c>
      <c r="S27" s="278">
        <v>5</v>
      </c>
      <c r="T27" s="276">
        <f t="shared" si="11"/>
        <v>2994.5150000000003</v>
      </c>
    </row>
    <row r="28" spans="1:20" x14ac:dyDescent="0.2">
      <c r="A28" s="271"/>
      <c r="B28" s="285"/>
      <c r="C28" s="286" t="s">
        <v>226</v>
      </c>
      <c r="D28" s="277">
        <v>307.18900000000002</v>
      </c>
      <c r="E28" s="278">
        <v>5</v>
      </c>
      <c r="F28" s="276">
        <f t="shared" si="7"/>
        <v>1535.9450000000002</v>
      </c>
      <c r="H28" s="285"/>
      <c r="I28" s="286" t="s">
        <v>226</v>
      </c>
      <c r="J28" s="273">
        <v>273.60500000000002</v>
      </c>
      <c r="K28" s="273">
        <v>8.84</v>
      </c>
      <c r="L28" s="278">
        <f t="shared" si="8"/>
        <v>24.186682000000001</v>
      </c>
      <c r="M28" s="278">
        <v>5</v>
      </c>
      <c r="N28" s="276">
        <f t="shared" si="9"/>
        <v>1368.0250000000001</v>
      </c>
      <c r="P28" s="285"/>
      <c r="Q28" s="286" t="s">
        <v>226</v>
      </c>
      <c r="R28" s="277">
        <f t="shared" si="10"/>
        <v>580.7940000000001</v>
      </c>
      <c r="S28" s="278">
        <v>5</v>
      </c>
      <c r="T28" s="276">
        <f t="shared" si="11"/>
        <v>2903.9700000000003</v>
      </c>
    </row>
    <row r="29" spans="1:20" x14ac:dyDescent="0.2">
      <c r="A29" s="271"/>
      <c r="B29" s="285"/>
      <c r="C29" s="286" t="s">
        <v>227</v>
      </c>
      <c r="D29" s="277">
        <v>324.91199999999998</v>
      </c>
      <c r="E29" s="278">
        <v>5</v>
      </c>
      <c r="F29" s="276">
        <f t="shared" si="7"/>
        <v>1624.56</v>
      </c>
      <c r="H29" s="285"/>
      <c r="I29" s="286" t="s">
        <v>227</v>
      </c>
      <c r="J29" s="273">
        <v>238.173</v>
      </c>
      <c r="K29" s="273">
        <v>9.7200000000000006</v>
      </c>
      <c r="L29" s="278">
        <f t="shared" si="8"/>
        <v>23.150415600000002</v>
      </c>
      <c r="M29" s="278">
        <v>5</v>
      </c>
      <c r="N29" s="276">
        <f t="shared" si="9"/>
        <v>1190.865</v>
      </c>
      <c r="P29" s="285"/>
      <c r="Q29" s="286" t="s">
        <v>227</v>
      </c>
      <c r="R29" s="277">
        <f t="shared" si="10"/>
        <v>563.08500000000004</v>
      </c>
      <c r="S29" s="278">
        <v>5</v>
      </c>
      <c r="T29" s="276">
        <f t="shared" si="11"/>
        <v>2815.4250000000002</v>
      </c>
    </row>
    <row r="30" spans="1:20" ht="13.5" thickBot="1" x14ac:dyDescent="0.25">
      <c r="A30" s="271"/>
      <c r="B30" s="290"/>
      <c r="C30" s="291" t="s">
        <v>228</v>
      </c>
      <c r="D30" s="292">
        <v>347.13</v>
      </c>
      <c r="E30" s="294">
        <v>5</v>
      </c>
      <c r="F30" s="326">
        <f t="shared" si="7"/>
        <v>1735.65</v>
      </c>
      <c r="H30" s="290"/>
      <c r="I30" s="291" t="s">
        <v>228</v>
      </c>
      <c r="J30" s="293">
        <v>214.751</v>
      </c>
      <c r="K30" s="293">
        <v>10.210000000000001</v>
      </c>
      <c r="L30" s="294">
        <f t="shared" si="8"/>
        <v>21.926077100000001</v>
      </c>
      <c r="M30" s="294">
        <v>5</v>
      </c>
      <c r="N30" s="326">
        <f t="shared" si="9"/>
        <v>1073.7550000000001</v>
      </c>
      <c r="P30" s="290"/>
      <c r="Q30" s="291" t="s">
        <v>228</v>
      </c>
      <c r="R30" s="292">
        <f t="shared" si="10"/>
        <v>561.88099999999997</v>
      </c>
      <c r="S30" s="294">
        <v>5</v>
      </c>
      <c r="T30" s="326">
        <f t="shared" si="11"/>
        <v>2809.4049999999997</v>
      </c>
    </row>
    <row r="32" spans="1:20" ht="13.5" thickBot="1" x14ac:dyDescent="0.25"/>
    <row r="33" spans="1:20" x14ac:dyDescent="0.2">
      <c r="A33" s="271"/>
      <c r="B33" s="791" t="s">
        <v>485</v>
      </c>
      <c r="C33" s="794"/>
      <c r="D33" s="794"/>
      <c r="E33" s="794"/>
      <c r="F33" s="795"/>
      <c r="H33" s="791" t="s">
        <v>485</v>
      </c>
      <c r="I33" s="792"/>
      <c r="J33" s="792"/>
      <c r="K33" s="792"/>
      <c r="L33" s="792"/>
      <c r="M33" s="792"/>
      <c r="N33" s="793"/>
      <c r="P33" s="791" t="s">
        <v>485</v>
      </c>
      <c r="Q33" s="794"/>
      <c r="R33" s="794"/>
      <c r="S33" s="794"/>
      <c r="T33" s="795"/>
    </row>
    <row r="34" spans="1:20" ht="13.5" thickBot="1" x14ac:dyDescent="0.25">
      <c r="A34" s="271"/>
      <c r="B34" s="279" t="s">
        <v>78</v>
      </c>
      <c r="C34" s="280" t="s">
        <v>480</v>
      </c>
      <c r="D34" s="280" t="s">
        <v>377</v>
      </c>
      <c r="E34" s="283" t="s">
        <v>479</v>
      </c>
      <c r="F34" s="281" t="s">
        <v>378</v>
      </c>
      <c r="H34" s="282" t="s">
        <v>308</v>
      </c>
      <c r="I34" s="280" t="s">
        <v>480</v>
      </c>
      <c r="J34" s="280" t="s">
        <v>377</v>
      </c>
      <c r="K34" s="283" t="s">
        <v>82</v>
      </c>
      <c r="L34" s="283" t="s">
        <v>309</v>
      </c>
      <c r="M34" s="283" t="s">
        <v>479</v>
      </c>
      <c r="N34" s="284" t="s">
        <v>378</v>
      </c>
      <c r="P34" s="279" t="s">
        <v>486</v>
      </c>
      <c r="Q34" s="280" t="s">
        <v>480</v>
      </c>
      <c r="R34" s="280" t="s">
        <v>377</v>
      </c>
      <c r="S34" s="283" t="s">
        <v>479</v>
      </c>
      <c r="T34" s="281" t="s">
        <v>378</v>
      </c>
    </row>
    <row r="35" spans="1:20" x14ac:dyDescent="0.2">
      <c r="A35" s="271"/>
      <c r="B35" s="297" t="s">
        <v>92</v>
      </c>
      <c r="C35" s="298" t="s">
        <v>331</v>
      </c>
      <c r="D35" s="287">
        <v>531.601</v>
      </c>
      <c r="E35" s="289">
        <v>4</v>
      </c>
      <c r="F35" s="325">
        <f t="shared" ref="F35:F40" si="12">D35*E35</f>
        <v>2126.404</v>
      </c>
      <c r="H35" s="297" t="s">
        <v>92</v>
      </c>
      <c r="I35" s="298" t="s">
        <v>331</v>
      </c>
      <c r="J35" s="288">
        <v>287.02800000000002</v>
      </c>
      <c r="K35" s="288">
        <v>18.52</v>
      </c>
      <c r="L35" s="289">
        <f t="shared" ref="L35:L40" si="13">(K35*J35)/100</f>
        <v>53.157585600000004</v>
      </c>
      <c r="M35" s="289">
        <v>4</v>
      </c>
      <c r="N35" s="325">
        <f t="shared" ref="N35:N40" si="14">J35*M35</f>
        <v>1148.1120000000001</v>
      </c>
      <c r="P35" s="297" t="s">
        <v>92</v>
      </c>
      <c r="Q35" s="298" t="s">
        <v>331</v>
      </c>
      <c r="R35" s="287">
        <f t="shared" ref="R35:R40" si="15">D35+J35</f>
        <v>818.62900000000002</v>
      </c>
      <c r="S35" s="289">
        <v>4</v>
      </c>
      <c r="T35" s="325">
        <f t="shared" ref="T35:T40" si="16">R35*S35</f>
        <v>3274.5160000000001</v>
      </c>
    </row>
    <row r="36" spans="1:20" x14ac:dyDescent="0.2">
      <c r="A36" s="271"/>
      <c r="B36" s="285"/>
      <c r="C36" s="286" t="s">
        <v>222</v>
      </c>
      <c r="D36" s="277">
        <v>364.50599999999997</v>
      </c>
      <c r="E36" s="278">
        <v>5</v>
      </c>
      <c r="F36" s="276">
        <f t="shared" si="12"/>
        <v>1822.5299999999997</v>
      </c>
      <c r="H36" s="285"/>
      <c r="I36" s="286" t="s">
        <v>222</v>
      </c>
      <c r="J36" s="273">
        <v>374.25299999999999</v>
      </c>
      <c r="K36" s="273">
        <v>17.09</v>
      </c>
      <c r="L36" s="278">
        <f t="shared" si="13"/>
        <v>63.959837700000001</v>
      </c>
      <c r="M36" s="278">
        <v>5</v>
      </c>
      <c r="N36" s="276">
        <f t="shared" si="14"/>
        <v>1871.2649999999999</v>
      </c>
      <c r="P36" s="285"/>
      <c r="Q36" s="286" t="s">
        <v>222</v>
      </c>
      <c r="R36" s="277">
        <f t="shared" si="15"/>
        <v>738.75900000000001</v>
      </c>
      <c r="S36" s="278">
        <v>5</v>
      </c>
      <c r="T36" s="276">
        <f t="shared" si="16"/>
        <v>3693.7950000000001</v>
      </c>
    </row>
    <row r="37" spans="1:20" x14ac:dyDescent="0.2">
      <c r="A37" s="271"/>
      <c r="B37" s="285"/>
      <c r="C37" s="286" t="s">
        <v>225</v>
      </c>
      <c r="D37" s="277">
        <v>306.07900000000001</v>
      </c>
      <c r="E37" s="278">
        <v>5</v>
      </c>
      <c r="F37" s="276">
        <f t="shared" si="12"/>
        <v>1530.395</v>
      </c>
      <c r="H37" s="285"/>
      <c r="I37" s="286" t="s">
        <v>225</v>
      </c>
      <c r="J37" s="273">
        <v>370.53500000000003</v>
      </c>
      <c r="K37" s="273">
        <v>16.57</v>
      </c>
      <c r="L37" s="278">
        <f t="shared" si="13"/>
        <v>61.397649500000007</v>
      </c>
      <c r="M37" s="278">
        <v>5</v>
      </c>
      <c r="N37" s="276">
        <f t="shared" si="14"/>
        <v>1852.6750000000002</v>
      </c>
      <c r="P37" s="285"/>
      <c r="Q37" s="286" t="s">
        <v>225</v>
      </c>
      <c r="R37" s="277">
        <f t="shared" si="15"/>
        <v>676.61400000000003</v>
      </c>
      <c r="S37" s="278">
        <v>5</v>
      </c>
      <c r="T37" s="276">
        <f t="shared" si="16"/>
        <v>3383.07</v>
      </c>
    </row>
    <row r="38" spans="1:20" x14ac:dyDescent="0.2">
      <c r="A38" s="271"/>
      <c r="B38" s="285"/>
      <c r="C38" s="286" t="s">
        <v>226</v>
      </c>
      <c r="D38" s="277">
        <v>284.392</v>
      </c>
      <c r="E38" s="278">
        <v>5</v>
      </c>
      <c r="F38" s="276">
        <f t="shared" si="12"/>
        <v>1421.96</v>
      </c>
      <c r="H38" s="285"/>
      <c r="I38" s="286" t="s">
        <v>226</v>
      </c>
      <c r="J38" s="273">
        <v>488.64299999999997</v>
      </c>
      <c r="K38" s="273">
        <v>18.55</v>
      </c>
      <c r="L38" s="278">
        <f t="shared" si="13"/>
        <v>90.643276499999999</v>
      </c>
      <c r="M38" s="278">
        <v>5</v>
      </c>
      <c r="N38" s="276">
        <f t="shared" si="14"/>
        <v>2443.2149999999997</v>
      </c>
      <c r="P38" s="285"/>
      <c r="Q38" s="286" t="s">
        <v>226</v>
      </c>
      <c r="R38" s="277">
        <f t="shared" si="15"/>
        <v>773.03499999999997</v>
      </c>
      <c r="S38" s="278">
        <v>5</v>
      </c>
      <c r="T38" s="276">
        <f t="shared" si="16"/>
        <v>3865.1749999999997</v>
      </c>
    </row>
    <row r="39" spans="1:20" x14ac:dyDescent="0.2">
      <c r="A39" s="271"/>
      <c r="B39" s="285"/>
      <c r="C39" s="286" t="s">
        <v>227</v>
      </c>
      <c r="D39" s="277">
        <v>284.07400000000001</v>
      </c>
      <c r="E39" s="278">
        <v>5</v>
      </c>
      <c r="F39" s="276">
        <f t="shared" si="12"/>
        <v>1420.3700000000001</v>
      </c>
      <c r="H39" s="285"/>
      <c r="I39" s="286" t="s">
        <v>227</v>
      </c>
      <c r="J39" s="273">
        <v>543.79</v>
      </c>
      <c r="K39" s="273">
        <v>19.170000000000002</v>
      </c>
      <c r="L39" s="278">
        <f t="shared" si="13"/>
        <v>104.24454299999999</v>
      </c>
      <c r="M39" s="278">
        <v>5</v>
      </c>
      <c r="N39" s="276">
        <f t="shared" si="14"/>
        <v>2718.95</v>
      </c>
      <c r="P39" s="285"/>
      <c r="Q39" s="286" t="s">
        <v>227</v>
      </c>
      <c r="R39" s="277">
        <f t="shared" si="15"/>
        <v>827.86400000000003</v>
      </c>
      <c r="S39" s="278">
        <v>5</v>
      </c>
      <c r="T39" s="276">
        <f t="shared" si="16"/>
        <v>4139.32</v>
      </c>
    </row>
    <row r="40" spans="1:20" ht="13.5" thickBot="1" x14ac:dyDescent="0.25">
      <c r="A40" s="271"/>
      <c r="B40" s="290"/>
      <c r="C40" s="291" t="s">
        <v>228</v>
      </c>
      <c r="D40" s="292">
        <v>239.82499999999999</v>
      </c>
      <c r="E40" s="294">
        <v>5</v>
      </c>
      <c r="F40" s="326">
        <f t="shared" si="12"/>
        <v>1199.125</v>
      </c>
      <c r="H40" s="290"/>
      <c r="I40" s="291" t="s">
        <v>228</v>
      </c>
      <c r="J40" s="293">
        <v>491.47399999999999</v>
      </c>
      <c r="K40" s="293">
        <v>18.88</v>
      </c>
      <c r="L40" s="294">
        <f t="shared" si="13"/>
        <v>92.790291199999999</v>
      </c>
      <c r="M40" s="294">
        <v>5</v>
      </c>
      <c r="N40" s="326">
        <f t="shared" si="14"/>
        <v>2457.37</v>
      </c>
      <c r="P40" s="290"/>
      <c r="Q40" s="291" t="s">
        <v>228</v>
      </c>
      <c r="R40" s="292">
        <f t="shared" si="15"/>
        <v>731.29899999999998</v>
      </c>
      <c r="S40" s="294">
        <v>5</v>
      </c>
      <c r="T40" s="326">
        <f t="shared" si="16"/>
        <v>3656.4949999999999</v>
      </c>
    </row>
    <row r="41" spans="1:20" x14ac:dyDescent="0.2">
      <c r="A41" s="271"/>
      <c r="B41" s="295"/>
      <c r="C41" s="296"/>
      <c r="D41" s="277"/>
      <c r="E41" s="278"/>
      <c r="F41" s="272"/>
      <c r="H41" s="295"/>
      <c r="I41" s="296"/>
      <c r="J41" s="278"/>
      <c r="K41" s="278"/>
      <c r="L41" s="278"/>
      <c r="M41" s="278"/>
      <c r="N41" s="272"/>
      <c r="P41" s="295"/>
      <c r="Q41" s="296"/>
      <c r="R41" s="277"/>
      <c r="S41" s="278"/>
      <c r="T41" s="272"/>
    </row>
    <row r="42" spans="1:20" x14ac:dyDescent="0.2">
      <c r="A42" s="271"/>
    </row>
    <row r="43" spans="1:20" x14ac:dyDescent="0.2">
      <c r="B43" s="782" t="s">
        <v>744</v>
      </c>
      <c r="C43" s="714" t="s">
        <v>331</v>
      </c>
      <c r="D43" s="714" t="s">
        <v>222</v>
      </c>
      <c r="E43" s="714" t="s">
        <v>225</v>
      </c>
      <c r="F43" s="714" t="s">
        <v>226</v>
      </c>
      <c r="G43" s="714" t="s">
        <v>227</v>
      </c>
      <c r="H43" s="714" t="s">
        <v>228</v>
      </c>
      <c r="I43" s="714" t="s">
        <v>332</v>
      </c>
      <c r="J43" s="714" t="s">
        <v>333</v>
      </c>
      <c r="K43" s="714" t="s">
        <v>231</v>
      </c>
      <c r="L43" s="714" t="s">
        <v>232</v>
      </c>
      <c r="M43" s="740" t="s">
        <v>233</v>
      </c>
    </row>
    <row r="44" spans="1:20" x14ac:dyDescent="0.2">
      <c r="B44" s="783"/>
      <c r="C44" s="715" t="s">
        <v>78</v>
      </c>
      <c r="D44" s="715" t="s">
        <v>78</v>
      </c>
      <c r="E44" s="715" t="s">
        <v>78</v>
      </c>
      <c r="F44" s="715" t="s">
        <v>78</v>
      </c>
      <c r="G44" s="715" t="s">
        <v>78</v>
      </c>
      <c r="H44" s="715" t="s">
        <v>78</v>
      </c>
      <c r="I44" s="715" t="s">
        <v>78</v>
      </c>
      <c r="J44" s="715" t="s">
        <v>78</v>
      </c>
      <c r="K44" s="715" t="s">
        <v>78</v>
      </c>
      <c r="L44" s="715" t="s">
        <v>78</v>
      </c>
      <c r="M44" s="741" t="s">
        <v>78</v>
      </c>
    </row>
    <row r="45" spans="1:20" ht="41.25" thickBot="1" x14ac:dyDescent="0.25">
      <c r="B45" s="784"/>
      <c r="C45" s="720" t="s">
        <v>325</v>
      </c>
      <c r="D45" s="720" t="s">
        <v>325</v>
      </c>
      <c r="E45" s="720" t="s">
        <v>325</v>
      </c>
      <c r="F45" s="720" t="s">
        <v>325</v>
      </c>
      <c r="G45" s="720" t="s">
        <v>325</v>
      </c>
      <c r="H45" s="720" t="s">
        <v>325</v>
      </c>
      <c r="I45" s="720" t="s">
        <v>325</v>
      </c>
      <c r="J45" s="720" t="s">
        <v>325</v>
      </c>
      <c r="K45" s="720" t="s">
        <v>325</v>
      </c>
      <c r="L45" s="720" t="s">
        <v>325</v>
      </c>
      <c r="M45" s="742" t="s">
        <v>325</v>
      </c>
    </row>
    <row r="46" spans="1:20" x14ac:dyDescent="0.2">
      <c r="B46" s="721" t="s">
        <v>92</v>
      </c>
      <c r="C46" s="722">
        <v>531.601</v>
      </c>
      <c r="D46" s="722">
        <v>364.50599999999997</v>
      </c>
      <c r="E46" s="722">
        <v>306.07900000000001</v>
      </c>
      <c r="F46" s="722">
        <v>284.392</v>
      </c>
      <c r="G46" s="722">
        <v>284.07400000000001</v>
      </c>
      <c r="H46" s="722">
        <v>239.82499999999999</v>
      </c>
      <c r="I46" s="722"/>
      <c r="J46" s="722"/>
      <c r="K46" s="722"/>
      <c r="L46" s="722"/>
      <c r="M46" s="723"/>
    </row>
    <row r="47" spans="1:20" x14ac:dyDescent="0.2">
      <c r="B47" s="724" t="s">
        <v>84</v>
      </c>
      <c r="C47" s="725">
        <v>400.81599999999997</v>
      </c>
      <c r="D47" s="725">
        <v>294.17899999999997</v>
      </c>
      <c r="E47" s="725">
        <v>257.78100000000001</v>
      </c>
      <c r="F47" s="725">
        <v>247.501</v>
      </c>
      <c r="G47" s="725">
        <v>254.19399999999999</v>
      </c>
      <c r="H47" s="725">
        <v>203.161</v>
      </c>
      <c r="I47" s="725"/>
      <c r="J47" s="725"/>
      <c r="K47" s="725"/>
      <c r="L47" s="725"/>
      <c r="M47" s="726"/>
    </row>
    <row r="48" spans="1:20" x14ac:dyDescent="0.2">
      <c r="B48" s="724" t="s">
        <v>85</v>
      </c>
      <c r="C48" s="725">
        <v>14.696</v>
      </c>
      <c r="D48" s="725">
        <v>10.106999999999999</v>
      </c>
      <c r="E48" s="725">
        <v>13.343</v>
      </c>
      <c r="F48" s="725">
        <v>8.7780000000000005</v>
      </c>
      <c r="G48" s="725">
        <v>8.4700000000000006</v>
      </c>
      <c r="H48" s="725">
        <v>7.7770000000000001</v>
      </c>
      <c r="I48" s="725"/>
      <c r="J48" s="725"/>
      <c r="K48" s="725"/>
      <c r="L48" s="725"/>
      <c r="M48" s="726"/>
    </row>
    <row r="49" spans="2:24" x14ac:dyDescent="0.2">
      <c r="B49" s="724" t="s">
        <v>86</v>
      </c>
      <c r="C49" s="725">
        <v>1.9339999999999999</v>
      </c>
      <c r="D49" s="725">
        <v>0.59299999999999997</v>
      </c>
      <c r="E49" s="725">
        <v>1.2689999999999999</v>
      </c>
      <c r="F49" s="725">
        <v>0.89800000000000002</v>
      </c>
      <c r="G49" s="725">
        <v>0.71099999999999997</v>
      </c>
      <c r="H49" s="725">
        <v>1.1319999999999999</v>
      </c>
      <c r="I49" s="725"/>
      <c r="J49" s="725"/>
      <c r="K49" s="725"/>
      <c r="L49" s="725"/>
      <c r="M49" s="726"/>
    </row>
    <row r="50" spans="2:24" x14ac:dyDescent="0.2">
      <c r="B50" s="724" t="s">
        <v>87</v>
      </c>
      <c r="C50" s="725">
        <v>75.191000000000003</v>
      </c>
      <c r="D50" s="725">
        <v>30.172999999999998</v>
      </c>
      <c r="E50" s="725">
        <v>10.147</v>
      </c>
      <c r="F50" s="725">
        <v>9.5860000000000003</v>
      </c>
      <c r="G50" s="725">
        <v>5.1379999999999999</v>
      </c>
      <c r="H50" s="725">
        <v>11.343999999999999</v>
      </c>
      <c r="I50" s="725"/>
      <c r="J50" s="725"/>
      <c r="K50" s="725"/>
      <c r="L50" s="725"/>
      <c r="M50" s="726"/>
    </row>
    <row r="51" spans="2:24" x14ac:dyDescent="0.2">
      <c r="B51" s="724" t="s">
        <v>88</v>
      </c>
      <c r="C51" s="725">
        <v>6.0439999999999996</v>
      </c>
      <c r="D51" s="725">
        <v>5.5270000000000001</v>
      </c>
      <c r="E51" s="725">
        <v>6.3879999999999999</v>
      </c>
      <c r="F51" s="725">
        <v>5.6529999999999996</v>
      </c>
      <c r="G51" s="725">
        <v>6.1980000000000004</v>
      </c>
      <c r="H51" s="725">
        <v>6.9450000000000003</v>
      </c>
      <c r="I51" s="725"/>
      <c r="J51" s="725"/>
      <c r="K51" s="725"/>
      <c r="L51" s="725"/>
      <c r="M51" s="726"/>
    </row>
    <row r="52" spans="2:24" x14ac:dyDescent="0.2">
      <c r="B52" s="724" t="s">
        <v>89</v>
      </c>
      <c r="C52" s="725">
        <v>1.873</v>
      </c>
      <c r="D52" s="725">
        <v>2.016</v>
      </c>
      <c r="E52" s="725">
        <v>2.028</v>
      </c>
      <c r="F52" s="725">
        <v>1.3160000000000001</v>
      </c>
      <c r="G52" s="725">
        <v>2.4020000000000001</v>
      </c>
      <c r="H52" s="725">
        <v>3.76</v>
      </c>
      <c r="I52" s="725"/>
      <c r="J52" s="725"/>
      <c r="K52" s="725"/>
      <c r="L52" s="725"/>
      <c r="M52" s="726"/>
    </row>
    <row r="53" spans="2:24" x14ac:dyDescent="0.2">
      <c r="B53" s="724" t="s">
        <v>90</v>
      </c>
      <c r="C53" s="725">
        <v>27.158999999999999</v>
      </c>
      <c r="D53" s="725">
        <v>19.306999999999999</v>
      </c>
      <c r="E53" s="725">
        <v>12.37</v>
      </c>
      <c r="F53" s="725">
        <v>9.0380000000000003</v>
      </c>
      <c r="G53" s="725">
        <v>3.8130000000000002</v>
      </c>
      <c r="H53" s="725">
        <v>0.71799999999999997</v>
      </c>
      <c r="I53" s="725"/>
      <c r="J53" s="725"/>
      <c r="K53" s="725"/>
      <c r="L53" s="725"/>
      <c r="M53" s="726"/>
    </row>
    <row r="54" spans="2:24" x14ac:dyDescent="0.2">
      <c r="B54" s="724" t="s">
        <v>91</v>
      </c>
      <c r="C54" s="725">
        <v>3.8860000000000001</v>
      </c>
      <c r="D54" s="725">
        <v>2.6040000000000001</v>
      </c>
      <c r="E54" s="725">
        <v>2.7519999999999998</v>
      </c>
      <c r="F54" s="725">
        <v>1.623</v>
      </c>
      <c r="G54" s="725">
        <v>3.1480000000000001</v>
      </c>
      <c r="H54" s="725">
        <v>4.9880000000000004</v>
      </c>
      <c r="I54" s="725"/>
      <c r="J54" s="725"/>
      <c r="K54" s="725"/>
      <c r="L54" s="725"/>
      <c r="M54" s="726"/>
    </row>
    <row r="55" spans="2:24" x14ac:dyDescent="0.2">
      <c r="B55" s="743"/>
      <c r="C55" s="744"/>
      <c r="D55" s="744"/>
      <c r="E55" s="744"/>
      <c r="F55" s="744"/>
      <c r="G55" s="744"/>
      <c r="H55" s="744"/>
      <c r="I55" s="744"/>
      <c r="J55" s="744"/>
      <c r="K55" s="744"/>
      <c r="L55" s="744"/>
      <c r="M55" s="745"/>
    </row>
    <row r="56" spans="2:24" x14ac:dyDescent="0.2">
      <c r="B56" s="743"/>
      <c r="C56" s="744"/>
      <c r="D56" s="744"/>
      <c r="E56" s="744"/>
      <c r="F56" s="744"/>
      <c r="G56" s="744"/>
      <c r="H56" s="744"/>
      <c r="I56" s="744"/>
      <c r="J56" s="744"/>
      <c r="K56" s="744"/>
      <c r="L56" s="744"/>
      <c r="M56" s="745"/>
    </row>
    <row r="57" spans="2:24" ht="13.5" thickBot="1" x14ac:dyDescent="0.25">
      <c r="B57" s="746"/>
      <c r="C57" s="747"/>
      <c r="D57" s="747"/>
      <c r="E57" s="747"/>
      <c r="F57" s="747"/>
      <c r="G57" s="747"/>
      <c r="H57" s="747"/>
      <c r="I57" s="747"/>
      <c r="J57" s="747"/>
      <c r="K57" s="747"/>
      <c r="L57" s="747"/>
      <c r="M57" s="748"/>
    </row>
    <row r="60" spans="2:24" x14ac:dyDescent="0.2">
      <c r="B60" s="782" t="s">
        <v>744</v>
      </c>
      <c r="C60" s="785" t="s">
        <v>331</v>
      </c>
      <c r="D60" s="786"/>
      <c r="E60" s="785" t="s">
        <v>222</v>
      </c>
      <c r="F60" s="786"/>
      <c r="G60" s="785" t="s">
        <v>225</v>
      </c>
      <c r="H60" s="786"/>
      <c r="I60" s="785" t="s">
        <v>226</v>
      </c>
      <c r="J60" s="786"/>
      <c r="K60" s="785" t="s">
        <v>227</v>
      </c>
      <c r="L60" s="786"/>
      <c r="M60" s="785" t="s">
        <v>228</v>
      </c>
      <c r="N60" s="786"/>
      <c r="O60" s="785" t="s">
        <v>332</v>
      </c>
      <c r="P60" s="786"/>
      <c r="Q60" s="785" t="s">
        <v>333</v>
      </c>
      <c r="R60" s="786"/>
      <c r="S60" s="785" t="s">
        <v>231</v>
      </c>
      <c r="T60" s="786"/>
      <c r="U60" s="785" t="s">
        <v>232</v>
      </c>
      <c r="V60" s="786"/>
      <c r="W60" s="785" t="s">
        <v>233</v>
      </c>
      <c r="X60" s="787"/>
    </row>
    <row r="61" spans="2:24" x14ac:dyDescent="0.2">
      <c r="B61" s="783"/>
      <c r="C61" s="788" t="s">
        <v>79</v>
      </c>
      <c r="D61" s="789"/>
      <c r="E61" s="788" t="s">
        <v>79</v>
      </c>
      <c r="F61" s="789"/>
      <c r="G61" s="788" t="s">
        <v>79</v>
      </c>
      <c r="H61" s="789"/>
      <c r="I61" s="788" t="s">
        <v>79</v>
      </c>
      <c r="J61" s="789"/>
      <c r="K61" s="788" t="s">
        <v>79</v>
      </c>
      <c r="L61" s="789"/>
      <c r="M61" s="788" t="s">
        <v>79</v>
      </c>
      <c r="N61" s="789"/>
      <c r="O61" s="788"/>
      <c r="P61" s="789"/>
      <c r="Q61" s="788"/>
      <c r="R61" s="789"/>
      <c r="S61" s="788"/>
      <c r="T61" s="789"/>
      <c r="U61" s="788"/>
      <c r="V61" s="789"/>
      <c r="W61" s="788"/>
      <c r="X61" s="790"/>
    </row>
    <row r="62" spans="2:24" ht="41.25" thickBot="1" x14ac:dyDescent="0.25">
      <c r="B62" s="784"/>
      <c r="C62" s="720" t="s">
        <v>325</v>
      </c>
      <c r="D62" s="729" t="s">
        <v>82</v>
      </c>
      <c r="E62" s="720" t="s">
        <v>325</v>
      </c>
      <c r="F62" s="730" t="s">
        <v>82</v>
      </c>
      <c r="G62" s="720" t="s">
        <v>325</v>
      </c>
      <c r="H62" s="730" t="s">
        <v>82</v>
      </c>
      <c r="I62" s="720" t="s">
        <v>325</v>
      </c>
      <c r="J62" s="730" t="s">
        <v>82</v>
      </c>
      <c r="K62" s="720" t="s">
        <v>325</v>
      </c>
      <c r="L62" s="730" t="s">
        <v>82</v>
      </c>
      <c r="M62" s="720" t="s">
        <v>325</v>
      </c>
      <c r="N62" s="730" t="s">
        <v>82</v>
      </c>
      <c r="O62" s="720" t="s">
        <v>325</v>
      </c>
      <c r="P62" s="729" t="s">
        <v>82</v>
      </c>
      <c r="Q62" s="720" t="s">
        <v>325</v>
      </c>
      <c r="R62" s="729" t="s">
        <v>82</v>
      </c>
      <c r="S62" s="720" t="s">
        <v>325</v>
      </c>
      <c r="T62" s="729" t="s">
        <v>82</v>
      </c>
      <c r="U62" s="720" t="s">
        <v>325</v>
      </c>
      <c r="V62" s="729" t="s">
        <v>82</v>
      </c>
      <c r="W62" s="720" t="s">
        <v>325</v>
      </c>
      <c r="X62" s="729" t="s">
        <v>82</v>
      </c>
    </row>
    <row r="63" spans="2:24" x14ac:dyDescent="0.2">
      <c r="B63" s="721" t="s">
        <v>92</v>
      </c>
      <c r="C63" s="722">
        <v>287.02800000000002</v>
      </c>
      <c r="D63" s="731">
        <v>18.52</v>
      </c>
      <c r="E63" s="722">
        <v>374.25299999999999</v>
      </c>
      <c r="F63" s="731">
        <v>17.09</v>
      </c>
      <c r="G63" s="722">
        <v>370.53500000000003</v>
      </c>
      <c r="H63" s="731">
        <v>16.57</v>
      </c>
      <c r="I63" s="722">
        <v>488.64299999999997</v>
      </c>
      <c r="J63" s="731">
        <v>18.55</v>
      </c>
      <c r="K63" s="722">
        <v>543.79</v>
      </c>
      <c r="L63" s="731">
        <v>19.170000000000002</v>
      </c>
      <c r="M63" s="722">
        <v>491.47399999999999</v>
      </c>
      <c r="N63" s="731">
        <v>18.88</v>
      </c>
      <c r="O63" s="722"/>
      <c r="P63" s="731"/>
      <c r="Q63" s="722"/>
      <c r="R63" s="731"/>
      <c r="S63" s="722"/>
      <c r="T63" s="731"/>
      <c r="U63" s="722"/>
      <c r="V63" s="731"/>
      <c r="W63" s="722"/>
      <c r="X63" s="732"/>
    </row>
    <row r="64" spans="2:24" x14ac:dyDescent="0.2">
      <c r="B64" s="724" t="s">
        <v>84</v>
      </c>
      <c r="C64" s="725">
        <v>121.474</v>
      </c>
      <c r="D64" s="733">
        <v>41.4</v>
      </c>
      <c r="E64" s="725">
        <v>134.251</v>
      </c>
      <c r="F64" s="733">
        <v>29.74</v>
      </c>
      <c r="G64" s="725">
        <v>205.91800000000001</v>
      </c>
      <c r="H64" s="733">
        <v>28.69</v>
      </c>
      <c r="I64" s="725">
        <v>216.11600000000001</v>
      </c>
      <c r="J64" s="733">
        <v>34.409999999999997</v>
      </c>
      <c r="K64" s="725">
        <v>313.19400000000002</v>
      </c>
      <c r="L64" s="733">
        <v>30.16</v>
      </c>
      <c r="M64" s="725">
        <v>234.14</v>
      </c>
      <c r="N64" s="733">
        <v>33.1</v>
      </c>
      <c r="O64" s="725"/>
      <c r="P64" s="733"/>
      <c r="Q64" s="725"/>
      <c r="R64" s="733"/>
      <c r="S64" s="725"/>
      <c r="T64" s="733"/>
      <c r="U64" s="725"/>
      <c r="V64" s="733"/>
      <c r="W64" s="725"/>
      <c r="X64" s="734"/>
    </row>
    <row r="65" spans="2:24" x14ac:dyDescent="0.2">
      <c r="B65" s="724" t="s">
        <v>85</v>
      </c>
      <c r="C65" s="725">
        <v>55.447000000000003</v>
      </c>
      <c r="D65" s="733">
        <v>18.54</v>
      </c>
      <c r="E65" s="725">
        <v>84.334000000000003</v>
      </c>
      <c r="F65" s="733">
        <v>33.270000000000003</v>
      </c>
      <c r="G65" s="725">
        <v>79.968999999999994</v>
      </c>
      <c r="H65" s="733">
        <v>23.4</v>
      </c>
      <c r="I65" s="725">
        <v>171.36199999999999</v>
      </c>
      <c r="J65" s="733">
        <v>32.5</v>
      </c>
      <c r="K65" s="725">
        <v>127.43899999999999</v>
      </c>
      <c r="L65" s="733">
        <v>30.58</v>
      </c>
      <c r="M65" s="725">
        <v>106.06399999999999</v>
      </c>
      <c r="N65" s="733">
        <v>36.07</v>
      </c>
      <c r="O65" s="725"/>
      <c r="P65" s="733"/>
      <c r="Q65" s="725"/>
      <c r="R65" s="733"/>
      <c r="S65" s="725"/>
      <c r="T65" s="733"/>
      <c r="U65" s="725"/>
      <c r="V65" s="733"/>
      <c r="W65" s="725"/>
      <c r="X65" s="734"/>
    </row>
    <row r="66" spans="2:24" x14ac:dyDescent="0.2">
      <c r="B66" s="724" t="s">
        <v>86</v>
      </c>
      <c r="C66" s="725">
        <v>1.228</v>
      </c>
      <c r="D66" s="733">
        <v>90.72</v>
      </c>
      <c r="E66" s="725">
        <v>1.48</v>
      </c>
      <c r="F66" s="733">
        <v>72.97</v>
      </c>
      <c r="G66" s="725">
        <v>1.212</v>
      </c>
      <c r="H66" s="733">
        <v>80.22</v>
      </c>
      <c r="I66" s="725">
        <v>0.95499999999999996</v>
      </c>
      <c r="J66" s="733">
        <v>95.9</v>
      </c>
      <c r="K66" s="725">
        <v>0.92200000000000004</v>
      </c>
      <c r="L66" s="733">
        <v>95.95</v>
      </c>
      <c r="M66" s="725">
        <v>0.622</v>
      </c>
      <c r="N66" s="733">
        <v>88.62</v>
      </c>
      <c r="O66" s="725"/>
      <c r="P66" s="733"/>
      <c r="Q66" s="725"/>
      <c r="R66" s="733"/>
      <c r="S66" s="725"/>
      <c r="T66" s="733"/>
      <c r="U66" s="725"/>
      <c r="V66" s="733"/>
      <c r="W66" s="725"/>
      <c r="X66" s="734"/>
    </row>
    <row r="67" spans="2:24" x14ac:dyDescent="0.2">
      <c r="B67" s="724" t="s">
        <v>87</v>
      </c>
      <c r="C67" s="725">
        <v>27.920999999999999</v>
      </c>
      <c r="D67" s="733">
        <v>31.84</v>
      </c>
      <c r="E67" s="725">
        <v>58.905999999999999</v>
      </c>
      <c r="F67" s="733">
        <v>59.95</v>
      </c>
      <c r="G67" s="725">
        <v>15.066000000000001</v>
      </c>
      <c r="H67" s="733">
        <v>29.44</v>
      </c>
      <c r="I67" s="725">
        <v>34.795000000000002</v>
      </c>
      <c r="J67" s="733">
        <v>51.61</v>
      </c>
      <c r="K67" s="725">
        <v>55.85</v>
      </c>
      <c r="L67" s="733">
        <v>60.26</v>
      </c>
      <c r="M67" s="725">
        <v>38.802</v>
      </c>
      <c r="N67" s="733">
        <v>46.86</v>
      </c>
      <c r="O67" s="725"/>
      <c r="P67" s="733"/>
      <c r="Q67" s="725"/>
      <c r="R67" s="733"/>
      <c r="S67" s="725"/>
      <c r="T67" s="733"/>
      <c r="U67" s="725"/>
      <c r="V67" s="733"/>
      <c r="W67" s="725"/>
      <c r="X67" s="734"/>
    </row>
    <row r="68" spans="2:24" x14ac:dyDescent="0.2">
      <c r="B68" s="724" t="s">
        <v>88</v>
      </c>
      <c r="C68" s="725">
        <v>50.271000000000001</v>
      </c>
      <c r="D68" s="733">
        <v>26.34</v>
      </c>
      <c r="E68" s="725">
        <v>59.155000000000001</v>
      </c>
      <c r="F68" s="733">
        <v>27.83</v>
      </c>
      <c r="G68" s="725">
        <v>49.292000000000002</v>
      </c>
      <c r="H68" s="733">
        <v>25.75</v>
      </c>
      <c r="I68" s="725">
        <v>36.731000000000002</v>
      </c>
      <c r="J68" s="733">
        <v>27.35</v>
      </c>
      <c r="K68" s="725">
        <v>32.570999999999998</v>
      </c>
      <c r="L68" s="733">
        <v>27.71</v>
      </c>
      <c r="M68" s="725">
        <v>22.324999999999999</v>
      </c>
      <c r="N68" s="733">
        <v>30.96</v>
      </c>
      <c r="O68" s="725"/>
      <c r="P68" s="733"/>
      <c r="Q68" s="725"/>
      <c r="R68" s="733"/>
      <c r="S68" s="725"/>
      <c r="T68" s="733"/>
      <c r="U68" s="725"/>
      <c r="V68" s="733"/>
      <c r="W68" s="725"/>
      <c r="X68" s="734"/>
    </row>
    <row r="69" spans="2:24" x14ac:dyDescent="0.2">
      <c r="B69" s="724" t="s">
        <v>89</v>
      </c>
      <c r="C69" s="725">
        <v>9.1679999999999993</v>
      </c>
      <c r="D69" s="733">
        <v>41.54</v>
      </c>
      <c r="E69" s="725">
        <v>5.8929999999999998</v>
      </c>
      <c r="F69" s="733">
        <v>48.95</v>
      </c>
      <c r="G69" s="725">
        <v>8.9429999999999996</v>
      </c>
      <c r="H69" s="733">
        <v>43.2</v>
      </c>
      <c r="I69" s="725">
        <v>6.6050000000000004</v>
      </c>
      <c r="J69" s="733">
        <v>52.54</v>
      </c>
      <c r="K69" s="725">
        <v>2.5630000000000002</v>
      </c>
      <c r="L69" s="733">
        <v>46.86</v>
      </c>
      <c r="M69" s="725">
        <v>29.314</v>
      </c>
      <c r="N69" s="733">
        <v>89.45</v>
      </c>
      <c r="O69" s="725"/>
      <c r="P69" s="733"/>
      <c r="Q69" s="725"/>
      <c r="R69" s="733"/>
      <c r="S69" s="725"/>
      <c r="T69" s="733"/>
      <c r="U69" s="725"/>
      <c r="V69" s="733"/>
      <c r="W69" s="725"/>
      <c r="X69" s="734"/>
    </row>
    <row r="70" spans="2:24" x14ac:dyDescent="0.2">
      <c r="B70" s="724" t="s">
        <v>90</v>
      </c>
      <c r="C70" s="725">
        <v>5.7869999999999999</v>
      </c>
      <c r="D70" s="733">
        <v>53.18</v>
      </c>
      <c r="E70" s="725">
        <v>22.335000000000001</v>
      </c>
      <c r="F70" s="733">
        <v>70</v>
      </c>
      <c r="G70" s="725">
        <v>5.6909999999999998</v>
      </c>
      <c r="H70" s="733">
        <v>45.94</v>
      </c>
      <c r="I70" s="725">
        <v>14.321</v>
      </c>
      <c r="J70" s="733">
        <v>73.5</v>
      </c>
      <c r="K70" s="725">
        <v>2.3740000000000001</v>
      </c>
      <c r="L70" s="733">
        <v>56.22</v>
      </c>
      <c r="M70" s="725">
        <v>51.771999999999998</v>
      </c>
      <c r="N70" s="733">
        <v>59.87</v>
      </c>
      <c r="O70" s="725"/>
      <c r="P70" s="733"/>
      <c r="Q70" s="725"/>
      <c r="R70" s="733"/>
      <c r="S70" s="725"/>
      <c r="T70" s="733"/>
      <c r="U70" s="725"/>
      <c r="V70" s="733"/>
      <c r="W70" s="725"/>
      <c r="X70" s="734"/>
    </row>
    <row r="71" spans="2:24" x14ac:dyDescent="0.2">
      <c r="B71" s="724" t="s">
        <v>91</v>
      </c>
      <c r="C71" s="725">
        <v>15.082000000000001</v>
      </c>
      <c r="D71" s="733">
        <v>76.290000000000006</v>
      </c>
      <c r="E71" s="725">
        <v>6.7560000000000002</v>
      </c>
      <c r="F71" s="733">
        <v>61.72</v>
      </c>
      <c r="G71" s="725">
        <v>3.1629999999999998</v>
      </c>
      <c r="H71" s="733">
        <v>72.900000000000006</v>
      </c>
      <c r="I71" s="725">
        <v>4.4530000000000003</v>
      </c>
      <c r="J71" s="733">
        <v>58.64</v>
      </c>
      <c r="K71" s="725">
        <v>5.3360000000000003</v>
      </c>
      <c r="L71" s="733">
        <v>51.96</v>
      </c>
      <c r="M71" s="725">
        <v>4.1879999999999997</v>
      </c>
      <c r="N71" s="733">
        <v>40.83</v>
      </c>
      <c r="O71" s="725"/>
      <c r="P71" s="733"/>
      <c r="Q71" s="725"/>
      <c r="R71" s="733"/>
      <c r="S71" s="725"/>
      <c r="T71" s="733"/>
      <c r="U71" s="725"/>
      <c r="V71" s="733"/>
      <c r="W71" s="725"/>
      <c r="X71" s="734"/>
    </row>
    <row r="72" spans="2:24" x14ac:dyDescent="0.2">
      <c r="B72" s="743"/>
      <c r="C72" s="744"/>
      <c r="D72" s="749"/>
      <c r="E72" s="744"/>
      <c r="F72" s="749"/>
      <c r="G72" s="744"/>
      <c r="H72" s="749"/>
      <c r="I72" s="744"/>
      <c r="J72" s="749"/>
      <c r="K72" s="744"/>
      <c r="L72" s="749"/>
      <c r="M72" s="744"/>
      <c r="N72" s="749"/>
      <c r="O72" s="744"/>
      <c r="P72" s="749"/>
      <c r="Q72" s="744"/>
      <c r="R72" s="749"/>
      <c r="S72" s="744"/>
      <c r="T72" s="749"/>
      <c r="U72" s="744"/>
      <c r="V72" s="749"/>
      <c r="W72" s="744"/>
      <c r="X72" s="750"/>
    </row>
    <row r="73" spans="2:24" x14ac:dyDescent="0.2">
      <c r="B73" s="743"/>
      <c r="C73" s="744"/>
      <c r="D73" s="749"/>
      <c r="E73" s="744"/>
      <c r="F73" s="749"/>
      <c r="G73" s="744"/>
      <c r="H73" s="749"/>
      <c r="I73" s="744"/>
      <c r="J73" s="749"/>
      <c r="K73" s="744"/>
      <c r="L73" s="749"/>
      <c r="M73" s="744"/>
      <c r="N73" s="749"/>
      <c r="O73" s="744"/>
      <c r="P73" s="749"/>
      <c r="Q73" s="744"/>
      <c r="R73" s="749"/>
      <c r="S73" s="744"/>
      <c r="T73" s="749"/>
      <c r="U73" s="744"/>
      <c r="V73" s="749"/>
      <c r="W73" s="744"/>
      <c r="X73" s="750"/>
    </row>
    <row r="74" spans="2:24" ht="13.5" thickBot="1" x14ac:dyDescent="0.25">
      <c r="B74" s="746"/>
      <c r="C74" s="747"/>
      <c r="D74" s="751"/>
      <c r="E74" s="747"/>
      <c r="F74" s="751"/>
      <c r="G74" s="747"/>
      <c r="H74" s="751"/>
      <c r="I74" s="747"/>
      <c r="J74" s="751"/>
      <c r="K74" s="747"/>
      <c r="L74" s="751"/>
      <c r="M74" s="747"/>
      <c r="N74" s="751"/>
      <c r="O74" s="747"/>
      <c r="P74" s="751"/>
      <c r="Q74" s="747"/>
      <c r="R74" s="751"/>
      <c r="S74" s="747"/>
      <c r="T74" s="751"/>
      <c r="U74" s="747"/>
      <c r="V74" s="751"/>
      <c r="W74" s="747"/>
      <c r="X74" s="752"/>
    </row>
    <row r="77" spans="2:24" x14ac:dyDescent="0.2">
      <c r="B77" s="782" t="s">
        <v>744</v>
      </c>
      <c r="C77" s="714" t="s">
        <v>331</v>
      </c>
      <c r="D77" s="714" t="s">
        <v>222</v>
      </c>
      <c r="E77" s="714" t="s">
        <v>225</v>
      </c>
      <c r="F77" s="714" t="s">
        <v>226</v>
      </c>
      <c r="G77" s="714" t="s">
        <v>227</v>
      </c>
      <c r="H77" s="714" t="s">
        <v>228</v>
      </c>
      <c r="I77" s="714" t="s">
        <v>332</v>
      </c>
      <c r="J77" s="714" t="s">
        <v>333</v>
      </c>
      <c r="K77" s="714" t="s">
        <v>231</v>
      </c>
      <c r="L77" s="714" t="s">
        <v>232</v>
      </c>
      <c r="M77" s="714" t="s">
        <v>233</v>
      </c>
      <c r="N77" s="737"/>
    </row>
    <row r="78" spans="2:24" x14ac:dyDescent="0.2">
      <c r="B78" s="783"/>
      <c r="C78" s="715" t="s">
        <v>308</v>
      </c>
      <c r="D78" s="715" t="s">
        <v>308</v>
      </c>
      <c r="E78" s="715" t="s">
        <v>308</v>
      </c>
      <c r="F78" s="715" t="s">
        <v>308</v>
      </c>
      <c r="G78" s="715" t="s">
        <v>308</v>
      </c>
      <c r="H78" s="715" t="s">
        <v>308</v>
      </c>
      <c r="I78" s="715" t="s">
        <v>308</v>
      </c>
      <c r="J78" s="715" t="s">
        <v>308</v>
      </c>
      <c r="K78" s="715" t="s">
        <v>308</v>
      </c>
      <c r="L78" s="715" t="s">
        <v>308</v>
      </c>
      <c r="M78" s="716" t="s">
        <v>308</v>
      </c>
      <c r="N78" s="738"/>
    </row>
    <row r="79" spans="2:24" ht="41.25" thickBot="1" x14ac:dyDescent="0.25">
      <c r="B79" s="784"/>
      <c r="C79" s="720" t="s">
        <v>325</v>
      </c>
      <c r="D79" s="720" t="s">
        <v>325</v>
      </c>
      <c r="E79" s="720" t="s">
        <v>325</v>
      </c>
      <c r="F79" s="720" t="s">
        <v>325</v>
      </c>
      <c r="G79" s="720" t="s">
        <v>325</v>
      </c>
      <c r="H79" s="720" t="s">
        <v>325</v>
      </c>
      <c r="I79" s="720" t="s">
        <v>325</v>
      </c>
      <c r="J79" s="720" t="s">
        <v>325</v>
      </c>
      <c r="K79" s="720" t="s">
        <v>325</v>
      </c>
      <c r="L79" s="720" t="s">
        <v>325</v>
      </c>
      <c r="M79" s="720" t="s">
        <v>325</v>
      </c>
      <c r="N79" s="739"/>
    </row>
    <row r="80" spans="2:24" x14ac:dyDescent="0.2">
      <c r="B80" s="753" t="s">
        <v>92</v>
      </c>
      <c r="C80" s="754">
        <f t="shared" ref="C80:C88" si="17">C63</f>
        <v>287.02800000000002</v>
      </c>
      <c r="D80" s="754">
        <f t="shared" ref="D80:D88" si="18">E63</f>
        <v>374.25299999999999</v>
      </c>
      <c r="E80" s="754">
        <f t="shared" ref="E80:E88" si="19">G63</f>
        <v>370.53500000000003</v>
      </c>
      <c r="F80" s="754">
        <f t="shared" ref="F80:F88" si="20">I63</f>
        <v>488.64299999999997</v>
      </c>
      <c r="G80" s="754">
        <f t="shared" ref="G80:G88" si="21">K63</f>
        <v>543.79</v>
      </c>
      <c r="H80" s="754">
        <f t="shared" ref="H80:H88" si="22">M63</f>
        <v>491.47399999999999</v>
      </c>
      <c r="I80" s="754">
        <f t="shared" ref="I80:I88" si="23">O63</f>
        <v>0</v>
      </c>
      <c r="J80" s="754">
        <f t="shared" ref="J80:J88" si="24">Q63</f>
        <v>0</v>
      </c>
      <c r="K80" s="754">
        <f t="shared" ref="K80:K88" si="25">S63</f>
        <v>0</v>
      </c>
      <c r="L80" s="754">
        <f t="shared" ref="L80:L88" si="26">U63</f>
        <v>0</v>
      </c>
      <c r="M80" s="755">
        <f t="shared" ref="M80:M88" si="27">W63</f>
        <v>0</v>
      </c>
      <c r="N80" s="722"/>
    </row>
    <row r="81" spans="2:14" x14ac:dyDescent="0.2">
      <c r="B81" s="743" t="s">
        <v>84</v>
      </c>
      <c r="C81" s="744">
        <f t="shared" si="17"/>
        <v>121.474</v>
      </c>
      <c r="D81" s="744">
        <f t="shared" si="18"/>
        <v>134.251</v>
      </c>
      <c r="E81" s="744">
        <f t="shared" si="19"/>
        <v>205.91800000000001</v>
      </c>
      <c r="F81" s="744">
        <f t="shared" si="20"/>
        <v>216.11600000000001</v>
      </c>
      <c r="G81" s="744">
        <f t="shared" si="21"/>
        <v>313.19400000000002</v>
      </c>
      <c r="H81" s="744">
        <f t="shared" si="22"/>
        <v>234.14</v>
      </c>
      <c r="I81" s="744">
        <f t="shared" si="23"/>
        <v>0</v>
      </c>
      <c r="J81" s="744">
        <f t="shared" si="24"/>
        <v>0</v>
      </c>
      <c r="K81" s="744">
        <f t="shared" si="25"/>
        <v>0</v>
      </c>
      <c r="L81" s="744">
        <f t="shared" si="26"/>
        <v>0</v>
      </c>
      <c r="M81" s="745">
        <f t="shared" si="27"/>
        <v>0</v>
      </c>
      <c r="N81" s="725"/>
    </row>
    <row r="82" spans="2:14" x14ac:dyDescent="0.2">
      <c r="B82" s="743" t="s">
        <v>85</v>
      </c>
      <c r="C82" s="744">
        <f t="shared" si="17"/>
        <v>55.447000000000003</v>
      </c>
      <c r="D82" s="744">
        <f t="shared" si="18"/>
        <v>84.334000000000003</v>
      </c>
      <c r="E82" s="744">
        <f t="shared" si="19"/>
        <v>79.968999999999994</v>
      </c>
      <c r="F82" s="744">
        <f t="shared" si="20"/>
        <v>171.36199999999999</v>
      </c>
      <c r="G82" s="744">
        <f t="shared" si="21"/>
        <v>127.43899999999999</v>
      </c>
      <c r="H82" s="744">
        <f t="shared" si="22"/>
        <v>106.06399999999999</v>
      </c>
      <c r="I82" s="744">
        <f t="shared" si="23"/>
        <v>0</v>
      </c>
      <c r="J82" s="744">
        <f t="shared" si="24"/>
        <v>0</v>
      </c>
      <c r="K82" s="744">
        <f t="shared" si="25"/>
        <v>0</v>
      </c>
      <c r="L82" s="744">
        <f t="shared" si="26"/>
        <v>0</v>
      </c>
      <c r="M82" s="745">
        <f t="shared" si="27"/>
        <v>0</v>
      </c>
      <c r="N82" s="725"/>
    </row>
    <row r="83" spans="2:14" x14ac:dyDescent="0.2">
      <c r="B83" s="743" t="s">
        <v>86</v>
      </c>
      <c r="C83" s="744">
        <f t="shared" si="17"/>
        <v>1.228</v>
      </c>
      <c r="D83" s="744">
        <f t="shared" si="18"/>
        <v>1.48</v>
      </c>
      <c r="E83" s="744">
        <f t="shared" si="19"/>
        <v>1.212</v>
      </c>
      <c r="F83" s="744">
        <f t="shared" si="20"/>
        <v>0.95499999999999996</v>
      </c>
      <c r="G83" s="744">
        <f t="shared" si="21"/>
        <v>0.92200000000000004</v>
      </c>
      <c r="H83" s="744">
        <f t="shared" si="22"/>
        <v>0.622</v>
      </c>
      <c r="I83" s="744">
        <f t="shared" si="23"/>
        <v>0</v>
      </c>
      <c r="J83" s="744">
        <f t="shared" si="24"/>
        <v>0</v>
      </c>
      <c r="K83" s="744">
        <f t="shared" si="25"/>
        <v>0</v>
      </c>
      <c r="L83" s="744">
        <f t="shared" si="26"/>
        <v>0</v>
      </c>
      <c r="M83" s="745">
        <f t="shared" si="27"/>
        <v>0</v>
      </c>
      <c r="N83" s="725"/>
    </row>
    <row r="84" spans="2:14" x14ac:dyDescent="0.2">
      <c r="B84" s="743" t="s">
        <v>87</v>
      </c>
      <c r="C84" s="744">
        <f t="shared" si="17"/>
        <v>27.920999999999999</v>
      </c>
      <c r="D84" s="744">
        <f t="shared" si="18"/>
        <v>58.905999999999999</v>
      </c>
      <c r="E84" s="744">
        <f t="shared" si="19"/>
        <v>15.066000000000001</v>
      </c>
      <c r="F84" s="744">
        <f t="shared" si="20"/>
        <v>34.795000000000002</v>
      </c>
      <c r="G84" s="744">
        <f t="shared" si="21"/>
        <v>55.85</v>
      </c>
      <c r="H84" s="744">
        <f t="shared" si="22"/>
        <v>38.802</v>
      </c>
      <c r="I84" s="744">
        <f t="shared" si="23"/>
        <v>0</v>
      </c>
      <c r="J84" s="744">
        <f t="shared" si="24"/>
        <v>0</v>
      </c>
      <c r="K84" s="744">
        <f t="shared" si="25"/>
        <v>0</v>
      </c>
      <c r="L84" s="744">
        <f t="shared" si="26"/>
        <v>0</v>
      </c>
      <c r="M84" s="745">
        <f t="shared" si="27"/>
        <v>0</v>
      </c>
      <c r="N84" s="725"/>
    </row>
    <row r="85" spans="2:14" x14ac:dyDescent="0.2">
      <c r="B85" s="743" t="s">
        <v>88</v>
      </c>
      <c r="C85" s="744">
        <f t="shared" si="17"/>
        <v>50.271000000000001</v>
      </c>
      <c r="D85" s="744">
        <f t="shared" si="18"/>
        <v>59.155000000000001</v>
      </c>
      <c r="E85" s="744">
        <f t="shared" si="19"/>
        <v>49.292000000000002</v>
      </c>
      <c r="F85" s="744">
        <f t="shared" si="20"/>
        <v>36.731000000000002</v>
      </c>
      <c r="G85" s="744">
        <f t="shared" si="21"/>
        <v>32.570999999999998</v>
      </c>
      <c r="H85" s="744">
        <f t="shared" si="22"/>
        <v>22.324999999999999</v>
      </c>
      <c r="I85" s="744">
        <f t="shared" si="23"/>
        <v>0</v>
      </c>
      <c r="J85" s="744">
        <f t="shared" si="24"/>
        <v>0</v>
      </c>
      <c r="K85" s="744">
        <f t="shared" si="25"/>
        <v>0</v>
      </c>
      <c r="L85" s="744">
        <f t="shared" si="26"/>
        <v>0</v>
      </c>
      <c r="M85" s="745">
        <f t="shared" si="27"/>
        <v>0</v>
      </c>
      <c r="N85" s="725"/>
    </row>
    <row r="86" spans="2:14" x14ac:dyDescent="0.2">
      <c r="B86" s="743" t="s">
        <v>89</v>
      </c>
      <c r="C86" s="744">
        <f t="shared" si="17"/>
        <v>9.1679999999999993</v>
      </c>
      <c r="D86" s="744">
        <f t="shared" si="18"/>
        <v>5.8929999999999998</v>
      </c>
      <c r="E86" s="744">
        <f t="shared" si="19"/>
        <v>8.9429999999999996</v>
      </c>
      <c r="F86" s="744">
        <f t="shared" si="20"/>
        <v>6.6050000000000004</v>
      </c>
      <c r="G86" s="744">
        <f t="shared" si="21"/>
        <v>2.5630000000000002</v>
      </c>
      <c r="H86" s="744">
        <f t="shared" si="22"/>
        <v>29.314</v>
      </c>
      <c r="I86" s="744">
        <f t="shared" si="23"/>
        <v>0</v>
      </c>
      <c r="J86" s="744">
        <f t="shared" si="24"/>
        <v>0</v>
      </c>
      <c r="K86" s="744">
        <f t="shared" si="25"/>
        <v>0</v>
      </c>
      <c r="L86" s="744">
        <f t="shared" si="26"/>
        <v>0</v>
      </c>
      <c r="M86" s="745">
        <f t="shared" si="27"/>
        <v>0</v>
      </c>
      <c r="N86" s="725"/>
    </row>
    <row r="87" spans="2:14" x14ac:dyDescent="0.2">
      <c r="B87" s="743" t="s">
        <v>90</v>
      </c>
      <c r="C87" s="744">
        <f t="shared" si="17"/>
        <v>5.7869999999999999</v>
      </c>
      <c r="D87" s="744">
        <f t="shared" si="18"/>
        <v>22.335000000000001</v>
      </c>
      <c r="E87" s="744">
        <f t="shared" si="19"/>
        <v>5.6909999999999998</v>
      </c>
      <c r="F87" s="744">
        <f t="shared" si="20"/>
        <v>14.321</v>
      </c>
      <c r="G87" s="744">
        <f t="shared" si="21"/>
        <v>2.3740000000000001</v>
      </c>
      <c r="H87" s="744">
        <f t="shared" si="22"/>
        <v>51.771999999999998</v>
      </c>
      <c r="I87" s="744">
        <f t="shared" si="23"/>
        <v>0</v>
      </c>
      <c r="J87" s="744">
        <f t="shared" si="24"/>
        <v>0</v>
      </c>
      <c r="K87" s="744">
        <f t="shared" si="25"/>
        <v>0</v>
      </c>
      <c r="L87" s="744">
        <f t="shared" si="26"/>
        <v>0</v>
      </c>
      <c r="M87" s="745">
        <f t="shared" si="27"/>
        <v>0</v>
      </c>
      <c r="N87" s="725"/>
    </row>
    <row r="88" spans="2:14" x14ac:dyDescent="0.2">
      <c r="B88" s="743" t="s">
        <v>91</v>
      </c>
      <c r="C88" s="744">
        <f t="shared" si="17"/>
        <v>15.082000000000001</v>
      </c>
      <c r="D88" s="744">
        <f t="shared" si="18"/>
        <v>6.7560000000000002</v>
      </c>
      <c r="E88" s="744">
        <f t="shared" si="19"/>
        <v>3.1629999999999998</v>
      </c>
      <c r="F88" s="744">
        <f t="shared" si="20"/>
        <v>4.4530000000000003</v>
      </c>
      <c r="G88" s="744">
        <f t="shared" si="21"/>
        <v>5.3360000000000003</v>
      </c>
      <c r="H88" s="744">
        <f t="shared" si="22"/>
        <v>4.1879999999999997</v>
      </c>
      <c r="I88" s="744">
        <f t="shared" si="23"/>
        <v>0</v>
      </c>
      <c r="J88" s="744">
        <f t="shared" si="24"/>
        <v>0</v>
      </c>
      <c r="K88" s="744">
        <f t="shared" si="25"/>
        <v>0</v>
      </c>
      <c r="L88" s="744">
        <f t="shared" si="26"/>
        <v>0</v>
      </c>
      <c r="M88" s="745">
        <f t="shared" si="27"/>
        <v>0</v>
      </c>
      <c r="N88" s="725"/>
    </row>
    <row r="89" spans="2:14" x14ac:dyDescent="0.2">
      <c r="B89" s="743"/>
      <c r="C89" s="744">
        <f t="shared" ref="C89:C91" si="28">C72</f>
        <v>0</v>
      </c>
      <c r="D89" s="744">
        <f t="shared" ref="D89:D91" si="29">E72</f>
        <v>0</v>
      </c>
      <c r="E89" s="744">
        <f t="shared" ref="E89:E91" si="30">G72</f>
        <v>0</v>
      </c>
      <c r="F89" s="744">
        <f t="shared" ref="F89:F91" si="31">I72</f>
        <v>0</v>
      </c>
      <c r="G89" s="744">
        <f t="shared" ref="G89:G91" si="32">K72</f>
        <v>0</v>
      </c>
      <c r="H89" s="744">
        <f t="shared" ref="H89:H91" si="33">M72</f>
        <v>0</v>
      </c>
      <c r="I89" s="744">
        <f t="shared" ref="I89:I91" si="34">O72</f>
        <v>0</v>
      </c>
      <c r="J89" s="744">
        <f t="shared" ref="J89:J91" si="35">Q72</f>
        <v>0</v>
      </c>
      <c r="K89" s="744">
        <f t="shared" ref="K89:K91" si="36">S72</f>
        <v>0</v>
      </c>
      <c r="L89" s="744">
        <f t="shared" ref="L89:L91" si="37">U72</f>
        <v>0</v>
      </c>
      <c r="M89" s="745">
        <f t="shared" ref="M89:M91" si="38">W72</f>
        <v>0</v>
      </c>
      <c r="N89" s="725"/>
    </row>
    <row r="90" spans="2:14" x14ac:dyDescent="0.2">
      <c r="B90" s="743"/>
      <c r="C90" s="744">
        <f t="shared" si="28"/>
        <v>0</v>
      </c>
      <c r="D90" s="744">
        <f t="shared" si="29"/>
        <v>0</v>
      </c>
      <c r="E90" s="744">
        <f t="shared" si="30"/>
        <v>0</v>
      </c>
      <c r="F90" s="744">
        <f t="shared" si="31"/>
        <v>0</v>
      </c>
      <c r="G90" s="744">
        <f t="shared" si="32"/>
        <v>0</v>
      </c>
      <c r="H90" s="744">
        <f t="shared" si="33"/>
        <v>0</v>
      </c>
      <c r="I90" s="744">
        <f t="shared" si="34"/>
        <v>0</v>
      </c>
      <c r="J90" s="744">
        <f t="shared" si="35"/>
        <v>0</v>
      </c>
      <c r="K90" s="744">
        <f t="shared" si="36"/>
        <v>0</v>
      </c>
      <c r="L90" s="744">
        <f t="shared" si="37"/>
        <v>0</v>
      </c>
      <c r="M90" s="745">
        <f t="shared" si="38"/>
        <v>0</v>
      </c>
      <c r="N90" s="725"/>
    </row>
    <row r="91" spans="2:14" ht="13.5" thickBot="1" x14ac:dyDescent="0.25">
      <c r="B91" s="746"/>
      <c r="C91" s="747">
        <f t="shared" si="28"/>
        <v>0</v>
      </c>
      <c r="D91" s="747">
        <f t="shared" si="29"/>
        <v>0</v>
      </c>
      <c r="E91" s="747">
        <f t="shared" si="30"/>
        <v>0</v>
      </c>
      <c r="F91" s="747">
        <f t="shared" si="31"/>
        <v>0</v>
      </c>
      <c r="G91" s="747">
        <f t="shared" si="32"/>
        <v>0</v>
      </c>
      <c r="H91" s="747">
        <f t="shared" si="33"/>
        <v>0</v>
      </c>
      <c r="I91" s="747">
        <f t="shared" si="34"/>
        <v>0</v>
      </c>
      <c r="J91" s="747">
        <f t="shared" si="35"/>
        <v>0</v>
      </c>
      <c r="K91" s="747">
        <f t="shared" si="36"/>
        <v>0</v>
      </c>
      <c r="L91" s="747">
        <f t="shared" si="37"/>
        <v>0</v>
      </c>
      <c r="M91" s="748">
        <f t="shared" si="38"/>
        <v>0</v>
      </c>
      <c r="N91" s="725"/>
    </row>
    <row r="94" spans="2:14" x14ac:dyDescent="0.2">
      <c r="B94" s="782" t="s">
        <v>744</v>
      </c>
      <c r="C94" s="714" t="s">
        <v>331</v>
      </c>
      <c r="D94" s="714" t="s">
        <v>222</v>
      </c>
      <c r="E94" s="714" t="s">
        <v>225</v>
      </c>
      <c r="F94" s="714" t="s">
        <v>226</v>
      </c>
      <c r="G94" s="714" t="s">
        <v>227</v>
      </c>
      <c r="H94" s="714" t="s">
        <v>228</v>
      </c>
      <c r="I94" s="714" t="s">
        <v>332</v>
      </c>
      <c r="J94" s="714" t="s">
        <v>333</v>
      </c>
      <c r="K94" s="714" t="s">
        <v>231</v>
      </c>
      <c r="L94" s="714" t="s">
        <v>232</v>
      </c>
      <c r="M94" s="714" t="s">
        <v>233</v>
      </c>
      <c r="N94" s="737"/>
    </row>
    <row r="95" spans="2:14" x14ac:dyDescent="0.2">
      <c r="B95" s="783"/>
      <c r="C95" s="715" t="s">
        <v>486</v>
      </c>
      <c r="D95" s="715" t="s">
        <v>486</v>
      </c>
      <c r="E95" s="715" t="s">
        <v>486</v>
      </c>
      <c r="F95" s="715" t="s">
        <v>486</v>
      </c>
      <c r="G95" s="715" t="s">
        <v>486</v>
      </c>
      <c r="H95" s="715" t="s">
        <v>486</v>
      </c>
      <c r="I95" s="715" t="s">
        <v>486</v>
      </c>
      <c r="J95" s="715" t="s">
        <v>486</v>
      </c>
      <c r="K95" s="715" t="s">
        <v>486</v>
      </c>
      <c r="L95" s="715" t="s">
        <v>486</v>
      </c>
      <c r="M95" s="716" t="s">
        <v>486</v>
      </c>
      <c r="N95" s="738"/>
    </row>
    <row r="96" spans="2:14" ht="41.25" thickBot="1" x14ac:dyDescent="0.25">
      <c r="B96" s="784"/>
      <c r="C96" s="720" t="s">
        <v>325</v>
      </c>
      <c r="D96" s="720" t="s">
        <v>325</v>
      </c>
      <c r="E96" s="720" t="s">
        <v>325</v>
      </c>
      <c r="F96" s="720" t="s">
        <v>325</v>
      </c>
      <c r="G96" s="720" t="s">
        <v>325</v>
      </c>
      <c r="H96" s="720" t="s">
        <v>325</v>
      </c>
      <c r="I96" s="720" t="s">
        <v>325</v>
      </c>
      <c r="J96" s="720" t="s">
        <v>325</v>
      </c>
      <c r="K96" s="720" t="s">
        <v>325</v>
      </c>
      <c r="L96" s="720" t="s">
        <v>325</v>
      </c>
      <c r="M96" s="720" t="s">
        <v>325</v>
      </c>
      <c r="N96" s="739"/>
    </row>
    <row r="97" spans="1:14" x14ac:dyDescent="0.2">
      <c r="B97" s="753" t="s">
        <v>92</v>
      </c>
      <c r="C97" s="754">
        <f t="shared" ref="C97:C108" si="39">SUM(C46,C63)</f>
        <v>818.62900000000002</v>
      </c>
      <c r="D97" s="754">
        <f t="shared" ref="D97:D108" si="40">SUM(D46,E63)</f>
        <v>738.75900000000001</v>
      </c>
      <c r="E97" s="754">
        <f t="shared" ref="E97:E108" si="41">SUM(E46,G63)</f>
        <v>676.61400000000003</v>
      </c>
      <c r="F97" s="754">
        <f t="shared" ref="F97:F108" si="42">SUM(F46,I63)</f>
        <v>773.03499999999997</v>
      </c>
      <c r="G97" s="754">
        <f t="shared" ref="G97:G108" si="43">SUM(G46,K63)</f>
        <v>827.86400000000003</v>
      </c>
      <c r="H97" s="754">
        <f t="shared" ref="H97:H108" si="44">SUM(H46,M63)</f>
        <v>731.29899999999998</v>
      </c>
      <c r="I97" s="754">
        <f t="shared" ref="I97:I108" si="45">SUM(I46,O63)</f>
        <v>0</v>
      </c>
      <c r="J97" s="754">
        <f t="shared" ref="J97:J108" si="46">SUM(J46,Q63)</f>
        <v>0</v>
      </c>
      <c r="K97" s="754">
        <f t="shared" ref="K97:K108" si="47">SUM(K46,S63)</f>
        <v>0</v>
      </c>
      <c r="L97" s="754">
        <f t="shared" ref="L97:L108" si="48">SUM(L46,U63)</f>
        <v>0</v>
      </c>
      <c r="M97" s="755">
        <f t="shared" ref="M97:M108" si="49">SUM(M46,W63)</f>
        <v>0</v>
      </c>
      <c r="N97" s="722"/>
    </row>
    <row r="98" spans="1:14" x14ac:dyDescent="0.2">
      <c r="B98" s="743" t="s">
        <v>84</v>
      </c>
      <c r="C98" s="744">
        <f t="shared" si="39"/>
        <v>522.29</v>
      </c>
      <c r="D98" s="744">
        <f t="shared" si="40"/>
        <v>428.42999999999995</v>
      </c>
      <c r="E98" s="744">
        <f t="shared" si="41"/>
        <v>463.69900000000001</v>
      </c>
      <c r="F98" s="744">
        <f t="shared" si="42"/>
        <v>463.61700000000002</v>
      </c>
      <c r="G98" s="744">
        <f t="shared" si="43"/>
        <v>567.38800000000003</v>
      </c>
      <c r="H98" s="744">
        <f t="shared" si="44"/>
        <v>437.30099999999999</v>
      </c>
      <c r="I98" s="744">
        <f t="shared" si="45"/>
        <v>0</v>
      </c>
      <c r="J98" s="744">
        <f t="shared" si="46"/>
        <v>0</v>
      </c>
      <c r="K98" s="744">
        <f t="shared" si="47"/>
        <v>0</v>
      </c>
      <c r="L98" s="744">
        <f t="shared" si="48"/>
        <v>0</v>
      </c>
      <c r="M98" s="745">
        <f t="shared" si="49"/>
        <v>0</v>
      </c>
      <c r="N98" s="725"/>
    </row>
    <row r="99" spans="1:14" x14ac:dyDescent="0.2">
      <c r="B99" s="743" t="s">
        <v>85</v>
      </c>
      <c r="C99" s="744">
        <f t="shared" si="39"/>
        <v>70.143000000000001</v>
      </c>
      <c r="D99" s="744">
        <f t="shared" si="40"/>
        <v>94.441000000000003</v>
      </c>
      <c r="E99" s="744">
        <f t="shared" si="41"/>
        <v>93.311999999999998</v>
      </c>
      <c r="F99" s="744">
        <f t="shared" si="42"/>
        <v>180.14</v>
      </c>
      <c r="G99" s="744">
        <f t="shared" si="43"/>
        <v>135.90899999999999</v>
      </c>
      <c r="H99" s="744">
        <f t="shared" si="44"/>
        <v>113.84099999999999</v>
      </c>
      <c r="I99" s="744">
        <f t="shared" si="45"/>
        <v>0</v>
      </c>
      <c r="J99" s="744">
        <f t="shared" si="46"/>
        <v>0</v>
      </c>
      <c r="K99" s="744">
        <f t="shared" si="47"/>
        <v>0</v>
      </c>
      <c r="L99" s="744">
        <f t="shared" si="48"/>
        <v>0</v>
      </c>
      <c r="M99" s="745">
        <f t="shared" si="49"/>
        <v>0</v>
      </c>
      <c r="N99" s="725"/>
    </row>
    <row r="100" spans="1:14" x14ac:dyDescent="0.2">
      <c r="B100" s="743" t="s">
        <v>86</v>
      </c>
      <c r="C100" s="744">
        <f t="shared" si="39"/>
        <v>3.1619999999999999</v>
      </c>
      <c r="D100" s="744">
        <f t="shared" si="40"/>
        <v>2.073</v>
      </c>
      <c r="E100" s="744">
        <f t="shared" si="41"/>
        <v>2.4809999999999999</v>
      </c>
      <c r="F100" s="744">
        <f t="shared" si="42"/>
        <v>1.853</v>
      </c>
      <c r="G100" s="744">
        <f t="shared" si="43"/>
        <v>1.633</v>
      </c>
      <c r="H100" s="744">
        <f t="shared" si="44"/>
        <v>1.754</v>
      </c>
      <c r="I100" s="744">
        <f t="shared" si="45"/>
        <v>0</v>
      </c>
      <c r="J100" s="744">
        <f t="shared" si="46"/>
        <v>0</v>
      </c>
      <c r="K100" s="744">
        <f t="shared" si="47"/>
        <v>0</v>
      </c>
      <c r="L100" s="744">
        <f t="shared" si="48"/>
        <v>0</v>
      </c>
      <c r="M100" s="745">
        <f t="shared" si="49"/>
        <v>0</v>
      </c>
      <c r="N100" s="725"/>
    </row>
    <row r="101" spans="1:14" x14ac:dyDescent="0.2">
      <c r="B101" s="743" t="s">
        <v>87</v>
      </c>
      <c r="C101" s="744">
        <f t="shared" si="39"/>
        <v>103.11199999999999</v>
      </c>
      <c r="D101" s="744">
        <f t="shared" si="40"/>
        <v>89.078999999999994</v>
      </c>
      <c r="E101" s="744">
        <f t="shared" si="41"/>
        <v>25.213000000000001</v>
      </c>
      <c r="F101" s="744">
        <f t="shared" si="42"/>
        <v>44.381</v>
      </c>
      <c r="G101" s="744">
        <f t="shared" si="43"/>
        <v>60.988</v>
      </c>
      <c r="H101" s="744">
        <f t="shared" si="44"/>
        <v>50.146000000000001</v>
      </c>
      <c r="I101" s="744">
        <f t="shared" si="45"/>
        <v>0</v>
      </c>
      <c r="J101" s="744">
        <f t="shared" si="46"/>
        <v>0</v>
      </c>
      <c r="K101" s="744">
        <f t="shared" si="47"/>
        <v>0</v>
      </c>
      <c r="L101" s="744">
        <f t="shared" si="48"/>
        <v>0</v>
      </c>
      <c r="M101" s="745">
        <f t="shared" si="49"/>
        <v>0</v>
      </c>
      <c r="N101" s="725"/>
    </row>
    <row r="102" spans="1:14" x14ac:dyDescent="0.2">
      <c r="B102" s="743" t="s">
        <v>88</v>
      </c>
      <c r="C102" s="744">
        <f t="shared" si="39"/>
        <v>56.314999999999998</v>
      </c>
      <c r="D102" s="744">
        <f t="shared" si="40"/>
        <v>64.682000000000002</v>
      </c>
      <c r="E102" s="744">
        <f t="shared" si="41"/>
        <v>55.68</v>
      </c>
      <c r="F102" s="744">
        <f t="shared" si="42"/>
        <v>42.384</v>
      </c>
      <c r="G102" s="744">
        <f t="shared" si="43"/>
        <v>38.768999999999998</v>
      </c>
      <c r="H102" s="744">
        <f t="shared" si="44"/>
        <v>29.27</v>
      </c>
      <c r="I102" s="744">
        <f t="shared" si="45"/>
        <v>0</v>
      </c>
      <c r="J102" s="744">
        <f t="shared" si="46"/>
        <v>0</v>
      </c>
      <c r="K102" s="744">
        <f t="shared" si="47"/>
        <v>0</v>
      </c>
      <c r="L102" s="744">
        <f t="shared" si="48"/>
        <v>0</v>
      </c>
      <c r="M102" s="745">
        <f t="shared" si="49"/>
        <v>0</v>
      </c>
      <c r="N102" s="725"/>
    </row>
    <row r="103" spans="1:14" x14ac:dyDescent="0.2">
      <c r="B103" s="743" t="s">
        <v>89</v>
      </c>
      <c r="C103" s="744">
        <f t="shared" si="39"/>
        <v>11.040999999999999</v>
      </c>
      <c r="D103" s="744">
        <f t="shared" si="40"/>
        <v>7.9089999999999998</v>
      </c>
      <c r="E103" s="744">
        <f t="shared" si="41"/>
        <v>10.971</v>
      </c>
      <c r="F103" s="744">
        <f t="shared" si="42"/>
        <v>7.9210000000000003</v>
      </c>
      <c r="G103" s="744">
        <f t="shared" si="43"/>
        <v>4.9649999999999999</v>
      </c>
      <c r="H103" s="744">
        <f t="shared" si="44"/>
        <v>33.073999999999998</v>
      </c>
      <c r="I103" s="744">
        <f t="shared" si="45"/>
        <v>0</v>
      </c>
      <c r="J103" s="744">
        <f t="shared" si="46"/>
        <v>0</v>
      </c>
      <c r="K103" s="744">
        <f t="shared" si="47"/>
        <v>0</v>
      </c>
      <c r="L103" s="744">
        <f t="shared" si="48"/>
        <v>0</v>
      </c>
      <c r="M103" s="745">
        <f t="shared" si="49"/>
        <v>0</v>
      </c>
      <c r="N103" s="725"/>
    </row>
    <row r="104" spans="1:14" x14ac:dyDescent="0.2">
      <c r="B104" s="743" t="s">
        <v>90</v>
      </c>
      <c r="C104" s="744">
        <f t="shared" si="39"/>
        <v>32.945999999999998</v>
      </c>
      <c r="D104" s="744">
        <f t="shared" si="40"/>
        <v>41.641999999999996</v>
      </c>
      <c r="E104" s="744">
        <f t="shared" si="41"/>
        <v>18.061</v>
      </c>
      <c r="F104" s="744">
        <f t="shared" si="42"/>
        <v>23.359000000000002</v>
      </c>
      <c r="G104" s="744">
        <f t="shared" si="43"/>
        <v>6.1870000000000003</v>
      </c>
      <c r="H104" s="744">
        <f t="shared" si="44"/>
        <v>52.489999999999995</v>
      </c>
      <c r="I104" s="744">
        <f t="shared" si="45"/>
        <v>0</v>
      </c>
      <c r="J104" s="744">
        <f t="shared" si="46"/>
        <v>0</v>
      </c>
      <c r="K104" s="744">
        <f t="shared" si="47"/>
        <v>0</v>
      </c>
      <c r="L104" s="744">
        <f t="shared" si="48"/>
        <v>0</v>
      </c>
      <c r="M104" s="745">
        <f t="shared" si="49"/>
        <v>0</v>
      </c>
      <c r="N104" s="725"/>
    </row>
    <row r="105" spans="1:14" x14ac:dyDescent="0.2">
      <c r="B105" s="743" t="s">
        <v>91</v>
      </c>
      <c r="C105" s="744">
        <f t="shared" si="39"/>
        <v>18.968</v>
      </c>
      <c r="D105" s="744">
        <f t="shared" si="40"/>
        <v>9.36</v>
      </c>
      <c r="E105" s="744">
        <f t="shared" si="41"/>
        <v>5.9149999999999991</v>
      </c>
      <c r="F105" s="744">
        <f t="shared" si="42"/>
        <v>6.0760000000000005</v>
      </c>
      <c r="G105" s="744">
        <f t="shared" si="43"/>
        <v>8.484</v>
      </c>
      <c r="H105" s="744">
        <f t="shared" si="44"/>
        <v>9.1760000000000002</v>
      </c>
      <c r="I105" s="744">
        <f t="shared" si="45"/>
        <v>0</v>
      </c>
      <c r="J105" s="744">
        <f t="shared" si="46"/>
        <v>0</v>
      </c>
      <c r="K105" s="744">
        <f t="shared" si="47"/>
        <v>0</v>
      </c>
      <c r="L105" s="744">
        <f t="shared" si="48"/>
        <v>0</v>
      </c>
      <c r="M105" s="745">
        <f t="shared" si="49"/>
        <v>0</v>
      </c>
      <c r="N105" s="725"/>
    </row>
    <row r="106" spans="1:14" x14ac:dyDescent="0.2">
      <c r="B106" s="743"/>
      <c r="C106" s="744">
        <f t="shared" si="39"/>
        <v>0</v>
      </c>
      <c r="D106" s="744">
        <f t="shared" si="40"/>
        <v>0</v>
      </c>
      <c r="E106" s="744">
        <f t="shared" si="41"/>
        <v>0</v>
      </c>
      <c r="F106" s="744">
        <f t="shared" si="42"/>
        <v>0</v>
      </c>
      <c r="G106" s="744">
        <f t="shared" si="43"/>
        <v>0</v>
      </c>
      <c r="H106" s="744">
        <f t="shared" si="44"/>
        <v>0</v>
      </c>
      <c r="I106" s="744">
        <f t="shared" si="45"/>
        <v>0</v>
      </c>
      <c r="J106" s="744">
        <f t="shared" si="46"/>
        <v>0</v>
      </c>
      <c r="K106" s="744">
        <f t="shared" si="47"/>
        <v>0</v>
      </c>
      <c r="L106" s="744">
        <f t="shared" si="48"/>
        <v>0</v>
      </c>
      <c r="M106" s="745">
        <f t="shared" si="49"/>
        <v>0</v>
      </c>
      <c r="N106" s="725"/>
    </row>
    <row r="107" spans="1:14" x14ac:dyDescent="0.2">
      <c r="B107" s="743"/>
      <c r="C107" s="744">
        <f t="shared" si="39"/>
        <v>0</v>
      </c>
      <c r="D107" s="744">
        <f t="shared" si="40"/>
        <v>0</v>
      </c>
      <c r="E107" s="744">
        <f t="shared" si="41"/>
        <v>0</v>
      </c>
      <c r="F107" s="744">
        <f t="shared" si="42"/>
        <v>0</v>
      </c>
      <c r="G107" s="744">
        <f t="shared" si="43"/>
        <v>0</v>
      </c>
      <c r="H107" s="744">
        <f t="shared" si="44"/>
        <v>0</v>
      </c>
      <c r="I107" s="744">
        <f t="shared" si="45"/>
        <v>0</v>
      </c>
      <c r="J107" s="744">
        <f t="shared" si="46"/>
        <v>0</v>
      </c>
      <c r="K107" s="744">
        <f t="shared" si="47"/>
        <v>0</v>
      </c>
      <c r="L107" s="744">
        <f t="shared" si="48"/>
        <v>0</v>
      </c>
      <c r="M107" s="745">
        <f t="shared" si="49"/>
        <v>0</v>
      </c>
      <c r="N107" s="725"/>
    </row>
    <row r="108" spans="1:14" ht="13.5" thickBot="1" x14ac:dyDescent="0.25">
      <c r="B108" s="746"/>
      <c r="C108" s="747">
        <f t="shared" si="39"/>
        <v>0</v>
      </c>
      <c r="D108" s="747">
        <f t="shared" si="40"/>
        <v>0</v>
      </c>
      <c r="E108" s="747">
        <f t="shared" si="41"/>
        <v>0</v>
      </c>
      <c r="F108" s="747">
        <f t="shared" si="42"/>
        <v>0</v>
      </c>
      <c r="G108" s="747">
        <f t="shared" si="43"/>
        <v>0</v>
      </c>
      <c r="H108" s="747">
        <f t="shared" si="44"/>
        <v>0</v>
      </c>
      <c r="I108" s="747">
        <f t="shared" si="45"/>
        <v>0</v>
      </c>
      <c r="J108" s="747">
        <f t="shared" si="46"/>
        <v>0</v>
      </c>
      <c r="K108" s="747">
        <f t="shared" si="47"/>
        <v>0</v>
      </c>
      <c r="L108" s="747">
        <f t="shared" si="48"/>
        <v>0</v>
      </c>
      <c r="M108" s="748">
        <f t="shared" si="49"/>
        <v>0</v>
      </c>
      <c r="N108" s="725"/>
    </row>
    <row r="110" spans="1:14" x14ac:dyDescent="0.2">
      <c r="A110" s="271"/>
    </row>
    <row r="111" spans="1:14" x14ac:dyDescent="0.2">
      <c r="B111" s="782" t="s">
        <v>744</v>
      </c>
      <c r="C111" s="718" t="s">
        <v>331</v>
      </c>
      <c r="D111" s="718" t="s">
        <v>222</v>
      </c>
      <c r="E111" s="718" t="s">
        <v>225</v>
      </c>
      <c r="F111" s="718" t="s">
        <v>226</v>
      </c>
      <c r="G111" s="718" t="s">
        <v>227</v>
      </c>
      <c r="H111" s="718" t="s">
        <v>228</v>
      </c>
      <c r="I111" s="718" t="s">
        <v>332</v>
      </c>
      <c r="J111" s="718" t="s">
        <v>333</v>
      </c>
      <c r="K111" s="718" t="s">
        <v>231</v>
      </c>
      <c r="L111" s="718" t="s">
        <v>232</v>
      </c>
      <c r="M111" s="740" t="s">
        <v>233</v>
      </c>
    </row>
    <row r="112" spans="1:14" x14ac:dyDescent="0.2">
      <c r="B112" s="783"/>
      <c r="C112" s="717" t="s">
        <v>78</v>
      </c>
      <c r="D112" s="717" t="s">
        <v>78</v>
      </c>
      <c r="E112" s="717" t="s">
        <v>78</v>
      </c>
      <c r="F112" s="717" t="s">
        <v>78</v>
      </c>
      <c r="G112" s="717" t="s">
        <v>78</v>
      </c>
      <c r="H112" s="717" t="s">
        <v>78</v>
      </c>
      <c r="I112" s="717" t="s">
        <v>78</v>
      </c>
      <c r="J112" s="717" t="s">
        <v>78</v>
      </c>
      <c r="K112" s="717" t="s">
        <v>78</v>
      </c>
      <c r="L112" s="717" t="s">
        <v>78</v>
      </c>
      <c r="M112" s="741" t="s">
        <v>78</v>
      </c>
    </row>
    <row r="113" spans="2:24" ht="41.25" thickBot="1" x14ac:dyDescent="0.25">
      <c r="B113" s="784"/>
      <c r="C113" s="720" t="s">
        <v>325</v>
      </c>
      <c r="D113" s="720" t="s">
        <v>325</v>
      </c>
      <c r="E113" s="720" t="s">
        <v>325</v>
      </c>
      <c r="F113" s="720" t="s">
        <v>325</v>
      </c>
      <c r="G113" s="720" t="s">
        <v>325</v>
      </c>
      <c r="H113" s="720" t="s">
        <v>325</v>
      </c>
      <c r="I113" s="720" t="s">
        <v>325</v>
      </c>
      <c r="J113" s="720" t="s">
        <v>325</v>
      </c>
      <c r="K113" s="720" t="s">
        <v>325</v>
      </c>
      <c r="L113" s="720" t="s">
        <v>325</v>
      </c>
      <c r="M113" s="742" t="s">
        <v>325</v>
      </c>
    </row>
    <row r="114" spans="2:24" x14ac:dyDescent="0.2">
      <c r="B114" s="756" t="s">
        <v>214</v>
      </c>
      <c r="C114" s="725">
        <v>154.726</v>
      </c>
      <c r="D114" s="725">
        <v>95.405000000000001</v>
      </c>
      <c r="E114" s="725">
        <v>82.47</v>
      </c>
      <c r="F114" s="725">
        <v>74.376000000000005</v>
      </c>
      <c r="G114" s="725">
        <v>78.396000000000001</v>
      </c>
      <c r="H114" s="725">
        <v>77.966999999999999</v>
      </c>
      <c r="I114" s="725"/>
      <c r="J114" s="725"/>
      <c r="K114" s="725"/>
      <c r="L114" s="725"/>
      <c r="M114" s="726"/>
    </row>
    <row r="115" spans="2:24" x14ac:dyDescent="0.2">
      <c r="B115" s="724" t="s">
        <v>215</v>
      </c>
      <c r="C115" s="725">
        <v>66</v>
      </c>
      <c r="D115" s="725">
        <v>41.343000000000004</v>
      </c>
      <c r="E115" s="725">
        <v>37.557000000000002</v>
      </c>
      <c r="F115" s="725">
        <v>35.277000000000001</v>
      </c>
      <c r="G115" s="725">
        <v>36.368000000000002</v>
      </c>
      <c r="H115" s="725">
        <v>29.954999999999998</v>
      </c>
      <c r="I115" s="725"/>
      <c r="J115" s="725"/>
      <c r="K115" s="725"/>
      <c r="L115" s="725"/>
      <c r="M115" s="726"/>
    </row>
    <row r="116" spans="2:24" x14ac:dyDescent="0.2">
      <c r="B116" s="724" t="s">
        <v>216</v>
      </c>
      <c r="C116" s="725">
        <v>64.510000000000005</v>
      </c>
      <c r="D116" s="725">
        <v>41.634999999999998</v>
      </c>
      <c r="E116" s="725">
        <v>37.497999999999998</v>
      </c>
      <c r="F116" s="725">
        <v>35.514000000000003</v>
      </c>
      <c r="G116" s="725">
        <v>35.981999999999999</v>
      </c>
      <c r="H116" s="725">
        <v>29.076000000000001</v>
      </c>
      <c r="I116" s="725"/>
      <c r="J116" s="725"/>
      <c r="K116" s="725"/>
      <c r="L116" s="725"/>
      <c r="M116" s="726"/>
    </row>
    <row r="117" spans="2:24" x14ac:dyDescent="0.2">
      <c r="B117" s="724" t="s">
        <v>217</v>
      </c>
      <c r="C117" s="725">
        <v>153.25399999999999</v>
      </c>
      <c r="D117" s="725">
        <v>104.982</v>
      </c>
      <c r="E117" s="725">
        <v>90.454999999999998</v>
      </c>
      <c r="F117" s="725">
        <v>87.138000000000005</v>
      </c>
      <c r="G117" s="725">
        <v>85.382000000000005</v>
      </c>
      <c r="H117" s="725">
        <v>67.296000000000006</v>
      </c>
      <c r="I117" s="725"/>
      <c r="J117" s="725"/>
      <c r="K117" s="725"/>
      <c r="L117" s="725"/>
      <c r="M117" s="726"/>
    </row>
    <row r="118" spans="2:24" x14ac:dyDescent="0.2">
      <c r="B118" s="724" t="s">
        <v>218</v>
      </c>
      <c r="C118" s="725">
        <v>73.882000000000005</v>
      </c>
      <c r="D118" s="725">
        <v>61.329000000000001</v>
      </c>
      <c r="E118" s="725">
        <v>44.174999999999997</v>
      </c>
      <c r="F118" s="725">
        <v>41.686</v>
      </c>
      <c r="G118" s="725">
        <v>39.332000000000001</v>
      </c>
      <c r="H118" s="725">
        <v>28.571999999999999</v>
      </c>
      <c r="I118" s="725"/>
      <c r="J118" s="725"/>
      <c r="K118" s="725"/>
      <c r="L118" s="725"/>
      <c r="M118" s="726"/>
    </row>
    <row r="119" spans="2:24" x14ac:dyDescent="0.2">
      <c r="B119" s="724" t="s">
        <v>219</v>
      </c>
      <c r="C119" s="725">
        <v>12.003</v>
      </c>
      <c r="D119" s="725">
        <v>12.888999999999999</v>
      </c>
      <c r="E119" s="725">
        <v>7.9829999999999997</v>
      </c>
      <c r="F119" s="725">
        <v>7.2809999999999997</v>
      </c>
      <c r="G119" s="725">
        <v>6.3710000000000004</v>
      </c>
      <c r="H119" s="725">
        <v>4.6950000000000003</v>
      </c>
      <c r="I119" s="725"/>
      <c r="J119" s="725"/>
      <c r="K119" s="725"/>
      <c r="L119" s="725"/>
      <c r="M119" s="726"/>
    </row>
    <row r="120" spans="2:24" x14ac:dyDescent="0.2">
      <c r="B120" s="724" t="s">
        <v>220</v>
      </c>
      <c r="C120" s="725">
        <v>3.4529999999999998</v>
      </c>
      <c r="D120" s="725">
        <v>4.2060000000000004</v>
      </c>
      <c r="E120" s="725">
        <v>2.8460000000000001</v>
      </c>
      <c r="F120" s="725">
        <v>1.849</v>
      </c>
      <c r="G120" s="725">
        <v>1.508</v>
      </c>
      <c r="H120" s="725">
        <v>1.5940000000000001</v>
      </c>
      <c r="I120" s="725"/>
      <c r="J120" s="725"/>
      <c r="K120" s="725"/>
      <c r="L120" s="725"/>
      <c r="M120" s="726"/>
    </row>
    <row r="121" spans="2:24" x14ac:dyDescent="0.2">
      <c r="B121" s="724" t="s">
        <v>221</v>
      </c>
      <c r="C121" s="725">
        <v>3.7719999999999998</v>
      </c>
      <c r="D121" s="725">
        <v>2.7160000000000002</v>
      </c>
      <c r="E121" s="725">
        <v>3.0950000000000002</v>
      </c>
      <c r="F121" s="725">
        <v>1.27</v>
      </c>
      <c r="G121" s="725">
        <v>0.73499999999999999</v>
      </c>
      <c r="H121" s="725">
        <v>0.67</v>
      </c>
      <c r="I121" s="725"/>
      <c r="J121" s="725"/>
      <c r="K121" s="725"/>
      <c r="L121" s="725"/>
      <c r="M121" s="726"/>
    </row>
    <row r="122" spans="2:24" ht="13.5" thickBot="1" x14ac:dyDescent="0.25">
      <c r="B122" s="762" t="s">
        <v>80</v>
      </c>
      <c r="C122" s="763">
        <v>531.601</v>
      </c>
      <c r="D122" s="763">
        <v>364.50599999999997</v>
      </c>
      <c r="E122" s="763">
        <v>306.07900000000001</v>
      </c>
      <c r="F122" s="763">
        <v>284.392</v>
      </c>
      <c r="G122" s="763">
        <v>284.07400000000001</v>
      </c>
      <c r="H122" s="763">
        <v>239.82499999999999</v>
      </c>
      <c r="I122" s="763"/>
      <c r="J122" s="763"/>
      <c r="K122" s="763"/>
      <c r="L122" s="763"/>
      <c r="M122" s="766"/>
    </row>
    <row r="125" spans="2:24" x14ac:dyDescent="0.2">
      <c r="B125" s="782" t="s">
        <v>744</v>
      </c>
      <c r="C125" s="785" t="s">
        <v>331</v>
      </c>
      <c r="D125" s="786"/>
      <c r="E125" s="785" t="s">
        <v>222</v>
      </c>
      <c r="F125" s="786"/>
      <c r="G125" s="785" t="s">
        <v>225</v>
      </c>
      <c r="H125" s="786"/>
      <c r="I125" s="785" t="s">
        <v>226</v>
      </c>
      <c r="J125" s="786"/>
      <c r="K125" s="785" t="s">
        <v>227</v>
      </c>
      <c r="L125" s="786"/>
      <c r="M125" s="785" t="s">
        <v>228</v>
      </c>
      <c r="N125" s="786"/>
      <c r="O125" s="785" t="s">
        <v>332</v>
      </c>
      <c r="P125" s="786"/>
      <c r="Q125" s="785" t="s">
        <v>333</v>
      </c>
      <c r="R125" s="786"/>
      <c r="S125" s="785" t="s">
        <v>231</v>
      </c>
      <c r="T125" s="786"/>
      <c r="U125" s="785" t="s">
        <v>232</v>
      </c>
      <c r="V125" s="786"/>
      <c r="W125" s="785" t="s">
        <v>233</v>
      </c>
      <c r="X125" s="787"/>
    </row>
    <row r="126" spans="2:24" x14ac:dyDescent="0.2">
      <c r="B126" s="783"/>
      <c r="C126" s="788" t="s">
        <v>79</v>
      </c>
      <c r="D126" s="789"/>
      <c r="E126" s="788" t="s">
        <v>79</v>
      </c>
      <c r="F126" s="789"/>
      <c r="G126" s="788" t="s">
        <v>79</v>
      </c>
      <c r="H126" s="789"/>
      <c r="I126" s="788" t="s">
        <v>79</v>
      </c>
      <c r="J126" s="789"/>
      <c r="K126" s="788" t="s">
        <v>79</v>
      </c>
      <c r="L126" s="789"/>
      <c r="M126" s="788" t="s">
        <v>79</v>
      </c>
      <c r="N126" s="789"/>
      <c r="O126" s="788"/>
      <c r="P126" s="789"/>
      <c r="Q126" s="788"/>
      <c r="R126" s="789"/>
      <c r="S126" s="788"/>
      <c r="T126" s="789"/>
      <c r="U126" s="788"/>
      <c r="V126" s="789"/>
      <c r="W126" s="788"/>
      <c r="X126" s="790"/>
    </row>
    <row r="127" spans="2:24" ht="41.25" thickBot="1" x14ac:dyDescent="0.25">
      <c r="B127" s="784"/>
      <c r="C127" s="720" t="s">
        <v>325</v>
      </c>
      <c r="D127" s="729" t="s">
        <v>82</v>
      </c>
      <c r="E127" s="720" t="s">
        <v>325</v>
      </c>
      <c r="F127" s="730" t="s">
        <v>82</v>
      </c>
      <c r="G127" s="720" t="s">
        <v>325</v>
      </c>
      <c r="H127" s="730" t="s">
        <v>82</v>
      </c>
      <c r="I127" s="720" t="s">
        <v>325</v>
      </c>
      <c r="J127" s="730" t="s">
        <v>82</v>
      </c>
      <c r="K127" s="720" t="s">
        <v>325</v>
      </c>
      <c r="L127" s="730" t="s">
        <v>82</v>
      </c>
      <c r="M127" s="720" t="s">
        <v>325</v>
      </c>
      <c r="N127" s="730" t="s">
        <v>82</v>
      </c>
      <c r="O127" s="720" t="s">
        <v>325</v>
      </c>
      <c r="P127" s="729" t="s">
        <v>82</v>
      </c>
      <c r="Q127" s="720" t="s">
        <v>325</v>
      </c>
      <c r="R127" s="729" t="s">
        <v>82</v>
      </c>
      <c r="S127" s="720" t="s">
        <v>325</v>
      </c>
      <c r="T127" s="729" t="s">
        <v>82</v>
      </c>
      <c r="U127" s="720" t="s">
        <v>325</v>
      </c>
      <c r="V127" s="729" t="s">
        <v>82</v>
      </c>
      <c r="W127" s="720" t="s">
        <v>325</v>
      </c>
      <c r="X127" s="729" t="s">
        <v>82</v>
      </c>
    </row>
    <row r="128" spans="2:24" x14ac:dyDescent="0.2">
      <c r="B128" s="756" t="s">
        <v>214</v>
      </c>
      <c r="C128" s="722">
        <v>45.421999999999997</v>
      </c>
      <c r="D128" s="731">
        <v>14.55</v>
      </c>
      <c r="E128" s="722">
        <v>38.381</v>
      </c>
      <c r="F128" s="731">
        <v>16.21</v>
      </c>
      <c r="G128" s="722">
        <v>42.683999999999997</v>
      </c>
      <c r="H128" s="731">
        <v>21.45</v>
      </c>
      <c r="I128" s="722">
        <v>43.277999999999999</v>
      </c>
      <c r="J128" s="731">
        <v>16.64</v>
      </c>
      <c r="K128" s="722">
        <v>38.737000000000002</v>
      </c>
      <c r="L128" s="731">
        <v>15.99</v>
      </c>
      <c r="M128" s="722">
        <v>57.804000000000002</v>
      </c>
      <c r="N128" s="731">
        <v>27.34</v>
      </c>
      <c r="O128" s="722"/>
      <c r="P128" s="731"/>
      <c r="Q128" s="722"/>
      <c r="R128" s="731"/>
      <c r="S128" s="722"/>
      <c r="T128" s="731"/>
      <c r="U128" s="722"/>
      <c r="V128" s="731"/>
      <c r="W128" s="722"/>
      <c r="X128" s="732"/>
    </row>
    <row r="129" spans="2:24" x14ac:dyDescent="0.2">
      <c r="B129" s="724" t="s">
        <v>215</v>
      </c>
      <c r="C129" s="725">
        <v>21</v>
      </c>
      <c r="D129" s="733">
        <v>14.04</v>
      </c>
      <c r="E129" s="725">
        <v>17.852</v>
      </c>
      <c r="F129" s="733">
        <v>15.98</v>
      </c>
      <c r="G129" s="725">
        <v>20.853999999999999</v>
      </c>
      <c r="H129" s="733">
        <v>24.19</v>
      </c>
      <c r="I129" s="725">
        <v>18.988</v>
      </c>
      <c r="J129" s="733">
        <v>15.61</v>
      </c>
      <c r="K129" s="725">
        <v>19.936</v>
      </c>
      <c r="L129" s="733">
        <v>17.36</v>
      </c>
      <c r="M129" s="725">
        <v>26.544</v>
      </c>
      <c r="N129" s="733">
        <v>30.16</v>
      </c>
      <c r="O129" s="725"/>
      <c r="P129" s="733"/>
      <c r="Q129" s="725"/>
      <c r="R129" s="733"/>
      <c r="S129" s="725"/>
      <c r="T129" s="733"/>
      <c r="U129" s="725"/>
      <c r="V129" s="733"/>
      <c r="W129" s="725"/>
      <c r="X129" s="734"/>
    </row>
    <row r="130" spans="2:24" x14ac:dyDescent="0.2">
      <c r="B130" s="724" t="s">
        <v>216</v>
      </c>
      <c r="C130" s="725">
        <v>23.312999999999999</v>
      </c>
      <c r="D130" s="733">
        <v>15.07</v>
      </c>
      <c r="E130" s="725">
        <v>22.728999999999999</v>
      </c>
      <c r="F130" s="733">
        <v>14.82</v>
      </c>
      <c r="G130" s="725">
        <v>25.867999999999999</v>
      </c>
      <c r="H130" s="733">
        <v>23.23</v>
      </c>
      <c r="I130" s="725">
        <v>21.782</v>
      </c>
      <c r="J130" s="733">
        <v>14.55</v>
      </c>
      <c r="K130" s="725">
        <v>24.321999999999999</v>
      </c>
      <c r="L130" s="733">
        <v>18.18</v>
      </c>
      <c r="M130" s="725">
        <v>32.259</v>
      </c>
      <c r="N130" s="733">
        <v>26.29</v>
      </c>
      <c r="O130" s="725"/>
      <c r="P130" s="733"/>
      <c r="Q130" s="725"/>
      <c r="R130" s="733"/>
      <c r="S130" s="725"/>
      <c r="T130" s="733"/>
      <c r="U130" s="725"/>
      <c r="V130" s="733"/>
      <c r="W130" s="725"/>
      <c r="X130" s="734"/>
    </row>
    <row r="131" spans="2:24" x14ac:dyDescent="0.2">
      <c r="B131" s="724" t="s">
        <v>217</v>
      </c>
      <c r="C131" s="725">
        <v>76.251000000000005</v>
      </c>
      <c r="D131" s="733">
        <v>20.7</v>
      </c>
      <c r="E131" s="725">
        <v>80.953999999999994</v>
      </c>
      <c r="F131" s="733">
        <v>14.63</v>
      </c>
      <c r="G131" s="725">
        <v>98.328000000000003</v>
      </c>
      <c r="H131" s="733">
        <v>20.56</v>
      </c>
      <c r="I131" s="725">
        <v>85.953000000000003</v>
      </c>
      <c r="J131" s="733">
        <v>16.260000000000002</v>
      </c>
      <c r="K131" s="725">
        <v>115.94499999999999</v>
      </c>
      <c r="L131" s="733">
        <v>20.54</v>
      </c>
      <c r="M131" s="725">
        <v>126.11199999999999</v>
      </c>
      <c r="N131" s="733">
        <v>23.15</v>
      </c>
      <c r="O131" s="725"/>
      <c r="P131" s="733"/>
      <c r="Q131" s="725"/>
      <c r="R131" s="733"/>
      <c r="S131" s="725"/>
      <c r="T131" s="733"/>
      <c r="U131" s="725"/>
      <c r="V131" s="733"/>
      <c r="W131" s="725"/>
      <c r="X131" s="734"/>
    </row>
    <row r="132" spans="2:24" x14ac:dyDescent="0.2">
      <c r="B132" s="724" t="s">
        <v>218</v>
      </c>
      <c r="C132" s="725">
        <v>84.393000000000001</v>
      </c>
      <c r="D132" s="733">
        <v>29.59</v>
      </c>
      <c r="E132" s="725">
        <v>102.982</v>
      </c>
      <c r="F132" s="733">
        <v>19.149999999999999</v>
      </c>
      <c r="G132" s="725">
        <v>119.40600000000001</v>
      </c>
      <c r="H132" s="733">
        <v>16.600000000000001</v>
      </c>
      <c r="I132" s="725">
        <v>153.31700000000001</v>
      </c>
      <c r="J132" s="733">
        <v>23.14</v>
      </c>
      <c r="K132" s="725">
        <v>207.715</v>
      </c>
      <c r="L132" s="733">
        <v>23.04</v>
      </c>
      <c r="M132" s="725">
        <v>163.41399999999999</v>
      </c>
      <c r="N132" s="733">
        <v>21.75</v>
      </c>
      <c r="O132" s="725"/>
      <c r="P132" s="733"/>
      <c r="Q132" s="725"/>
      <c r="R132" s="733"/>
      <c r="S132" s="725"/>
      <c r="T132" s="733"/>
      <c r="U132" s="725"/>
      <c r="V132" s="733"/>
      <c r="W132" s="725"/>
      <c r="X132" s="734"/>
    </row>
    <row r="133" spans="2:24" x14ac:dyDescent="0.2">
      <c r="B133" s="724" t="s">
        <v>219</v>
      </c>
      <c r="C133" s="725">
        <v>24.681000000000001</v>
      </c>
      <c r="D133" s="733">
        <v>22.36</v>
      </c>
      <c r="E133" s="725">
        <v>48.006</v>
      </c>
      <c r="F133" s="733">
        <v>26.35</v>
      </c>
      <c r="G133" s="725">
        <v>41.792999999999999</v>
      </c>
      <c r="H133" s="733">
        <v>18.670000000000002</v>
      </c>
      <c r="I133" s="725">
        <v>84.885000000000005</v>
      </c>
      <c r="J133" s="733">
        <v>25.48</v>
      </c>
      <c r="K133" s="725">
        <v>85.069000000000003</v>
      </c>
      <c r="L133" s="733">
        <v>22.54</v>
      </c>
      <c r="M133" s="725">
        <v>54.694000000000003</v>
      </c>
      <c r="N133" s="733">
        <v>19.350000000000001</v>
      </c>
      <c r="O133" s="725"/>
      <c r="P133" s="733"/>
      <c r="Q133" s="725"/>
      <c r="R133" s="733"/>
      <c r="S133" s="725"/>
      <c r="T133" s="733"/>
      <c r="U133" s="725"/>
      <c r="V133" s="733"/>
      <c r="W133" s="725"/>
      <c r="X133" s="734"/>
    </row>
    <row r="134" spans="2:24" x14ac:dyDescent="0.2">
      <c r="B134" s="724" t="s">
        <v>220</v>
      </c>
      <c r="C134" s="725">
        <v>6.5759999999999996</v>
      </c>
      <c r="D134" s="733">
        <v>22.6</v>
      </c>
      <c r="E134" s="725">
        <v>21.155999999999999</v>
      </c>
      <c r="F134" s="733">
        <v>32.450000000000003</v>
      </c>
      <c r="G134" s="725">
        <v>15.439</v>
      </c>
      <c r="H134" s="733">
        <v>21.75</v>
      </c>
      <c r="I134" s="725">
        <v>41.689</v>
      </c>
      <c r="J134" s="733">
        <v>27.6</v>
      </c>
      <c r="K134" s="725">
        <v>29.073</v>
      </c>
      <c r="L134" s="733">
        <v>21.85</v>
      </c>
      <c r="M134" s="725">
        <v>18.86</v>
      </c>
      <c r="N134" s="733">
        <v>22.66</v>
      </c>
      <c r="O134" s="725"/>
      <c r="P134" s="733"/>
      <c r="Q134" s="725"/>
      <c r="R134" s="733"/>
      <c r="S134" s="725"/>
      <c r="T134" s="733"/>
      <c r="U134" s="725"/>
      <c r="V134" s="733"/>
      <c r="W134" s="725"/>
      <c r="X134" s="734"/>
    </row>
    <row r="135" spans="2:24" x14ac:dyDescent="0.2">
      <c r="B135" s="724" t="s">
        <v>221</v>
      </c>
      <c r="C135" s="725">
        <v>5.3929999999999998</v>
      </c>
      <c r="D135" s="733">
        <v>45.34</v>
      </c>
      <c r="E135" s="725">
        <v>42.192999999999998</v>
      </c>
      <c r="F135" s="733">
        <v>55.2</v>
      </c>
      <c r="G135" s="725">
        <v>6.1479999999999997</v>
      </c>
      <c r="H135" s="733">
        <v>28.21</v>
      </c>
      <c r="I135" s="725">
        <v>38.750999999999998</v>
      </c>
      <c r="J135" s="733">
        <v>45.8</v>
      </c>
      <c r="K135" s="725">
        <v>22.992000000000001</v>
      </c>
      <c r="L135" s="733">
        <v>36.46</v>
      </c>
      <c r="M135" s="725">
        <v>11.786</v>
      </c>
      <c r="N135" s="733">
        <v>32.54</v>
      </c>
      <c r="O135" s="725"/>
      <c r="P135" s="733"/>
      <c r="Q135" s="725"/>
      <c r="R135" s="733"/>
      <c r="S135" s="725"/>
      <c r="T135" s="733"/>
      <c r="U135" s="725"/>
      <c r="V135" s="733"/>
      <c r="W135" s="725"/>
      <c r="X135" s="734"/>
    </row>
    <row r="136" spans="2:24" ht="13.5" thickBot="1" x14ac:dyDescent="0.25">
      <c r="B136" s="762" t="s">
        <v>80</v>
      </c>
      <c r="C136" s="763">
        <v>287.02800000000002</v>
      </c>
      <c r="D136" s="764">
        <v>18.52</v>
      </c>
      <c r="E136" s="763">
        <v>374.25299999999999</v>
      </c>
      <c r="F136" s="764">
        <v>17.09</v>
      </c>
      <c r="G136" s="763">
        <v>370.53500000000003</v>
      </c>
      <c r="H136" s="764">
        <v>16.57</v>
      </c>
      <c r="I136" s="763">
        <v>488.64299999999997</v>
      </c>
      <c r="J136" s="764">
        <v>18.55</v>
      </c>
      <c r="K136" s="763">
        <v>543.79</v>
      </c>
      <c r="L136" s="764">
        <v>19.170000000000002</v>
      </c>
      <c r="M136" s="763">
        <v>491.47399999999999</v>
      </c>
      <c r="N136" s="764">
        <v>18.88</v>
      </c>
      <c r="O136" s="763"/>
      <c r="P136" s="764"/>
      <c r="Q136" s="763"/>
      <c r="R136" s="764"/>
      <c r="S136" s="763"/>
      <c r="T136" s="764"/>
      <c r="U136" s="763"/>
      <c r="V136" s="764"/>
      <c r="W136" s="763"/>
      <c r="X136" s="765"/>
    </row>
    <row r="139" spans="2:24" x14ac:dyDescent="0.2">
      <c r="B139" s="782" t="s">
        <v>744</v>
      </c>
      <c r="C139" s="718" t="s">
        <v>331</v>
      </c>
      <c r="D139" s="718" t="s">
        <v>222</v>
      </c>
      <c r="E139" s="718" t="s">
        <v>225</v>
      </c>
      <c r="F139" s="718" t="s">
        <v>226</v>
      </c>
      <c r="G139" s="718" t="s">
        <v>227</v>
      </c>
      <c r="H139" s="718" t="s">
        <v>228</v>
      </c>
      <c r="I139" s="718" t="s">
        <v>332</v>
      </c>
      <c r="J139" s="718" t="s">
        <v>333</v>
      </c>
      <c r="K139" s="718" t="s">
        <v>231</v>
      </c>
      <c r="L139" s="718" t="s">
        <v>232</v>
      </c>
      <c r="M139" s="718" t="s">
        <v>233</v>
      </c>
      <c r="N139" s="737"/>
    </row>
    <row r="140" spans="2:24" x14ac:dyDescent="0.2">
      <c r="B140" s="783"/>
      <c r="C140" s="717" t="s">
        <v>308</v>
      </c>
      <c r="D140" s="717" t="s">
        <v>308</v>
      </c>
      <c r="E140" s="717" t="s">
        <v>308</v>
      </c>
      <c r="F140" s="717" t="s">
        <v>308</v>
      </c>
      <c r="G140" s="717" t="s">
        <v>308</v>
      </c>
      <c r="H140" s="717" t="s">
        <v>308</v>
      </c>
      <c r="I140" s="717" t="s">
        <v>308</v>
      </c>
      <c r="J140" s="717" t="s">
        <v>308</v>
      </c>
      <c r="K140" s="717" t="s">
        <v>308</v>
      </c>
      <c r="L140" s="717" t="s">
        <v>308</v>
      </c>
      <c r="M140" s="719" t="s">
        <v>308</v>
      </c>
      <c r="N140" s="738"/>
    </row>
    <row r="141" spans="2:24" ht="41.25" thickBot="1" x14ac:dyDescent="0.25">
      <c r="B141" s="784"/>
      <c r="C141" s="720" t="s">
        <v>325</v>
      </c>
      <c r="D141" s="720" t="s">
        <v>325</v>
      </c>
      <c r="E141" s="720" t="s">
        <v>325</v>
      </c>
      <c r="F141" s="720" t="s">
        <v>325</v>
      </c>
      <c r="G141" s="720" t="s">
        <v>325</v>
      </c>
      <c r="H141" s="720" t="s">
        <v>325</v>
      </c>
      <c r="I141" s="720" t="s">
        <v>325</v>
      </c>
      <c r="J141" s="720" t="s">
        <v>325</v>
      </c>
      <c r="K141" s="720" t="s">
        <v>325</v>
      </c>
      <c r="L141" s="720" t="s">
        <v>325</v>
      </c>
      <c r="M141" s="720" t="s">
        <v>325</v>
      </c>
      <c r="N141" s="739"/>
    </row>
    <row r="142" spans="2:24" x14ac:dyDescent="0.2">
      <c r="B142" s="758" t="s">
        <v>214</v>
      </c>
      <c r="C142" s="744">
        <f t="shared" ref="C142:C149" si="50">C128</f>
        <v>45.421999999999997</v>
      </c>
      <c r="D142" s="744">
        <f t="shared" ref="D142:D149" si="51">E128</f>
        <v>38.381</v>
      </c>
      <c r="E142" s="744">
        <f t="shared" ref="E142:E149" si="52">G128</f>
        <v>42.683999999999997</v>
      </c>
      <c r="F142" s="744">
        <f t="shared" ref="F142:F149" si="53">I128</f>
        <v>43.277999999999999</v>
      </c>
      <c r="G142" s="744">
        <f t="shared" ref="G142:G149" si="54">K128</f>
        <v>38.737000000000002</v>
      </c>
      <c r="H142" s="744">
        <f t="shared" ref="H142:H150" si="55">M128</f>
        <v>57.804000000000002</v>
      </c>
      <c r="I142" s="744">
        <f t="shared" ref="I142:I149" si="56">O128</f>
        <v>0</v>
      </c>
      <c r="J142" s="744">
        <f t="shared" ref="J142:J149" si="57">Q128</f>
        <v>0</v>
      </c>
      <c r="K142" s="744">
        <f t="shared" ref="K142:K149" si="58">S128</f>
        <v>0</v>
      </c>
      <c r="L142" s="744">
        <f t="shared" ref="L142:L149" si="59">U128</f>
        <v>0</v>
      </c>
      <c r="M142" s="745">
        <f t="shared" ref="M142:M149" si="60">W128</f>
        <v>0</v>
      </c>
      <c r="N142" s="722"/>
    </row>
    <row r="143" spans="2:24" x14ac:dyDescent="0.2">
      <c r="B143" s="743" t="s">
        <v>215</v>
      </c>
      <c r="C143" s="744">
        <f t="shared" si="50"/>
        <v>21</v>
      </c>
      <c r="D143" s="744">
        <f t="shared" si="51"/>
        <v>17.852</v>
      </c>
      <c r="E143" s="744">
        <f t="shared" si="52"/>
        <v>20.853999999999999</v>
      </c>
      <c r="F143" s="744">
        <f t="shared" si="53"/>
        <v>18.988</v>
      </c>
      <c r="G143" s="744">
        <f t="shared" si="54"/>
        <v>19.936</v>
      </c>
      <c r="H143" s="744">
        <f t="shared" si="55"/>
        <v>26.544</v>
      </c>
      <c r="I143" s="744">
        <f t="shared" si="56"/>
        <v>0</v>
      </c>
      <c r="J143" s="744">
        <f t="shared" si="57"/>
        <v>0</v>
      </c>
      <c r="K143" s="744">
        <f t="shared" si="58"/>
        <v>0</v>
      </c>
      <c r="L143" s="744">
        <f t="shared" si="59"/>
        <v>0</v>
      </c>
      <c r="M143" s="745">
        <f t="shared" si="60"/>
        <v>0</v>
      </c>
      <c r="N143" s="725"/>
    </row>
    <row r="144" spans="2:24" x14ac:dyDescent="0.2">
      <c r="B144" s="743" t="s">
        <v>216</v>
      </c>
      <c r="C144" s="744">
        <f t="shared" si="50"/>
        <v>23.312999999999999</v>
      </c>
      <c r="D144" s="744">
        <f t="shared" si="51"/>
        <v>22.728999999999999</v>
      </c>
      <c r="E144" s="744">
        <f t="shared" si="52"/>
        <v>25.867999999999999</v>
      </c>
      <c r="F144" s="744">
        <f t="shared" si="53"/>
        <v>21.782</v>
      </c>
      <c r="G144" s="744">
        <f t="shared" si="54"/>
        <v>24.321999999999999</v>
      </c>
      <c r="H144" s="744">
        <f t="shared" si="55"/>
        <v>32.259</v>
      </c>
      <c r="I144" s="744">
        <f t="shared" si="56"/>
        <v>0</v>
      </c>
      <c r="J144" s="744">
        <f t="shared" si="57"/>
        <v>0</v>
      </c>
      <c r="K144" s="744">
        <f t="shared" si="58"/>
        <v>0</v>
      </c>
      <c r="L144" s="744">
        <f t="shared" si="59"/>
        <v>0</v>
      </c>
      <c r="M144" s="745">
        <f t="shared" si="60"/>
        <v>0</v>
      </c>
      <c r="N144" s="725"/>
    </row>
    <row r="145" spans="2:14" x14ac:dyDescent="0.2">
      <c r="B145" s="743" t="s">
        <v>217</v>
      </c>
      <c r="C145" s="744">
        <f t="shared" si="50"/>
        <v>76.251000000000005</v>
      </c>
      <c r="D145" s="744">
        <f t="shared" si="51"/>
        <v>80.953999999999994</v>
      </c>
      <c r="E145" s="744">
        <f t="shared" si="52"/>
        <v>98.328000000000003</v>
      </c>
      <c r="F145" s="744">
        <f t="shared" si="53"/>
        <v>85.953000000000003</v>
      </c>
      <c r="G145" s="744">
        <f t="shared" si="54"/>
        <v>115.94499999999999</v>
      </c>
      <c r="H145" s="744">
        <f t="shared" si="55"/>
        <v>126.11199999999999</v>
      </c>
      <c r="I145" s="744">
        <f t="shared" si="56"/>
        <v>0</v>
      </c>
      <c r="J145" s="744">
        <f t="shared" si="57"/>
        <v>0</v>
      </c>
      <c r="K145" s="744">
        <f t="shared" si="58"/>
        <v>0</v>
      </c>
      <c r="L145" s="744">
        <f t="shared" si="59"/>
        <v>0</v>
      </c>
      <c r="M145" s="745">
        <f t="shared" si="60"/>
        <v>0</v>
      </c>
      <c r="N145" s="725"/>
    </row>
    <row r="146" spans="2:14" x14ac:dyDescent="0.2">
      <c r="B146" s="743" t="s">
        <v>218</v>
      </c>
      <c r="C146" s="744">
        <f t="shared" si="50"/>
        <v>84.393000000000001</v>
      </c>
      <c r="D146" s="744">
        <f t="shared" si="51"/>
        <v>102.982</v>
      </c>
      <c r="E146" s="744">
        <f t="shared" si="52"/>
        <v>119.40600000000001</v>
      </c>
      <c r="F146" s="744">
        <f t="shared" si="53"/>
        <v>153.31700000000001</v>
      </c>
      <c r="G146" s="744">
        <f t="shared" si="54"/>
        <v>207.715</v>
      </c>
      <c r="H146" s="744">
        <f t="shared" si="55"/>
        <v>163.41399999999999</v>
      </c>
      <c r="I146" s="744">
        <f t="shared" si="56"/>
        <v>0</v>
      </c>
      <c r="J146" s="744">
        <f t="shared" si="57"/>
        <v>0</v>
      </c>
      <c r="K146" s="744">
        <f t="shared" si="58"/>
        <v>0</v>
      </c>
      <c r="L146" s="744">
        <f t="shared" si="59"/>
        <v>0</v>
      </c>
      <c r="M146" s="745">
        <f t="shared" si="60"/>
        <v>0</v>
      </c>
      <c r="N146" s="725"/>
    </row>
    <row r="147" spans="2:14" x14ac:dyDescent="0.2">
      <c r="B147" s="743" t="s">
        <v>219</v>
      </c>
      <c r="C147" s="744">
        <f t="shared" si="50"/>
        <v>24.681000000000001</v>
      </c>
      <c r="D147" s="744">
        <f t="shared" si="51"/>
        <v>48.006</v>
      </c>
      <c r="E147" s="744">
        <f t="shared" si="52"/>
        <v>41.792999999999999</v>
      </c>
      <c r="F147" s="744">
        <f t="shared" si="53"/>
        <v>84.885000000000005</v>
      </c>
      <c r="G147" s="744">
        <f t="shared" si="54"/>
        <v>85.069000000000003</v>
      </c>
      <c r="H147" s="744">
        <f t="shared" si="55"/>
        <v>54.694000000000003</v>
      </c>
      <c r="I147" s="744">
        <f t="shared" si="56"/>
        <v>0</v>
      </c>
      <c r="J147" s="744">
        <f t="shared" si="57"/>
        <v>0</v>
      </c>
      <c r="K147" s="744">
        <f t="shared" si="58"/>
        <v>0</v>
      </c>
      <c r="L147" s="744">
        <f t="shared" si="59"/>
        <v>0</v>
      </c>
      <c r="M147" s="745">
        <f t="shared" si="60"/>
        <v>0</v>
      </c>
      <c r="N147" s="725"/>
    </row>
    <row r="148" spans="2:14" x14ac:dyDescent="0.2">
      <c r="B148" s="743" t="s">
        <v>220</v>
      </c>
      <c r="C148" s="744">
        <f t="shared" si="50"/>
        <v>6.5759999999999996</v>
      </c>
      <c r="D148" s="744">
        <f t="shared" si="51"/>
        <v>21.155999999999999</v>
      </c>
      <c r="E148" s="744">
        <f t="shared" si="52"/>
        <v>15.439</v>
      </c>
      <c r="F148" s="744">
        <f t="shared" si="53"/>
        <v>41.689</v>
      </c>
      <c r="G148" s="744">
        <f t="shared" si="54"/>
        <v>29.073</v>
      </c>
      <c r="H148" s="744">
        <f t="shared" si="55"/>
        <v>18.86</v>
      </c>
      <c r="I148" s="744">
        <f t="shared" si="56"/>
        <v>0</v>
      </c>
      <c r="J148" s="744">
        <f t="shared" si="57"/>
        <v>0</v>
      </c>
      <c r="K148" s="744">
        <f t="shared" si="58"/>
        <v>0</v>
      </c>
      <c r="L148" s="744">
        <f t="shared" si="59"/>
        <v>0</v>
      </c>
      <c r="M148" s="745">
        <f t="shared" si="60"/>
        <v>0</v>
      </c>
      <c r="N148" s="725"/>
    </row>
    <row r="149" spans="2:14" x14ac:dyDescent="0.2">
      <c r="B149" s="743" t="s">
        <v>221</v>
      </c>
      <c r="C149" s="744">
        <f t="shared" si="50"/>
        <v>5.3929999999999998</v>
      </c>
      <c r="D149" s="744">
        <f t="shared" si="51"/>
        <v>42.192999999999998</v>
      </c>
      <c r="E149" s="744">
        <f t="shared" si="52"/>
        <v>6.1479999999999997</v>
      </c>
      <c r="F149" s="744">
        <f t="shared" si="53"/>
        <v>38.750999999999998</v>
      </c>
      <c r="G149" s="744">
        <f t="shared" si="54"/>
        <v>22.992000000000001</v>
      </c>
      <c r="H149" s="744">
        <f t="shared" si="55"/>
        <v>11.786</v>
      </c>
      <c r="I149" s="744">
        <f t="shared" si="56"/>
        <v>0</v>
      </c>
      <c r="J149" s="744">
        <f t="shared" si="57"/>
        <v>0</v>
      </c>
      <c r="K149" s="744">
        <f t="shared" si="58"/>
        <v>0</v>
      </c>
      <c r="L149" s="744">
        <f t="shared" si="59"/>
        <v>0</v>
      </c>
      <c r="M149" s="745">
        <f t="shared" si="60"/>
        <v>0</v>
      </c>
      <c r="N149" s="725"/>
    </row>
    <row r="150" spans="2:14" ht="13.5" thickBot="1" x14ac:dyDescent="0.25">
      <c r="B150" s="759" t="s">
        <v>80</v>
      </c>
      <c r="C150" s="760">
        <f t="shared" ref="C150" si="61">C136</f>
        <v>287.02800000000002</v>
      </c>
      <c r="D150" s="760">
        <f t="shared" ref="D150" si="62">E136</f>
        <v>374.25299999999999</v>
      </c>
      <c r="E150" s="760">
        <f t="shared" ref="E150" si="63">G136</f>
        <v>370.53500000000003</v>
      </c>
      <c r="F150" s="760">
        <f t="shared" ref="F150" si="64">I136</f>
        <v>488.64299999999997</v>
      </c>
      <c r="G150" s="760">
        <f t="shared" ref="G150" si="65">K136</f>
        <v>543.79</v>
      </c>
      <c r="H150" s="760">
        <f t="shared" si="55"/>
        <v>491.47399999999999</v>
      </c>
      <c r="I150" s="760">
        <f t="shared" ref="I150" si="66">O136</f>
        <v>0</v>
      </c>
      <c r="J150" s="760">
        <f t="shared" ref="J150" si="67">Q136</f>
        <v>0</v>
      </c>
      <c r="K150" s="760">
        <f t="shared" ref="K150" si="68">S136</f>
        <v>0</v>
      </c>
      <c r="L150" s="760">
        <f t="shared" ref="L150" si="69">U136</f>
        <v>0</v>
      </c>
      <c r="M150" s="761">
        <f t="shared" ref="M150" si="70">W136</f>
        <v>0</v>
      </c>
      <c r="N150" s="725"/>
    </row>
    <row r="153" spans="2:14" x14ac:dyDescent="0.2">
      <c r="B153" s="782" t="s">
        <v>744</v>
      </c>
      <c r="C153" s="718" t="s">
        <v>331</v>
      </c>
      <c r="D153" s="718" t="s">
        <v>222</v>
      </c>
      <c r="E153" s="718" t="s">
        <v>225</v>
      </c>
      <c r="F153" s="718" t="s">
        <v>226</v>
      </c>
      <c r="G153" s="718" t="s">
        <v>227</v>
      </c>
      <c r="H153" s="718" t="s">
        <v>228</v>
      </c>
      <c r="I153" s="718" t="s">
        <v>332</v>
      </c>
      <c r="J153" s="718" t="s">
        <v>333</v>
      </c>
      <c r="K153" s="718" t="s">
        <v>231</v>
      </c>
      <c r="L153" s="718" t="s">
        <v>232</v>
      </c>
      <c r="M153" s="718" t="s">
        <v>233</v>
      </c>
      <c r="N153" s="737"/>
    </row>
    <row r="154" spans="2:14" x14ac:dyDescent="0.2">
      <c r="B154" s="783"/>
      <c r="C154" s="717" t="s">
        <v>486</v>
      </c>
      <c r="D154" s="717" t="s">
        <v>486</v>
      </c>
      <c r="E154" s="717" t="s">
        <v>486</v>
      </c>
      <c r="F154" s="717" t="s">
        <v>486</v>
      </c>
      <c r="G154" s="717" t="s">
        <v>486</v>
      </c>
      <c r="H154" s="717" t="s">
        <v>486</v>
      </c>
      <c r="I154" s="717" t="s">
        <v>486</v>
      </c>
      <c r="J154" s="717" t="s">
        <v>486</v>
      </c>
      <c r="K154" s="717" t="s">
        <v>486</v>
      </c>
      <c r="L154" s="717" t="s">
        <v>486</v>
      </c>
      <c r="M154" s="719" t="s">
        <v>486</v>
      </c>
      <c r="N154" s="738"/>
    </row>
    <row r="155" spans="2:14" ht="41.25" thickBot="1" x14ac:dyDescent="0.25">
      <c r="B155" s="784"/>
      <c r="C155" s="720" t="s">
        <v>325</v>
      </c>
      <c r="D155" s="720" t="s">
        <v>325</v>
      </c>
      <c r="E155" s="720" t="s">
        <v>325</v>
      </c>
      <c r="F155" s="720" t="s">
        <v>325</v>
      </c>
      <c r="G155" s="720" t="s">
        <v>325</v>
      </c>
      <c r="H155" s="720" t="s">
        <v>325</v>
      </c>
      <c r="I155" s="720" t="s">
        <v>325</v>
      </c>
      <c r="J155" s="720" t="s">
        <v>325</v>
      </c>
      <c r="K155" s="720" t="s">
        <v>325</v>
      </c>
      <c r="L155" s="720" t="s">
        <v>325</v>
      </c>
      <c r="M155" s="720" t="s">
        <v>325</v>
      </c>
      <c r="N155" s="739"/>
    </row>
    <row r="156" spans="2:14" x14ac:dyDescent="0.2">
      <c r="B156" s="758" t="s">
        <v>214</v>
      </c>
      <c r="C156" s="744">
        <f t="shared" ref="C156:C164" si="71">SUM(C114,C128)</f>
        <v>200.148</v>
      </c>
      <c r="D156" s="744">
        <f t="shared" ref="D156:D164" si="72">SUM(D114,E128)</f>
        <v>133.786</v>
      </c>
      <c r="E156" s="744">
        <f t="shared" ref="E156:E164" si="73">SUM(E114,G128)</f>
        <v>125.154</v>
      </c>
      <c r="F156" s="744">
        <f t="shared" ref="F156:F164" si="74">SUM(F114,I128)</f>
        <v>117.654</v>
      </c>
      <c r="G156" s="744">
        <f t="shared" ref="G156:G164" si="75">SUM(G114,K128)</f>
        <v>117.13300000000001</v>
      </c>
      <c r="H156" s="744">
        <f t="shared" ref="H156:H164" si="76">SUM(H114,M128)</f>
        <v>135.77100000000002</v>
      </c>
      <c r="I156" s="744">
        <f t="shared" ref="I156:I164" si="77">SUM(I114,O128)</f>
        <v>0</v>
      </c>
      <c r="J156" s="744">
        <f t="shared" ref="J156:J164" si="78">SUM(J114,Q128)</f>
        <v>0</v>
      </c>
      <c r="K156" s="744">
        <f t="shared" ref="K156:K164" si="79">SUM(K114,S128)</f>
        <v>0</v>
      </c>
      <c r="L156" s="744">
        <f t="shared" ref="L156:L164" si="80">SUM(L114,U128)</f>
        <v>0</v>
      </c>
      <c r="M156" s="745">
        <f t="shared" ref="M156:M164" si="81">SUM(M114,W128)</f>
        <v>0</v>
      </c>
      <c r="N156" s="722"/>
    </row>
    <row r="157" spans="2:14" x14ac:dyDescent="0.2">
      <c r="B157" s="743" t="s">
        <v>215</v>
      </c>
      <c r="C157" s="744">
        <f t="shared" si="71"/>
        <v>87</v>
      </c>
      <c r="D157" s="744">
        <f t="shared" si="72"/>
        <v>59.195000000000007</v>
      </c>
      <c r="E157" s="744">
        <f t="shared" si="73"/>
        <v>58.411000000000001</v>
      </c>
      <c r="F157" s="744">
        <f t="shared" si="74"/>
        <v>54.265000000000001</v>
      </c>
      <c r="G157" s="744">
        <f t="shared" si="75"/>
        <v>56.304000000000002</v>
      </c>
      <c r="H157" s="744">
        <f t="shared" si="76"/>
        <v>56.498999999999995</v>
      </c>
      <c r="I157" s="744">
        <f t="shared" si="77"/>
        <v>0</v>
      </c>
      <c r="J157" s="744">
        <f t="shared" si="78"/>
        <v>0</v>
      </c>
      <c r="K157" s="744">
        <f t="shared" si="79"/>
        <v>0</v>
      </c>
      <c r="L157" s="744">
        <f t="shared" si="80"/>
        <v>0</v>
      </c>
      <c r="M157" s="745">
        <f t="shared" si="81"/>
        <v>0</v>
      </c>
      <c r="N157" s="725"/>
    </row>
    <row r="158" spans="2:14" x14ac:dyDescent="0.2">
      <c r="B158" s="743" t="s">
        <v>216</v>
      </c>
      <c r="C158" s="744">
        <f t="shared" si="71"/>
        <v>87.823000000000008</v>
      </c>
      <c r="D158" s="744">
        <f t="shared" si="72"/>
        <v>64.364000000000004</v>
      </c>
      <c r="E158" s="744">
        <f t="shared" si="73"/>
        <v>63.366</v>
      </c>
      <c r="F158" s="744">
        <f t="shared" si="74"/>
        <v>57.296000000000006</v>
      </c>
      <c r="G158" s="744">
        <f t="shared" si="75"/>
        <v>60.304000000000002</v>
      </c>
      <c r="H158" s="744">
        <f t="shared" si="76"/>
        <v>61.335000000000001</v>
      </c>
      <c r="I158" s="744">
        <f t="shared" si="77"/>
        <v>0</v>
      </c>
      <c r="J158" s="744">
        <f t="shared" si="78"/>
        <v>0</v>
      </c>
      <c r="K158" s="744">
        <f t="shared" si="79"/>
        <v>0</v>
      </c>
      <c r="L158" s="744">
        <f t="shared" si="80"/>
        <v>0</v>
      </c>
      <c r="M158" s="745">
        <f t="shared" si="81"/>
        <v>0</v>
      </c>
      <c r="N158" s="725"/>
    </row>
    <row r="159" spans="2:14" x14ac:dyDescent="0.2">
      <c r="B159" s="743" t="s">
        <v>217</v>
      </c>
      <c r="C159" s="744">
        <f t="shared" si="71"/>
        <v>229.505</v>
      </c>
      <c r="D159" s="744">
        <f t="shared" si="72"/>
        <v>185.93599999999998</v>
      </c>
      <c r="E159" s="744">
        <f t="shared" si="73"/>
        <v>188.78300000000002</v>
      </c>
      <c r="F159" s="744">
        <f t="shared" si="74"/>
        <v>173.09100000000001</v>
      </c>
      <c r="G159" s="744">
        <f t="shared" si="75"/>
        <v>201.327</v>
      </c>
      <c r="H159" s="744">
        <f t="shared" si="76"/>
        <v>193.40800000000002</v>
      </c>
      <c r="I159" s="744">
        <f t="shared" si="77"/>
        <v>0</v>
      </c>
      <c r="J159" s="744">
        <f t="shared" si="78"/>
        <v>0</v>
      </c>
      <c r="K159" s="744">
        <f t="shared" si="79"/>
        <v>0</v>
      </c>
      <c r="L159" s="744">
        <f t="shared" si="80"/>
        <v>0</v>
      </c>
      <c r="M159" s="745">
        <f t="shared" si="81"/>
        <v>0</v>
      </c>
      <c r="N159" s="725"/>
    </row>
    <row r="160" spans="2:14" x14ac:dyDescent="0.2">
      <c r="B160" s="743" t="s">
        <v>218</v>
      </c>
      <c r="C160" s="744">
        <f t="shared" si="71"/>
        <v>158.27500000000001</v>
      </c>
      <c r="D160" s="744">
        <f t="shared" si="72"/>
        <v>164.31100000000001</v>
      </c>
      <c r="E160" s="744">
        <f t="shared" si="73"/>
        <v>163.58100000000002</v>
      </c>
      <c r="F160" s="744">
        <f t="shared" si="74"/>
        <v>195.00300000000001</v>
      </c>
      <c r="G160" s="744">
        <f t="shared" si="75"/>
        <v>247.047</v>
      </c>
      <c r="H160" s="744">
        <f t="shared" si="76"/>
        <v>191.98599999999999</v>
      </c>
      <c r="I160" s="744">
        <f t="shared" si="77"/>
        <v>0</v>
      </c>
      <c r="J160" s="744">
        <f t="shared" si="78"/>
        <v>0</v>
      </c>
      <c r="K160" s="744">
        <f t="shared" si="79"/>
        <v>0</v>
      </c>
      <c r="L160" s="744">
        <f t="shared" si="80"/>
        <v>0</v>
      </c>
      <c r="M160" s="745">
        <f t="shared" si="81"/>
        <v>0</v>
      </c>
      <c r="N160" s="725"/>
    </row>
    <row r="161" spans="2:14" x14ac:dyDescent="0.2">
      <c r="B161" s="743" t="s">
        <v>219</v>
      </c>
      <c r="C161" s="744">
        <f t="shared" si="71"/>
        <v>36.683999999999997</v>
      </c>
      <c r="D161" s="744">
        <f t="shared" si="72"/>
        <v>60.894999999999996</v>
      </c>
      <c r="E161" s="744">
        <f t="shared" si="73"/>
        <v>49.775999999999996</v>
      </c>
      <c r="F161" s="744">
        <f t="shared" si="74"/>
        <v>92.166000000000011</v>
      </c>
      <c r="G161" s="744">
        <f t="shared" si="75"/>
        <v>91.44</v>
      </c>
      <c r="H161" s="744">
        <f t="shared" si="76"/>
        <v>59.389000000000003</v>
      </c>
      <c r="I161" s="744">
        <f t="shared" si="77"/>
        <v>0</v>
      </c>
      <c r="J161" s="744">
        <f t="shared" si="78"/>
        <v>0</v>
      </c>
      <c r="K161" s="744">
        <f t="shared" si="79"/>
        <v>0</v>
      </c>
      <c r="L161" s="744">
        <f t="shared" si="80"/>
        <v>0</v>
      </c>
      <c r="M161" s="745">
        <f t="shared" si="81"/>
        <v>0</v>
      </c>
      <c r="N161" s="725"/>
    </row>
    <row r="162" spans="2:14" x14ac:dyDescent="0.2">
      <c r="B162" s="743" t="s">
        <v>220</v>
      </c>
      <c r="C162" s="744">
        <f t="shared" si="71"/>
        <v>10.029</v>
      </c>
      <c r="D162" s="744">
        <f t="shared" si="72"/>
        <v>25.361999999999998</v>
      </c>
      <c r="E162" s="744">
        <f t="shared" si="73"/>
        <v>18.285</v>
      </c>
      <c r="F162" s="744">
        <f t="shared" si="74"/>
        <v>43.537999999999997</v>
      </c>
      <c r="G162" s="744">
        <f t="shared" si="75"/>
        <v>30.581</v>
      </c>
      <c r="H162" s="744">
        <f t="shared" si="76"/>
        <v>20.454000000000001</v>
      </c>
      <c r="I162" s="744">
        <f t="shared" si="77"/>
        <v>0</v>
      </c>
      <c r="J162" s="744">
        <f t="shared" si="78"/>
        <v>0</v>
      </c>
      <c r="K162" s="744">
        <f t="shared" si="79"/>
        <v>0</v>
      </c>
      <c r="L162" s="744">
        <f t="shared" si="80"/>
        <v>0</v>
      </c>
      <c r="M162" s="745">
        <f t="shared" si="81"/>
        <v>0</v>
      </c>
      <c r="N162" s="725"/>
    </row>
    <row r="163" spans="2:14" x14ac:dyDescent="0.2">
      <c r="B163" s="743" t="s">
        <v>221</v>
      </c>
      <c r="C163" s="744">
        <f t="shared" si="71"/>
        <v>9.1649999999999991</v>
      </c>
      <c r="D163" s="744">
        <f t="shared" si="72"/>
        <v>44.908999999999999</v>
      </c>
      <c r="E163" s="744">
        <f t="shared" si="73"/>
        <v>9.2430000000000003</v>
      </c>
      <c r="F163" s="744">
        <f t="shared" si="74"/>
        <v>40.021000000000001</v>
      </c>
      <c r="G163" s="744">
        <f t="shared" si="75"/>
        <v>23.727</v>
      </c>
      <c r="H163" s="744">
        <f t="shared" si="76"/>
        <v>12.456</v>
      </c>
      <c r="I163" s="744">
        <f t="shared" si="77"/>
        <v>0</v>
      </c>
      <c r="J163" s="744">
        <f t="shared" si="78"/>
        <v>0</v>
      </c>
      <c r="K163" s="744">
        <f t="shared" si="79"/>
        <v>0</v>
      </c>
      <c r="L163" s="744">
        <f t="shared" si="80"/>
        <v>0</v>
      </c>
      <c r="M163" s="745">
        <f t="shared" si="81"/>
        <v>0</v>
      </c>
      <c r="N163" s="725"/>
    </row>
    <row r="164" spans="2:14" ht="13.5" thickBot="1" x14ac:dyDescent="0.25">
      <c r="B164" s="759" t="s">
        <v>80</v>
      </c>
      <c r="C164" s="760">
        <f t="shared" si="71"/>
        <v>818.62900000000002</v>
      </c>
      <c r="D164" s="760">
        <f t="shared" si="72"/>
        <v>738.75900000000001</v>
      </c>
      <c r="E164" s="760">
        <f t="shared" si="73"/>
        <v>676.61400000000003</v>
      </c>
      <c r="F164" s="760">
        <f t="shared" si="74"/>
        <v>773.03499999999997</v>
      </c>
      <c r="G164" s="760">
        <f t="shared" si="75"/>
        <v>827.86400000000003</v>
      </c>
      <c r="H164" s="760">
        <f t="shared" si="76"/>
        <v>731.29899999999998</v>
      </c>
      <c r="I164" s="760">
        <f t="shared" si="77"/>
        <v>0</v>
      </c>
      <c r="J164" s="760">
        <f t="shared" si="78"/>
        <v>0</v>
      </c>
      <c r="K164" s="760">
        <f t="shared" si="79"/>
        <v>0</v>
      </c>
      <c r="L164" s="760">
        <f t="shared" si="80"/>
        <v>0</v>
      </c>
      <c r="M164" s="761">
        <f t="shared" si="81"/>
        <v>0</v>
      </c>
      <c r="N164" s="725"/>
    </row>
  </sheetData>
  <mergeCells count="64"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  <mergeCell ref="I125:J125"/>
    <mergeCell ref="K125:L125"/>
    <mergeCell ref="M125:N125"/>
    <mergeCell ref="O125:P125"/>
    <mergeCell ref="Q125:R125"/>
    <mergeCell ref="B111:B113"/>
    <mergeCell ref="B125:B127"/>
    <mergeCell ref="C125:D125"/>
    <mergeCell ref="E125:F125"/>
    <mergeCell ref="G125:H125"/>
    <mergeCell ref="B23:F23"/>
    <mergeCell ref="H23:N23"/>
    <mergeCell ref="P23:T23"/>
    <mergeCell ref="B33:F33"/>
    <mergeCell ref="H33:N33"/>
    <mergeCell ref="P33:T33"/>
    <mergeCell ref="H3:N3"/>
    <mergeCell ref="B3:F3"/>
    <mergeCell ref="P3:T3"/>
    <mergeCell ref="B13:F13"/>
    <mergeCell ref="H13:N13"/>
    <mergeCell ref="P13:T13"/>
    <mergeCell ref="B43:B45"/>
    <mergeCell ref="B60:B62"/>
    <mergeCell ref="C60:D60"/>
    <mergeCell ref="E60:F60"/>
    <mergeCell ref="G60:H60"/>
    <mergeCell ref="I60:J60"/>
    <mergeCell ref="K60:L60"/>
    <mergeCell ref="M60:N60"/>
    <mergeCell ref="O60:P60"/>
    <mergeCell ref="Q60:R60"/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759</v>
      </c>
    </row>
    <row r="5" spans="2:6" ht="15" customHeight="1" x14ac:dyDescent="0.2">
      <c r="B5" s="891" t="s">
        <v>229</v>
      </c>
      <c r="C5" s="14" t="s">
        <v>78</v>
      </c>
      <c r="D5" s="836" t="s">
        <v>79</v>
      </c>
      <c r="E5" s="836"/>
      <c r="F5" s="15" t="s">
        <v>80</v>
      </c>
    </row>
    <row r="6" spans="2:6" ht="30" customHeight="1" x14ac:dyDescent="0.2">
      <c r="B6" s="892"/>
      <c r="C6" s="37" t="s">
        <v>325</v>
      </c>
      <c r="D6" s="37" t="s">
        <v>325</v>
      </c>
      <c r="E6" s="12" t="s">
        <v>82</v>
      </c>
      <c r="F6" s="104" t="s">
        <v>325</v>
      </c>
    </row>
    <row r="7" spans="2:6" ht="15" customHeight="1" x14ac:dyDescent="0.2">
      <c r="B7" s="152" t="str">
        <f>Index!$B$4</f>
        <v>North East</v>
      </c>
      <c r="C7" s="774"/>
      <c r="D7" s="774"/>
      <c r="E7" s="774"/>
      <c r="F7" s="774"/>
    </row>
    <row r="8" spans="2:6" ht="15" customHeight="1" x14ac:dyDescent="0.2">
      <c r="B8" s="145" t="s">
        <v>331</v>
      </c>
      <c r="C8" s="137">
        <f>'Section 11 chart data'!D50</f>
        <v>1.1950000000000001</v>
      </c>
      <c r="D8" s="138">
        <f>'Section 11 chart data'!J50</f>
        <v>100.90900000000001</v>
      </c>
      <c r="E8" s="691">
        <f>'Section 11 chart data'!K50</f>
        <v>27.61</v>
      </c>
      <c r="F8" s="139">
        <f>SUM(C8,D8)</f>
        <v>102.104</v>
      </c>
    </row>
    <row r="9" spans="2:6" ht="15" customHeight="1" x14ac:dyDescent="0.2">
      <c r="B9" s="145" t="s">
        <v>222</v>
      </c>
      <c r="C9" s="137">
        <f>'Section 11 chart data'!D51</f>
        <v>1.7729999999999999</v>
      </c>
      <c r="D9" s="138">
        <f>'Section 11 chart data'!J51</f>
        <v>79.908000000000001</v>
      </c>
      <c r="E9" s="691">
        <f>'Section 11 chart data'!K51</f>
        <v>25.96</v>
      </c>
      <c r="F9" s="139">
        <f t="shared" ref="F9:F18" si="0">SUM(C9,D9)</f>
        <v>81.680999999999997</v>
      </c>
    </row>
    <row r="10" spans="2:6" ht="15" customHeight="1" x14ac:dyDescent="0.2">
      <c r="B10" s="145" t="s">
        <v>225</v>
      </c>
      <c r="C10" s="137">
        <f>'Section 11 chart data'!D52</f>
        <v>1.3420000000000001</v>
      </c>
      <c r="D10" s="138">
        <f>'Section 11 chart data'!J52</f>
        <v>39.039000000000001</v>
      </c>
      <c r="E10" s="691">
        <f>'Section 11 chart data'!K52</f>
        <v>26.68</v>
      </c>
      <c r="F10" s="139">
        <f t="shared" si="0"/>
        <v>40.381</v>
      </c>
    </row>
    <row r="11" spans="2:6" ht="15" customHeight="1" x14ac:dyDescent="0.2">
      <c r="B11" s="145" t="s">
        <v>226</v>
      </c>
      <c r="C11" s="137">
        <f>'Section 11 chart data'!D53</f>
        <v>2.6230000000000002</v>
      </c>
      <c r="D11" s="138">
        <f>'Section 11 chart data'!J53</f>
        <v>50.837000000000003</v>
      </c>
      <c r="E11" s="691">
        <f>'Section 11 chart data'!K53</f>
        <v>31.47</v>
      </c>
      <c r="F11" s="139">
        <f t="shared" si="0"/>
        <v>53.46</v>
      </c>
    </row>
    <row r="12" spans="2:6" ht="15" customHeight="1" x14ac:dyDescent="0.2">
      <c r="B12" s="145" t="s">
        <v>227</v>
      </c>
      <c r="C12" s="137">
        <f>'Section 11 chart data'!D54</f>
        <v>1.607</v>
      </c>
      <c r="D12" s="138">
        <f>'Section 11 chart data'!J54</f>
        <v>35.65</v>
      </c>
      <c r="E12" s="691">
        <f>'Section 11 chart data'!K54</f>
        <v>22.92</v>
      </c>
      <c r="F12" s="139">
        <f t="shared" si="0"/>
        <v>37.256999999999998</v>
      </c>
    </row>
    <row r="13" spans="2:6" ht="15" customHeight="1" x14ac:dyDescent="0.2">
      <c r="B13" s="145" t="s">
        <v>228</v>
      </c>
      <c r="C13" s="137">
        <f>'Section 11 chart data'!D55</f>
        <v>2.0059999999999998</v>
      </c>
      <c r="D13" s="138">
        <f>'Section 11 chart data'!J55</f>
        <v>24.302</v>
      </c>
      <c r="E13" s="691">
        <f>'Section 11 chart data'!K55</f>
        <v>15.31</v>
      </c>
      <c r="F13" s="139">
        <f t="shared" si="0"/>
        <v>26.308</v>
      </c>
    </row>
    <row r="14" spans="2:6" ht="15" customHeight="1" x14ac:dyDescent="0.2">
      <c r="B14" s="145" t="s">
        <v>332</v>
      </c>
      <c r="C14" s="137">
        <f>'Section 11 chart data'!D56</f>
        <v>3.722</v>
      </c>
      <c r="D14" s="138">
        <f>'Section 11 chart data'!J56</f>
        <v>44.088999999999999</v>
      </c>
      <c r="E14" s="691">
        <f>'Section 11 chart data'!K56</f>
        <v>15.52</v>
      </c>
      <c r="F14" s="139">
        <f t="shared" si="0"/>
        <v>47.811</v>
      </c>
    </row>
    <row r="15" spans="2:6" ht="15" customHeight="1" x14ac:dyDescent="0.2">
      <c r="B15" s="145" t="s">
        <v>333</v>
      </c>
      <c r="C15" s="137">
        <f>'Section 11 chart data'!D57</f>
        <v>3.3439999999999999</v>
      </c>
      <c r="D15" s="138">
        <f>'Section 11 chart data'!J57</f>
        <v>39.719000000000001</v>
      </c>
      <c r="E15" s="691">
        <f>'Section 11 chart data'!K57</f>
        <v>16.22</v>
      </c>
      <c r="F15" s="139">
        <f t="shared" si="0"/>
        <v>43.063000000000002</v>
      </c>
    </row>
    <row r="16" spans="2:6" ht="15" customHeight="1" x14ac:dyDescent="0.2">
      <c r="B16" s="145" t="s">
        <v>231</v>
      </c>
      <c r="C16" s="137">
        <f>'Section 11 chart data'!D58</f>
        <v>5.2489999999999997</v>
      </c>
      <c r="D16" s="138">
        <f>'Section 11 chart data'!J58</f>
        <v>38.395000000000003</v>
      </c>
      <c r="E16" s="691">
        <f>'Section 11 chart data'!K58</f>
        <v>21.09</v>
      </c>
      <c r="F16" s="139">
        <f t="shared" si="0"/>
        <v>43.644000000000005</v>
      </c>
    </row>
    <row r="17" spans="2:6" ht="15" customHeight="1" x14ac:dyDescent="0.2">
      <c r="B17" s="145" t="s">
        <v>232</v>
      </c>
      <c r="C17" s="137">
        <f>'Section 11 chart data'!D59</f>
        <v>7.8609999999999998</v>
      </c>
      <c r="D17" s="138">
        <f>'Section 11 chart data'!J59</f>
        <v>47.356000000000002</v>
      </c>
      <c r="E17" s="691">
        <f>'Section 11 chart data'!K59</f>
        <v>24.42</v>
      </c>
      <c r="F17" s="139">
        <f t="shared" si="0"/>
        <v>55.216999999999999</v>
      </c>
    </row>
    <row r="18" spans="2:6" ht="15" customHeight="1" x14ac:dyDescent="0.2">
      <c r="B18" s="146" t="s">
        <v>233</v>
      </c>
      <c r="C18" s="137">
        <f>'Section 11 chart data'!D60</f>
        <v>5.7770000000000001</v>
      </c>
      <c r="D18" s="138">
        <f>'Section 11 chart data'!J60</f>
        <v>53.656999999999996</v>
      </c>
      <c r="E18" s="691">
        <f>'Section 11 chart data'!K60</f>
        <v>19.63</v>
      </c>
      <c r="F18" s="140">
        <f t="shared" si="0"/>
        <v>59.433999999999997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203</v>
      </c>
      <c r="C3" t="s">
        <v>491</v>
      </c>
    </row>
    <row r="5" spans="2:35" ht="15" customHeight="1" x14ac:dyDescent="0.2">
      <c r="B5" s="901" t="s">
        <v>77</v>
      </c>
      <c r="C5" s="895" t="s">
        <v>331</v>
      </c>
      <c r="D5" s="896"/>
      <c r="E5" s="897"/>
      <c r="F5" s="895" t="s">
        <v>222</v>
      </c>
      <c r="G5" s="896"/>
      <c r="H5" s="897"/>
      <c r="I5" s="895" t="s">
        <v>225</v>
      </c>
      <c r="J5" s="896"/>
      <c r="K5" s="897"/>
      <c r="L5" s="895" t="s">
        <v>226</v>
      </c>
      <c r="M5" s="896"/>
      <c r="N5" s="897"/>
      <c r="O5" s="895" t="s">
        <v>227</v>
      </c>
      <c r="P5" s="896"/>
      <c r="Q5" s="897"/>
      <c r="R5" s="895" t="s">
        <v>228</v>
      </c>
      <c r="S5" s="896"/>
      <c r="T5" s="897"/>
      <c r="U5" s="895" t="s">
        <v>332</v>
      </c>
      <c r="V5" s="896"/>
      <c r="W5" s="897"/>
      <c r="X5" s="895" t="s">
        <v>333</v>
      </c>
      <c r="Y5" s="896"/>
      <c r="Z5" s="897"/>
      <c r="AA5" s="895" t="s">
        <v>231</v>
      </c>
      <c r="AB5" s="896"/>
      <c r="AC5" s="897"/>
      <c r="AD5" s="895" t="s">
        <v>232</v>
      </c>
      <c r="AE5" s="896"/>
      <c r="AF5" s="897"/>
      <c r="AG5" s="895" t="s">
        <v>233</v>
      </c>
      <c r="AH5" s="896"/>
      <c r="AI5" s="896"/>
    </row>
    <row r="6" spans="2:35" ht="15" customHeight="1" x14ac:dyDescent="0.2">
      <c r="B6" s="901"/>
      <c r="C6" s="633" t="s">
        <v>78</v>
      </c>
      <c r="D6" s="898" t="s">
        <v>79</v>
      </c>
      <c r="E6" s="899"/>
      <c r="F6" s="633" t="s">
        <v>78</v>
      </c>
      <c r="G6" s="898" t="s">
        <v>79</v>
      </c>
      <c r="H6" s="899"/>
      <c r="I6" s="633" t="s">
        <v>78</v>
      </c>
      <c r="J6" s="898" t="s">
        <v>79</v>
      </c>
      <c r="K6" s="899"/>
      <c r="L6" s="633" t="s">
        <v>78</v>
      </c>
      <c r="M6" s="898" t="s">
        <v>79</v>
      </c>
      <c r="N6" s="899"/>
      <c r="O6" s="633" t="s">
        <v>78</v>
      </c>
      <c r="P6" s="898" t="s">
        <v>79</v>
      </c>
      <c r="Q6" s="899"/>
      <c r="R6" s="633" t="s">
        <v>78</v>
      </c>
      <c r="S6" s="898" t="s">
        <v>79</v>
      </c>
      <c r="T6" s="899"/>
      <c r="U6" s="633" t="s">
        <v>78</v>
      </c>
      <c r="V6" s="898" t="s">
        <v>79</v>
      </c>
      <c r="W6" s="899"/>
      <c r="X6" s="633" t="s">
        <v>78</v>
      </c>
      <c r="Y6" s="898" t="s">
        <v>79</v>
      </c>
      <c r="Z6" s="899"/>
      <c r="AA6" s="633" t="s">
        <v>78</v>
      </c>
      <c r="AB6" s="898" t="s">
        <v>79</v>
      </c>
      <c r="AC6" s="899"/>
      <c r="AD6" s="633" t="s">
        <v>78</v>
      </c>
      <c r="AE6" s="898" t="s">
        <v>79</v>
      </c>
      <c r="AF6" s="899"/>
      <c r="AG6" s="633" t="s">
        <v>78</v>
      </c>
      <c r="AH6" s="898" t="s">
        <v>79</v>
      </c>
      <c r="AI6" s="900"/>
    </row>
    <row r="7" spans="2:35" ht="30" customHeight="1" x14ac:dyDescent="0.2">
      <c r="B7" s="902"/>
      <c r="C7" s="893" t="s">
        <v>325</v>
      </c>
      <c r="D7" s="894"/>
      <c r="E7" s="16" t="s">
        <v>82</v>
      </c>
      <c r="F7" s="893" t="s">
        <v>325</v>
      </c>
      <c r="G7" s="894"/>
      <c r="H7" s="16" t="s">
        <v>82</v>
      </c>
      <c r="I7" s="893" t="s">
        <v>325</v>
      </c>
      <c r="J7" s="894"/>
      <c r="K7" s="16" t="s">
        <v>82</v>
      </c>
      <c r="L7" s="893" t="s">
        <v>325</v>
      </c>
      <c r="M7" s="894"/>
      <c r="N7" s="16" t="s">
        <v>82</v>
      </c>
      <c r="O7" s="893" t="s">
        <v>325</v>
      </c>
      <c r="P7" s="894"/>
      <c r="Q7" s="16" t="s">
        <v>82</v>
      </c>
      <c r="R7" s="893" t="s">
        <v>325</v>
      </c>
      <c r="S7" s="894"/>
      <c r="T7" s="16" t="s">
        <v>82</v>
      </c>
      <c r="U7" s="893" t="s">
        <v>325</v>
      </c>
      <c r="V7" s="894"/>
      <c r="W7" s="16" t="s">
        <v>82</v>
      </c>
      <c r="X7" s="893" t="s">
        <v>325</v>
      </c>
      <c r="Y7" s="894"/>
      <c r="Z7" s="16" t="s">
        <v>82</v>
      </c>
      <c r="AA7" s="893" t="s">
        <v>325</v>
      </c>
      <c r="AB7" s="894"/>
      <c r="AC7" s="16" t="s">
        <v>82</v>
      </c>
      <c r="AD7" s="893" t="s">
        <v>325</v>
      </c>
      <c r="AE7" s="894"/>
      <c r="AF7" s="16" t="s">
        <v>82</v>
      </c>
      <c r="AG7" s="893" t="s">
        <v>325</v>
      </c>
      <c r="AH7" s="894"/>
      <c r="AI7" s="17" t="s">
        <v>82</v>
      </c>
    </row>
    <row r="8" spans="2:35" ht="15" customHeight="1" x14ac:dyDescent="0.2">
      <c r="B8" s="152" t="str">
        <f>Index!$B$4</f>
        <v>North East</v>
      </c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5"/>
      <c r="AE8" s="775"/>
      <c r="AF8" s="775"/>
      <c r="AG8" s="775"/>
      <c r="AH8" s="775"/>
      <c r="AI8" s="775"/>
    </row>
    <row r="9" spans="2:35" ht="15" customHeight="1" x14ac:dyDescent="0.2">
      <c r="B9" s="2" t="s">
        <v>105</v>
      </c>
      <c r="C9" s="108">
        <f>'Section 11 chart data'!$C$66</f>
        <v>1.1950000000000001</v>
      </c>
      <c r="D9" s="108">
        <f>'Section 11 chart data'!$C$83</f>
        <v>100.90900000000001</v>
      </c>
      <c r="E9" s="119">
        <f>'Section 11 chart data'!$D$83</f>
        <v>27.61</v>
      </c>
      <c r="F9" s="108">
        <f>'Section 11 chart data'!$D$66</f>
        <v>1.7729999999999999</v>
      </c>
      <c r="G9" s="108">
        <f>'Section 11 chart data'!$E$83</f>
        <v>79.908000000000001</v>
      </c>
      <c r="H9" s="119">
        <f>'Section 11 chart data'!$F$83</f>
        <v>25.96</v>
      </c>
      <c r="I9" s="108">
        <f>'Section 11 chart data'!$E$66</f>
        <v>1.3420000000000001</v>
      </c>
      <c r="J9" s="108">
        <f>'Section 11 chart data'!$G$83</f>
        <v>39.039000000000001</v>
      </c>
      <c r="K9" s="119">
        <f>'Section 11 chart data'!$H$83</f>
        <v>26.68</v>
      </c>
      <c r="L9" s="108">
        <f>'Section 11 chart data'!$F$66</f>
        <v>2.6230000000000002</v>
      </c>
      <c r="M9" s="108">
        <f>'Section 11 chart data'!$I$83</f>
        <v>50.837000000000003</v>
      </c>
      <c r="N9" s="119">
        <f>'Section 11 chart data'!$J$83</f>
        <v>31.47</v>
      </c>
      <c r="O9" s="108">
        <f>'Section 11 chart data'!$G$66</f>
        <v>1.607</v>
      </c>
      <c r="P9" s="108">
        <f>'Section 11 chart data'!$K$83</f>
        <v>35.65</v>
      </c>
      <c r="Q9" s="119">
        <f>'Section 11 chart data'!$L$83</f>
        <v>22.92</v>
      </c>
      <c r="R9" s="108">
        <f>'Section 11 chart data'!$H$66</f>
        <v>2.0059999999999998</v>
      </c>
      <c r="S9" s="108">
        <f>'Section 11 chart data'!$M$83</f>
        <v>24.302</v>
      </c>
      <c r="T9" s="119">
        <f>'Section 11 chart data'!$N$83</f>
        <v>15.31</v>
      </c>
      <c r="U9" s="108">
        <f>'Section 11 chart data'!$I$66</f>
        <v>3.722</v>
      </c>
      <c r="V9" s="108">
        <f>'Section 11 chart data'!$O$83</f>
        <v>44.088999999999999</v>
      </c>
      <c r="W9" s="119">
        <f>'Section 11 chart data'!$P$83</f>
        <v>15.52</v>
      </c>
      <c r="X9" s="108">
        <f>'Section 11 chart data'!$J$66</f>
        <v>3.3439999999999999</v>
      </c>
      <c r="Y9" s="108">
        <f>'Section 11 chart data'!$Q$83</f>
        <v>39.719000000000001</v>
      </c>
      <c r="Z9" s="119">
        <f>'Section 11 chart data'!$R$83</f>
        <v>16.22</v>
      </c>
      <c r="AA9" s="108">
        <f>'Section 11 chart data'!$K$66</f>
        <v>5.2489999999999997</v>
      </c>
      <c r="AB9" s="108">
        <f>'Section 11 chart data'!$S$83</f>
        <v>38.395000000000003</v>
      </c>
      <c r="AC9" s="119">
        <f>'Section 11 chart data'!$T$83</f>
        <v>21.09</v>
      </c>
      <c r="AD9" s="108">
        <f>'Section 11 chart data'!$L$66</f>
        <v>7.8609999999999998</v>
      </c>
      <c r="AE9" s="108">
        <f>'Section 11 chart data'!$U$83</f>
        <v>47.356000000000002</v>
      </c>
      <c r="AF9" s="119">
        <f>'Section 11 chart data'!$V$83</f>
        <v>24.42</v>
      </c>
      <c r="AG9" s="108">
        <f>'Section 11 chart data'!$M$66</f>
        <v>5.7770000000000001</v>
      </c>
      <c r="AH9" s="108">
        <f>'Section 11 chart data'!$W$83</f>
        <v>53.656999999999996</v>
      </c>
      <c r="AI9" s="120">
        <f>'Section 11 chart data'!$X$83</f>
        <v>19.63</v>
      </c>
    </row>
    <row r="10" spans="2:35" ht="15" customHeight="1" x14ac:dyDescent="0.2">
      <c r="B10" s="1" t="s">
        <v>94</v>
      </c>
      <c r="C10" s="110">
        <f>'Section 11 chart data'!$C$67</f>
        <v>0.105</v>
      </c>
      <c r="D10" s="110">
        <f>'Section 11 chart data'!$C$84</f>
        <v>17.109000000000002</v>
      </c>
      <c r="E10" s="111">
        <f>'Section 11 chart data'!$D$84</f>
        <v>85.32</v>
      </c>
      <c r="F10" s="110">
        <f>'Section 11 chart data'!$D$67</f>
        <v>0.83299999999999996</v>
      </c>
      <c r="G10" s="110">
        <f>'Section 11 chart data'!$E$84</f>
        <v>8.1980000000000004</v>
      </c>
      <c r="H10" s="111">
        <f>'Section 11 chart data'!$F$84</f>
        <v>60.58</v>
      </c>
      <c r="I10" s="110">
        <f>'Section 11 chart data'!$E$67</f>
        <v>0.40699999999999997</v>
      </c>
      <c r="J10" s="110">
        <f>'Section 11 chart data'!$G$84</f>
        <v>2.1560000000000001</v>
      </c>
      <c r="K10" s="111">
        <f>'Section 11 chart data'!$H$84</f>
        <v>39.33</v>
      </c>
      <c r="L10" s="110">
        <f>'Section 11 chart data'!$F$67</f>
        <v>1.73</v>
      </c>
      <c r="M10" s="110">
        <f>'Section 11 chart data'!$I$84</f>
        <v>23.234000000000002</v>
      </c>
      <c r="N10" s="111">
        <f>'Section 11 chart data'!$J$84</f>
        <v>57.65</v>
      </c>
      <c r="O10" s="110">
        <f>'Section 11 chart data'!$G$67</f>
        <v>1.7000000000000001E-2</v>
      </c>
      <c r="P10" s="110">
        <f>'Section 11 chart data'!$K$84</f>
        <v>1.339</v>
      </c>
      <c r="Q10" s="111">
        <f>'Section 11 chart data'!$L$84</f>
        <v>25.86</v>
      </c>
      <c r="R10" s="110">
        <f>'Section 11 chart data'!$H$67</f>
        <v>0.10199999999999999</v>
      </c>
      <c r="S10" s="110">
        <f>'Section 11 chart data'!$M$84</f>
        <v>1.827</v>
      </c>
      <c r="T10" s="111">
        <f>'Section 11 chart data'!$N$84</f>
        <v>29.28</v>
      </c>
      <c r="U10" s="110">
        <f>'Section 11 chart data'!$I$67</f>
        <v>0.318</v>
      </c>
      <c r="V10" s="110">
        <f>'Section 11 chart data'!$O$84</f>
        <v>3.9249999999999998</v>
      </c>
      <c r="W10" s="111">
        <f>'Section 11 chart data'!$P$84</f>
        <v>39.86</v>
      </c>
      <c r="X10" s="110">
        <f>'Section 11 chart data'!$J$67</f>
        <v>0.499</v>
      </c>
      <c r="Y10" s="110">
        <f>'Section 11 chart data'!$Q$84</f>
        <v>3.2770000000000001</v>
      </c>
      <c r="Z10" s="111">
        <f>'Section 11 chart data'!$R$84</f>
        <v>44.94</v>
      </c>
      <c r="AA10" s="110">
        <f>'Section 11 chart data'!$K$67</f>
        <v>0.628</v>
      </c>
      <c r="AB10" s="110">
        <f>'Section 11 chart data'!$S$84</f>
        <v>1.9450000000000001</v>
      </c>
      <c r="AC10" s="111">
        <f>'Section 11 chart data'!$T$84</f>
        <v>26.95</v>
      </c>
      <c r="AD10" s="110">
        <f>'Section 11 chart data'!$L$67</f>
        <v>0.82499999999999996</v>
      </c>
      <c r="AE10" s="110">
        <f>'Section 11 chart data'!$U$84</f>
        <v>2.5299999999999998</v>
      </c>
      <c r="AF10" s="111">
        <f>'Section 11 chart data'!$V$84</f>
        <v>22.99</v>
      </c>
      <c r="AG10" s="110">
        <f>'Section 11 chart data'!$M$67</f>
        <v>0.999</v>
      </c>
      <c r="AH10" s="110">
        <f>'Section 11 chart data'!$W$84</f>
        <v>4.16</v>
      </c>
      <c r="AI10" s="112">
        <f>'Section 11 chart data'!$X$84</f>
        <v>29.07</v>
      </c>
    </row>
    <row r="11" spans="2:35" ht="15" customHeight="1" x14ac:dyDescent="0.2">
      <c r="B11" s="1" t="s">
        <v>95</v>
      </c>
      <c r="C11" s="110">
        <f>'Section 11 chart data'!$C$68</f>
        <v>0.23799999999999999</v>
      </c>
      <c r="D11" s="110">
        <f>'Section 11 chart data'!$C$85</f>
        <v>2.1150000000000002</v>
      </c>
      <c r="E11" s="111">
        <f>'Section 11 chart data'!$D$85</f>
        <v>65.67</v>
      </c>
      <c r="F11" s="110">
        <f>'Section 11 chart data'!$D$68</f>
        <v>0.60899999999999999</v>
      </c>
      <c r="G11" s="110">
        <f>'Section 11 chart data'!$E$85</f>
        <v>1.9</v>
      </c>
      <c r="H11" s="111">
        <f>'Section 11 chart data'!$F$85</f>
        <v>58.77</v>
      </c>
      <c r="I11" s="110">
        <f>'Section 11 chart data'!$E$68</f>
        <v>0.46600000000000003</v>
      </c>
      <c r="J11" s="110">
        <f>'Section 11 chart data'!$G$85</f>
        <v>6.8769999999999998</v>
      </c>
      <c r="K11" s="111">
        <f>'Section 11 chart data'!$H$85</f>
        <v>71.52</v>
      </c>
      <c r="L11" s="110">
        <f>'Section 11 chart data'!$F$68</f>
        <v>0.432</v>
      </c>
      <c r="M11" s="110">
        <f>'Section 11 chart data'!$I$85</f>
        <v>1.3220000000000001</v>
      </c>
      <c r="N11" s="111">
        <f>'Section 11 chart data'!$J$85</f>
        <v>35.159999999999997</v>
      </c>
      <c r="O11" s="110">
        <f>'Section 11 chart data'!$G$68</f>
        <v>0.78100000000000003</v>
      </c>
      <c r="P11" s="110">
        <f>'Section 11 chart data'!$K$85</f>
        <v>8.8870000000000005</v>
      </c>
      <c r="Q11" s="111">
        <f>'Section 11 chart data'!$L$85</f>
        <v>66.38</v>
      </c>
      <c r="R11" s="110">
        <f>'Section 11 chart data'!$H$68</f>
        <v>0.73199999999999998</v>
      </c>
      <c r="S11" s="110">
        <f>'Section 11 chart data'!$M$85</f>
        <v>1.2629999999999999</v>
      </c>
      <c r="T11" s="111">
        <f>'Section 11 chart data'!$N$85</f>
        <v>27.55</v>
      </c>
      <c r="U11" s="110">
        <f>'Section 11 chart data'!$I$68</f>
        <v>0.91800000000000004</v>
      </c>
      <c r="V11" s="110">
        <f>'Section 11 chart data'!$O$85</f>
        <v>1.399</v>
      </c>
      <c r="W11" s="111">
        <f>'Section 11 chart data'!$P$85</f>
        <v>25.06</v>
      </c>
      <c r="X11" s="110">
        <f>'Section 11 chart data'!$J$68</f>
        <v>0.65600000000000003</v>
      </c>
      <c r="Y11" s="110">
        <f>'Section 11 chart data'!$Q$85</f>
        <v>2.9580000000000002</v>
      </c>
      <c r="Z11" s="111">
        <f>'Section 11 chart data'!$R$85</f>
        <v>49.49</v>
      </c>
      <c r="AA11" s="110">
        <f>'Section 11 chart data'!$K$68</f>
        <v>0.999</v>
      </c>
      <c r="AB11" s="110">
        <f>'Section 11 chart data'!$S$85</f>
        <v>1.7250000000000001</v>
      </c>
      <c r="AC11" s="111">
        <f>'Section 11 chart data'!$T$85</f>
        <v>21.51</v>
      </c>
      <c r="AD11" s="110">
        <f>'Section 11 chart data'!$L$68</f>
        <v>1.012</v>
      </c>
      <c r="AE11" s="110">
        <f>'Section 11 chart data'!$U$85</f>
        <v>2.9209999999999998</v>
      </c>
      <c r="AF11" s="111">
        <f>'Section 11 chart data'!$V$85</f>
        <v>40.840000000000003</v>
      </c>
      <c r="AG11" s="110">
        <f>'Section 11 chart data'!$M$68</f>
        <v>1.1479999999999999</v>
      </c>
      <c r="AH11" s="110">
        <f>'Section 11 chart data'!$W$85</f>
        <v>4.57</v>
      </c>
      <c r="AI11" s="112">
        <f>'Section 11 chart data'!$X$85</f>
        <v>59.77</v>
      </c>
    </row>
    <row r="12" spans="2:35" ht="15" customHeight="1" x14ac:dyDescent="0.2">
      <c r="B12" s="1" t="s">
        <v>96</v>
      </c>
      <c r="C12" s="110">
        <f>'Section 11 chart data'!$C$69</f>
        <v>5.3999999999999999E-2</v>
      </c>
      <c r="D12" s="110">
        <f>'Section 11 chart data'!$C$86</f>
        <v>47.63</v>
      </c>
      <c r="E12" s="111">
        <f>'Section 11 chart data'!$D$86</f>
        <v>34.35</v>
      </c>
      <c r="F12" s="110">
        <f>'Section 11 chart data'!$D$69</f>
        <v>7.3999999999999996E-2</v>
      </c>
      <c r="G12" s="110">
        <f>'Section 11 chart data'!$E$86</f>
        <v>44.430999999999997</v>
      </c>
      <c r="H12" s="111">
        <f>'Section 11 chart data'!$F$86</f>
        <v>35.69</v>
      </c>
      <c r="I12" s="110">
        <f>'Section 11 chart data'!$E$69</f>
        <v>4.7E-2</v>
      </c>
      <c r="J12" s="110">
        <f>'Section 11 chart data'!$G$86</f>
        <v>17.009</v>
      </c>
      <c r="K12" s="111">
        <f>'Section 11 chart data'!$H$86</f>
        <v>48.06</v>
      </c>
      <c r="L12" s="110">
        <f>'Section 11 chart data'!$F$69</f>
        <v>8.2000000000000003E-2</v>
      </c>
      <c r="M12" s="110">
        <f>'Section 11 chart data'!$I$86</f>
        <v>6.6609999999999996</v>
      </c>
      <c r="N12" s="111">
        <f>'Section 11 chart data'!$J$86</f>
        <v>58.08</v>
      </c>
      <c r="O12" s="110">
        <f>'Section 11 chart data'!$G$69</f>
        <v>6.7000000000000004E-2</v>
      </c>
      <c r="P12" s="110">
        <f>'Section 11 chart data'!$K$86</f>
        <v>10.281000000000001</v>
      </c>
      <c r="Q12" s="111">
        <f>'Section 11 chart data'!$L$86</f>
        <v>42.41</v>
      </c>
      <c r="R12" s="110">
        <f>'Section 11 chart data'!$H$69</f>
        <v>3.6999999999999998E-2</v>
      </c>
      <c r="S12" s="110">
        <f>'Section 11 chart data'!$M$86</f>
        <v>7.875</v>
      </c>
      <c r="T12" s="111">
        <f>'Section 11 chart data'!$N$86</f>
        <v>29.75</v>
      </c>
      <c r="U12" s="110">
        <f>'Section 11 chart data'!$I$69</f>
        <v>0.19900000000000001</v>
      </c>
      <c r="V12" s="110">
        <f>'Section 11 chart data'!$O$86</f>
        <v>15.724</v>
      </c>
      <c r="W12" s="111">
        <f>'Section 11 chart data'!$P$86</f>
        <v>28.34</v>
      </c>
      <c r="X12" s="110">
        <f>'Section 11 chart data'!$J$69</f>
        <v>0.23599999999999999</v>
      </c>
      <c r="Y12" s="110">
        <f>'Section 11 chart data'!$Q$86</f>
        <v>9.9359999999999999</v>
      </c>
      <c r="Z12" s="111">
        <f>'Section 11 chart data'!$R$86</f>
        <v>29.9</v>
      </c>
      <c r="AA12" s="110">
        <f>'Section 11 chart data'!$K$69</f>
        <v>0.18</v>
      </c>
      <c r="AB12" s="110">
        <f>'Section 11 chart data'!$S$86</f>
        <v>13.019</v>
      </c>
      <c r="AC12" s="111">
        <f>'Section 11 chart data'!$T$86</f>
        <v>36.44</v>
      </c>
      <c r="AD12" s="110">
        <f>'Section 11 chart data'!$L$69</f>
        <v>0.13200000000000001</v>
      </c>
      <c r="AE12" s="110">
        <f>'Section 11 chart data'!$U$86</f>
        <v>22.395</v>
      </c>
      <c r="AF12" s="111">
        <f>'Section 11 chart data'!$V$86</f>
        <v>37.159999999999997</v>
      </c>
      <c r="AG12" s="110">
        <f>'Section 11 chart data'!$M$69</f>
        <v>0.109</v>
      </c>
      <c r="AH12" s="110">
        <f>'Section 11 chart data'!$W$86</f>
        <v>21.763999999999999</v>
      </c>
      <c r="AI12" s="112">
        <f>'Section 11 chart data'!$X$86</f>
        <v>28.17</v>
      </c>
    </row>
    <row r="13" spans="2:35" ht="15" customHeight="1" x14ac:dyDescent="0.2">
      <c r="B13" s="1" t="s">
        <v>97</v>
      </c>
      <c r="C13" s="110">
        <f>'Section 11 chart data'!$C$70</f>
        <v>0</v>
      </c>
      <c r="D13" s="110">
        <f>'Section 11 chart data'!$C$87</f>
        <v>20.363</v>
      </c>
      <c r="E13" s="111">
        <f>'Section 11 chart data'!$D$87</f>
        <v>33.89</v>
      </c>
      <c r="F13" s="110">
        <f>'Section 11 chart data'!$D$70</f>
        <v>2E-3</v>
      </c>
      <c r="G13" s="110">
        <f>'Section 11 chart data'!$E$87</f>
        <v>13.797000000000001</v>
      </c>
      <c r="H13" s="111">
        <f>'Section 11 chart data'!$F$87</f>
        <v>31.75</v>
      </c>
      <c r="I13" s="110">
        <f>'Section 11 chart data'!$E$70</f>
        <v>2E-3</v>
      </c>
      <c r="J13" s="110">
        <f>'Section 11 chart data'!$G$87</f>
        <v>5.0960000000000001</v>
      </c>
      <c r="K13" s="111">
        <f>'Section 11 chart data'!$H$87</f>
        <v>23.02</v>
      </c>
      <c r="L13" s="110">
        <f>'Section 11 chart data'!$F$70</f>
        <v>2E-3</v>
      </c>
      <c r="M13" s="110">
        <f>'Section 11 chart data'!$I$87</f>
        <v>7.625</v>
      </c>
      <c r="N13" s="111">
        <f>'Section 11 chart data'!$J$87</f>
        <v>68.34</v>
      </c>
      <c r="O13" s="110">
        <f>'Section 11 chart data'!$G$70</f>
        <v>3.0000000000000001E-3</v>
      </c>
      <c r="P13" s="110">
        <f>'Section 11 chart data'!$K$87</f>
        <v>4.4880000000000004</v>
      </c>
      <c r="Q13" s="111">
        <f>'Section 11 chart data'!$L$87</f>
        <v>22.72</v>
      </c>
      <c r="R13" s="110">
        <f>'Section 11 chart data'!$H$70</f>
        <v>3.0000000000000001E-3</v>
      </c>
      <c r="S13" s="110">
        <f>'Section 11 chart data'!$M$87</f>
        <v>5.1580000000000004</v>
      </c>
      <c r="T13" s="111">
        <f>'Section 11 chart data'!$N$87</f>
        <v>22.49</v>
      </c>
      <c r="U13" s="110">
        <f>'Section 11 chart data'!$I$70</f>
        <v>1.0999999999999999E-2</v>
      </c>
      <c r="V13" s="110">
        <f>'Section 11 chart data'!$O$87</f>
        <v>9.7240000000000002</v>
      </c>
      <c r="W13" s="111">
        <f>'Section 11 chart data'!$P$87</f>
        <v>27.41</v>
      </c>
      <c r="X13" s="110">
        <f>'Section 11 chart data'!$J$70</f>
        <v>3.0000000000000001E-3</v>
      </c>
      <c r="Y13" s="110">
        <f>'Section 11 chart data'!$Q$87</f>
        <v>11.398</v>
      </c>
      <c r="Z13" s="111">
        <f>'Section 11 chart data'!$R$87</f>
        <v>28.07</v>
      </c>
      <c r="AA13" s="110">
        <f>'Section 11 chart data'!$K$70</f>
        <v>3.0000000000000001E-3</v>
      </c>
      <c r="AB13" s="110">
        <f>'Section 11 chart data'!$S$87</f>
        <v>11.135</v>
      </c>
      <c r="AC13" s="111">
        <f>'Section 11 chart data'!$T$87</f>
        <v>30.03</v>
      </c>
      <c r="AD13" s="110">
        <f>'Section 11 chart data'!$L$70</f>
        <v>0.115</v>
      </c>
      <c r="AE13" s="110">
        <f>'Section 11 chart data'!$U$87</f>
        <v>9.8789999999999996</v>
      </c>
      <c r="AF13" s="111">
        <f>'Section 11 chart data'!$V$87</f>
        <v>38.46</v>
      </c>
      <c r="AG13" s="110">
        <f>'Section 11 chart data'!$M$70</f>
        <v>2E-3</v>
      </c>
      <c r="AH13" s="110">
        <f>'Section 11 chart data'!$W$87</f>
        <v>7.0880000000000001</v>
      </c>
      <c r="AI13" s="112">
        <f>'Section 11 chart data'!$X$87</f>
        <v>31.15</v>
      </c>
    </row>
    <row r="14" spans="2:35" ht="15" customHeight="1" x14ac:dyDescent="0.2">
      <c r="B14" s="1" t="s">
        <v>98</v>
      </c>
      <c r="C14" s="110">
        <f>'Section 11 chart data'!$C$71</f>
        <v>0.38600000000000001</v>
      </c>
      <c r="D14" s="110">
        <f>'Section 11 chart data'!$C$88</f>
        <v>5.0739999999999998</v>
      </c>
      <c r="E14" s="111">
        <f>'Section 11 chart data'!$D$88</f>
        <v>40.47</v>
      </c>
      <c r="F14" s="110">
        <f>'Section 11 chart data'!$D$71</f>
        <v>2.7E-2</v>
      </c>
      <c r="G14" s="110">
        <f>'Section 11 chart data'!$E$88</f>
        <v>5.3760000000000003</v>
      </c>
      <c r="H14" s="111">
        <f>'Section 11 chart data'!$F$88</f>
        <v>38.57</v>
      </c>
      <c r="I14" s="110">
        <f>'Section 11 chart data'!$E$71</f>
        <v>0.11600000000000001</v>
      </c>
      <c r="J14" s="110">
        <f>'Section 11 chart data'!$G$88</f>
        <v>2.6480000000000001</v>
      </c>
      <c r="K14" s="111">
        <f>'Section 11 chart data'!$H$88</f>
        <v>24.52</v>
      </c>
      <c r="L14" s="110">
        <f>'Section 11 chart data'!$F$71</f>
        <v>0.104</v>
      </c>
      <c r="M14" s="110">
        <f>'Section 11 chart data'!$I$88</f>
        <v>5.8380000000000001</v>
      </c>
      <c r="N14" s="111">
        <f>'Section 11 chart data'!$J$88</f>
        <v>71.77</v>
      </c>
      <c r="O14" s="110">
        <f>'Section 11 chart data'!$G$71</f>
        <v>0.26100000000000001</v>
      </c>
      <c r="P14" s="110">
        <f>'Section 11 chart data'!$K$88</f>
        <v>5.141</v>
      </c>
      <c r="Q14" s="111">
        <f>'Section 11 chart data'!$L$88</f>
        <v>60.2</v>
      </c>
      <c r="R14" s="110">
        <f>'Section 11 chart data'!$H$71</f>
        <v>0.45500000000000002</v>
      </c>
      <c r="S14" s="110">
        <f>'Section 11 chart data'!$M$88</f>
        <v>2.1789999999999998</v>
      </c>
      <c r="T14" s="111">
        <f>'Section 11 chart data'!$N$88</f>
        <v>24.07</v>
      </c>
      <c r="U14" s="110">
        <f>'Section 11 chart data'!$I$71</f>
        <v>0.61099999999999999</v>
      </c>
      <c r="V14" s="110">
        <f>'Section 11 chart data'!$O$88</f>
        <v>5.15</v>
      </c>
      <c r="W14" s="111">
        <f>'Section 11 chart data'!$P$88</f>
        <v>29.5</v>
      </c>
      <c r="X14" s="110">
        <f>'Section 11 chart data'!$J$71</f>
        <v>0.67900000000000005</v>
      </c>
      <c r="Y14" s="110">
        <f>'Section 11 chart data'!$Q$88</f>
        <v>5.4560000000000004</v>
      </c>
      <c r="Z14" s="111">
        <f>'Section 11 chart data'!$R$88</f>
        <v>31.95</v>
      </c>
      <c r="AA14" s="110">
        <f>'Section 11 chart data'!$K$71</f>
        <v>2.911</v>
      </c>
      <c r="AB14" s="110">
        <f>'Section 11 chart data'!$S$88</f>
        <v>3.3919999999999999</v>
      </c>
      <c r="AC14" s="111">
        <f>'Section 11 chart data'!$T$88</f>
        <v>24.12</v>
      </c>
      <c r="AD14" s="110">
        <f>'Section 11 chart data'!$L$71</f>
        <v>3.726</v>
      </c>
      <c r="AE14" s="110">
        <f>'Section 11 chart data'!$U$88</f>
        <v>3.4390000000000001</v>
      </c>
      <c r="AF14" s="111">
        <f>'Section 11 chart data'!$V$88</f>
        <v>19.04</v>
      </c>
      <c r="AG14" s="110">
        <f>'Section 11 chart data'!$M$71</f>
        <v>2.677</v>
      </c>
      <c r="AH14" s="110">
        <f>'Section 11 chart data'!$W$88</f>
        <v>3.867</v>
      </c>
      <c r="AI14" s="112">
        <f>'Section 11 chart data'!$X$88</f>
        <v>16.75</v>
      </c>
    </row>
    <row r="15" spans="2:35" ht="15" customHeight="1" x14ac:dyDescent="0.2">
      <c r="B15" s="1" t="s">
        <v>99</v>
      </c>
      <c r="C15" s="110">
        <f>'Section 11 chart data'!$C$72</f>
        <v>0</v>
      </c>
      <c r="D15" s="110">
        <f>'Section 11 chart data'!$C$89</f>
        <v>0</v>
      </c>
      <c r="E15" s="111">
        <f>'Section 11 chart data'!$D$89</f>
        <v>0</v>
      </c>
      <c r="F15" s="110">
        <f>'Section 11 chart data'!$D$72</f>
        <v>0</v>
      </c>
      <c r="G15" s="110">
        <f>'Section 11 chart data'!$E$89</f>
        <v>0</v>
      </c>
      <c r="H15" s="111">
        <f>'Section 11 chart data'!$F$89</f>
        <v>0</v>
      </c>
      <c r="I15" s="110">
        <f>'Section 11 chart data'!$E$72</f>
        <v>0</v>
      </c>
      <c r="J15" s="110">
        <f>'Section 11 chart data'!$G$89</f>
        <v>0</v>
      </c>
      <c r="K15" s="111">
        <f>'Section 11 chart data'!$H$89</f>
        <v>0</v>
      </c>
      <c r="L15" s="110">
        <f>'Section 11 chart data'!$F$72</f>
        <v>0</v>
      </c>
      <c r="M15" s="110">
        <f>'Section 11 chart data'!$I$89</f>
        <v>0</v>
      </c>
      <c r="N15" s="111">
        <f>'Section 11 chart data'!$J$89</f>
        <v>0</v>
      </c>
      <c r="O15" s="110">
        <f>'Section 11 chart data'!$G$72</f>
        <v>0</v>
      </c>
      <c r="P15" s="110">
        <f>'Section 11 chart data'!$K$89</f>
        <v>0</v>
      </c>
      <c r="Q15" s="111">
        <f>'Section 11 chart data'!$L$89</f>
        <v>0</v>
      </c>
      <c r="R15" s="110">
        <f>'Section 11 chart data'!$H$72</f>
        <v>0</v>
      </c>
      <c r="S15" s="110">
        <f>'Section 11 chart data'!$M$89</f>
        <v>0</v>
      </c>
      <c r="T15" s="111">
        <f>'Section 11 chart data'!$N$89</f>
        <v>0</v>
      </c>
      <c r="U15" s="110">
        <f>'Section 11 chart data'!$I$72</f>
        <v>0</v>
      </c>
      <c r="V15" s="110">
        <f>'Section 11 chart data'!$O$89</f>
        <v>0</v>
      </c>
      <c r="W15" s="111">
        <f>'Section 11 chart data'!$P$89</f>
        <v>0</v>
      </c>
      <c r="X15" s="110">
        <f>'Section 11 chart data'!$J$72</f>
        <v>0</v>
      </c>
      <c r="Y15" s="110">
        <f>'Section 11 chart data'!$Q$89</f>
        <v>0</v>
      </c>
      <c r="Z15" s="111">
        <f>'Section 11 chart data'!$R$89</f>
        <v>0</v>
      </c>
      <c r="AA15" s="110">
        <f>'Section 11 chart data'!$K$72</f>
        <v>0</v>
      </c>
      <c r="AB15" s="110">
        <f>'Section 11 chart data'!$S$89</f>
        <v>0</v>
      </c>
      <c r="AC15" s="111">
        <f>'Section 11 chart data'!$T$89</f>
        <v>0</v>
      </c>
      <c r="AD15" s="110">
        <f>'Section 11 chart data'!$L$72</f>
        <v>0</v>
      </c>
      <c r="AE15" s="110">
        <f>'Section 11 chart data'!$U$89</f>
        <v>0</v>
      </c>
      <c r="AF15" s="111">
        <f>'Section 11 chart data'!$V$89</f>
        <v>0</v>
      </c>
      <c r="AG15" s="110">
        <f>'Section 11 chart data'!$M$72</f>
        <v>0</v>
      </c>
      <c r="AH15" s="110">
        <f>'Section 11 chart data'!$W$89</f>
        <v>0</v>
      </c>
      <c r="AI15" s="112">
        <f>'Section 11 chart data'!$X$89</f>
        <v>0</v>
      </c>
    </row>
    <row r="16" spans="2:35" ht="15" customHeight="1" x14ac:dyDescent="0.2">
      <c r="B16" s="1" t="s">
        <v>100</v>
      </c>
      <c r="C16" s="110">
        <f>'Section 11 chart data'!$C$73</f>
        <v>0</v>
      </c>
      <c r="D16" s="110">
        <f>'Section 11 chart data'!$C$90</f>
        <v>0.08</v>
      </c>
      <c r="E16" s="111">
        <f>'Section 11 chart data'!$D$90</f>
        <v>76.010000000000005</v>
      </c>
      <c r="F16" s="110">
        <f>'Section 11 chart data'!$D$73</f>
        <v>0</v>
      </c>
      <c r="G16" s="110">
        <f>'Section 11 chart data'!$E$90</f>
        <v>0.113</v>
      </c>
      <c r="H16" s="111">
        <f>'Section 11 chart data'!$F$90</f>
        <v>48.66</v>
      </c>
      <c r="I16" s="110">
        <f>'Section 11 chart data'!$E$73</f>
        <v>0</v>
      </c>
      <c r="J16" s="110">
        <f>'Section 11 chart data'!$G$90</f>
        <v>0.73199999999999998</v>
      </c>
      <c r="K16" s="111">
        <f>'Section 11 chart data'!$H$90</f>
        <v>61.77</v>
      </c>
      <c r="L16" s="110">
        <f>'Section 11 chart data'!$F$73</f>
        <v>0</v>
      </c>
      <c r="M16" s="110">
        <f>'Section 11 chart data'!$I$90</f>
        <v>0.2</v>
      </c>
      <c r="N16" s="111">
        <f>'Section 11 chart data'!$J$90</f>
        <v>51.55</v>
      </c>
      <c r="O16" s="110">
        <f>'Section 11 chart data'!$G$73</f>
        <v>0</v>
      </c>
      <c r="P16" s="110">
        <f>'Section 11 chart data'!$K$90</f>
        <v>0.214</v>
      </c>
      <c r="Q16" s="111">
        <f>'Section 11 chart data'!$L$90</f>
        <v>48.52</v>
      </c>
      <c r="R16" s="110">
        <f>'Section 11 chart data'!$H$73</f>
        <v>0</v>
      </c>
      <c r="S16" s="110">
        <f>'Section 11 chart data'!$M$90</f>
        <v>0.214</v>
      </c>
      <c r="T16" s="111">
        <f>'Section 11 chart data'!$N$90</f>
        <v>48.52</v>
      </c>
      <c r="U16" s="110">
        <f>'Section 11 chart data'!$I$73</f>
        <v>0</v>
      </c>
      <c r="V16" s="110">
        <f>'Section 11 chart data'!$O$90</f>
        <v>0.33900000000000002</v>
      </c>
      <c r="W16" s="111">
        <f>'Section 11 chart data'!$P$90</f>
        <v>38.47</v>
      </c>
      <c r="X16" s="110">
        <f>'Section 11 chart data'!$J$73</f>
        <v>0</v>
      </c>
      <c r="Y16" s="110">
        <f>'Section 11 chart data'!$Q$90</f>
        <v>1.524</v>
      </c>
      <c r="Z16" s="111">
        <f>'Section 11 chart data'!$R$90</f>
        <v>60.54</v>
      </c>
      <c r="AA16" s="110">
        <f>'Section 11 chart data'!$K$73</f>
        <v>0</v>
      </c>
      <c r="AB16" s="110">
        <f>'Section 11 chart data'!$S$90</f>
        <v>0.25800000000000001</v>
      </c>
      <c r="AC16" s="111">
        <f>'Section 11 chart data'!$T$90</f>
        <v>52.61</v>
      </c>
      <c r="AD16" s="110">
        <f>'Section 11 chart data'!$L$73</f>
        <v>0</v>
      </c>
      <c r="AE16" s="110">
        <f>'Section 11 chart data'!$U$90</f>
        <v>0.22700000000000001</v>
      </c>
      <c r="AF16" s="111">
        <f>'Section 11 chart data'!$V$90</f>
        <v>56.08</v>
      </c>
      <c r="AG16" s="110">
        <f>'Section 11 chart data'!$M$73</f>
        <v>0</v>
      </c>
      <c r="AH16" s="110">
        <f>'Section 11 chart data'!$W$90</f>
        <v>6.4000000000000001E-2</v>
      </c>
      <c r="AI16" s="112">
        <f>'Section 11 chart data'!$X$90</f>
        <v>76.010000000000005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0.47499999999999998</v>
      </c>
      <c r="E17" s="111">
        <f>'Section 11 chart data'!$D$91</f>
        <v>49.3</v>
      </c>
      <c r="F17" s="110">
        <f>'Section 11 chart data'!$D$74</f>
        <v>0</v>
      </c>
      <c r="G17" s="110">
        <f>'Section 11 chart data'!$E$91</f>
        <v>0.38200000000000001</v>
      </c>
      <c r="H17" s="111">
        <f>'Section 11 chart data'!$F$91</f>
        <v>50.03</v>
      </c>
      <c r="I17" s="110">
        <f>'Section 11 chart data'!$E$74</f>
        <v>0</v>
      </c>
      <c r="J17" s="110">
        <f>'Section 11 chart data'!$G$91</f>
        <v>0.38900000000000001</v>
      </c>
      <c r="K17" s="111">
        <f>'Section 11 chart data'!$H$91</f>
        <v>49.21</v>
      </c>
      <c r="L17" s="110">
        <f>'Section 11 chart data'!$F$74</f>
        <v>0</v>
      </c>
      <c r="M17" s="110">
        <f>'Section 11 chart data'!$I$91</f>
        <v>0.433</v>
      </c>
      <c r="N17" s="111">
        <f>'Section 11 chart data'!$J$91</f>
        <v>44.67</v>
      </c>
      <c r="O17" s="110">
        <f>'Section 11 chart data'!$G$74</f>
        <v>0</v>
      </c>
      <c r="P17" s="110">
        <f>'Section 11 chart data'!$K$91</f>
        <v>0.76600000000000001</v>
      </c>
      <c r="Q17" s="111">
        <f>'Section 11 chart data'!$L$91</f>
        <v>28.63</v>
      </c>
      <c r="R17" s="110">
        <f>'Section 11 chart data'!$H$74</f>
        <v>0</v>
      </c>
      <c r="S17" s="110">
        <f>'Section 11 chart data'!$M$91</f>
        <v>0.80300000000000005</v>
      </c>
      <c r="T17" s="111">
        <f>'Section 11 chart data'!$N$91</f>
        <v>27.68</v>
      </c>
      <c r="U17" s="110">
        <f>'Section 11 chart data'!$I$74</f>
        <v>0</v>
      </c>
      <c r="V17" s="110">
        <f>'Section 11 chart data'!$O$91</f>
        <v>0.84599999999999997</v>
      </c>
      <c r="W17" s="111">
        <f>'Section 11 chart data'!$P$91</f>
        <v>26.25</v>
      </c>
      <c r="X17" s="110">
        <f>'Section 11 chart data'!$J$74</f>
        <v>0</v>
      </c>
      <c r="Y17" s="110">
        <f>'Section 11 chart data'!$Q$91</f>
        <v>0.84799999999999998</v>
      </c>
      <c r="Z17" s="111">
        <f>'Section 11 chart data'!$R$91</f>
        <v>26.2</v>
      </c>
      <c r="AA17" s="110">
        <f>'Section 11 chart data'!$K$74</f>
        <v>0</v>
      </c>
      <c r="AB17" s="110">
        <f>'Section 11 chart data'!$S$91</f>
        <v>1.0680000000000001</v>
      </c>
      <c r="AC17" s="111">
        <f>'Section 11 chart data'!$T$91</f>
        <v>29.3</v>
      </c>
      <c r="AD17" s="110">
        <f>'Section 11 chart data'!$L$74</f>
        <v>0</v>
      </c>
      <c r="AE17" s="110">
        <f>'Section 11 chart data'!$U$91</f>
        <v>0.82899999999999996</v>
      </c>
      <c r="AF17" s="111">
        <f>'Section 11 chart data'!$V$91</f>
        <v>26.42</v>
      </c>
      <c r="AG17" s="110">
        <f>'Section 11 chart data'!$M$74</f>
        <v>0</v>
      </c>
      <c r="AH17" s="110">
        <f>'Section 11 chart data'!$W$91</f>
        <v>1.641</v>
      </c>
      <c r="AI17" s="112">
        <f>'Section 11 chart data'!$X$91</f>
        <v>43.89</v>
      </c>
    </row>
    <row r="18" spans="2:35" ht="15" customHeight="1" x14ac:dyDescent="0.2">
      <c r="B18" s="1" t="s">
        <v>102</v>
      </c>
      <c r="C18" s="110">
        <f>'Section 11 chart data'!$C$75</f>
        <v>0.108</v>
      </c>
      <c r="D18" s="110">
        <f>'Section 11 chart data'!$C$92</f>
        <v>2.5070000000000001</v>
      </c>
      <c r="E18" s="111">
        <f>'Section 11 chart data'!$D$92</f>
        <v>54.92</v>
      </c>
      <c r="F18" s="110">
        <f>'Section 11 chart data'!$D$75</f>
        <v>1.0999999999999999E-2</v>
      </c>
      <c r="G18" s="110">
        <f>'Section 11 chart data'!$E$92</f>
        <v>1.361</v>
      </c>
      <c r="H18" s="111">
        <f>'Section 11 chart data'!$F$92</f>
        <v>66.7</v>
      </c>
      <c r="I18" s="110">
        <f>'Section 11 chart data'!$E$75</f>
        <v>1.2E-2</v>
      </c>
      <c r="J18" s="110">
        <f>'Section 11 chart data'!$G$92</f>
        <v>0.52800000000000002</v>
      </c>
      <c r="K18" s="111">
        <f>'Section 11 chart data'!$H$92</f>
        <v>39.47</v>
      </c>
      <c r="L18" s="110">
        <f>'Section 11 chart data'!$F$75</f>
        <v>0.04</v>
      </c>
      <c r="M18" s="110">
        <f>'Section 11 chart data'!$I$92</f>
        <v>0.40500000000000003</v>
      </c>
      <c r="N18" s="111">
        <f>'Section 11 chart data'!$J$92</f>
        <v>28.97</v>
      </c>
      <c r="O18" s="110">
        <f>'Section 11 chart data'!$G$75</f>
        <v>0.109</v>
      </c>
      <c r="P18" s="110">
        <f>'Section 11 chart data'!$K$92</f>
        <v>0.47799999999999998</v>
      </c>
      <c r="Q18" s="111">
        <f>'Section 11 chart data'!$L$92</f>
        <v>28.64</v>
      </c>
      <c r="R18" s="110">
        <f>'Section 11 chart data'!$H$75</f>
        <v>8.9999999999999993E-3</v>
      </c>
      <c r="S18" s="110">
        <f>'Section 11 chart data'!$M$92</f>
        <v>0.56999999999999995</v>
      </c>
      <c r="T18" s="111">
        <f>'Section 11 chart data'!$N$92</f>
        <v>26.43</v>
      </c>
      <c r="U18" s="110">
        <f>'Section 11 chart data'!$I$75</f>
        <v>0.315</v>
      </c>
      <c r="V18" s="110">
        <f>'Section 11 chart data'!$O$92</f>
        <v>1.9470000000000001</v>
      </c>
      <c r="W18" s="111">
        <f>'Section 11 chart data'!$P$92</f>
        <v>37.619999999999997</v>
      </c>
      <c r="X18" s="110">
        <f>'Section 11 chart data'!$J$75</f>
        <v>4.8000000000000001E-2</v>
      </c>
      <c r="Y18" s="110">
        <f>'Section 11 chart data'!$Q$92</f>
        <v>1.081</v>
      </c>
      <c r="Z18" s="111">
        <f>'Section 11 chart data'!$R$92</f>
        <v>47.74</v>
      </c>
      <c r="AA18" s="110">
        <f>'Section 11 chart data'!$K$75</f>
        <v>6.7000000000000004E-2</v>
      </c>
      <c r="AB18" s="110">
        <f>'Section 11 chart data'!$S$92</f>
        <v>0.67600000000000005</v>
      </c>
      <c r="AC18" s="111">
        <f>'Section 11 chart data'!$T$92</f>
        <v>46.53</v>
      </c>
      <c r="AD18" s="110">
        <f>'Section 11 chart data'!$L$75</f>
        <v>0.16300000000000001</v>
      </c>
      <c r="AE18" s="110">
        <f>'Section 11 chart data'!$U$92</f>
        <v>1.0640000000000001</v>
      </c>
      <c r="AF18" s="111">
        <f>'Section 11 chart data'!$V$92</f>
        <v>61.01</v>
      </c>
      <c r="AG18" s="110">
        <f>'Section 11 chart data'!$M$75</f>
        <v>9.0999999999999998E-2</v>
      </c>
      <c r="AH18" s="110">
        <f>'Section 11 chart data'!$W$92</f>
        <v>0.60799999999999998</v>
      </c>
      <c r="AI18" s="112">
        <f>'Section 11 chart data'!$X$92</f>
        <v>66.45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5.8000000000000003E-2</v>
      </c>
      <c r="E19" s="111">
        <f>'Section 11 chart data'!$D$93</f>
        <v>71.28</v>
      </c>
      <c r="F19" s="110">
        <f>'Section 11 chart data'!$D$76</f>
        <v>0</v>
      </c>
      <c r="G19" s="110">
        <f>'Section 11 chart data'!$E$93</f>
        <v>4.9000000000000002E-2</v>
      </c>
      <c r="H19" s="111">
        <f>'Section 11 chart data'!$F$93</f>
        <v>70.73</v>
      </c>
      <c r="I19" s="110">
        <f>'Section 11 chart data'!$E$76</f>
        <v>0</v>
      </c>
      <c r="J19" s="110">
        <f>'Section 11 chart data'!$G$93</f>
        <v>6.3E-2</v>
      </c>
      <c r="K19" s="111">
        <f>'Section 11 chart data'!$H$93</f>
        <v>60.35</v>
      </c>
      <c r="L19" s="110">
        <f>'Section 11 chart data'!$F$76</f>
        <v>0</v>
      </c>
      <c r="M19" s="110">
        <f>'Section 11 chart data'!$I$93</f>
        <v>8.5000000000000006E-2</v>
      </c>
      <c r="N19" s="111">
        <f>'Section 11 chart data'!$J$93</f>
        <v>63.06</v>
      </c>
      <c r="O19" s="110">
        <f>'Section 11 chart data'!$G$76</f>
        <v>0</v>
      </c>
      <c r="P19" s="110">
        <f>'Section 11 chart data'!$K$93</f>
        <v>8.7999999999999995E-2</v>
      </c>
      <c r="Q19" s="111">
        <f>'Section 11 chart data'!$L$93</f>
        <v>60.88</v>
      </c>
      <c r="R19" s="110">
        <f>'Section 11 chart data'!$H$76</f>
        <v>0</v>
      </c>
      <c r="S19" s="110">
        <f>'Section 11 chart data'!$M$93</f>
        <v>9.2999999999999999E-2</v>
      </c>
      <c r="T19" s="111">
        <f>'Section 11 chart data'!$N$93</f>
        <v>58.54</v>
      </c>
      <c r="U19" s="110">
        <f>'Section 11 chart data'!$I$76</f>
        <v>0</v>
      </c>
      <c r="V19" s="110">
        <f>'Section 11 chart data'!$O$93</f>
        <v>9.2999999999999999E-2</v>
      </c>
      <c r="W19" s="111">
        <f>'Section 11 chart data'!$P$93</f>
        <v>58.54</v>
      </c>
      <c r="X19" s="110">
        <f>'Section 11 chart data'!$J$76</f>
        <v>0</v>
      </c>
      <c r="Y19" s="110">
        <f>'Section 11 chart data'!$Q$93</f>
        <v>9.2999999999999999E-2</v>
      </c>
      <c r="Z19" s="111">
        <f>'Section 11 chart data'!$R$93</f>
        <v>58.54</v>
      </c>
      <c r="AA19" s="110">
        <f>'Section 11 chart data'!$K$76</f>
        <v>0</v>
      </c>
      <c r="AB19" s="110">
        <f>'Section 11 chart data'!$S$93</f>
        <v>9.2999999999999999E-2</v>
      </c>
      <c r="AC19" s="111">
        <f>'Section 11 chart data'!$T$93</f>
        <v>58.54</v>
      </c>
      <c r="AD19" s="110">
        <f>'Section 11 chart data'!$L$76</f>
        <v>0</v>
      </c>
      <c r="AE19" s="110">
        <f>'Section 11 chart data'!$U$93</f>
        <v>9.2999999999999999E-2</v>
      </c>
      <c r="AF19" s="111">
        <f>'Section 11 chart data'!$V$93</f>
        <v>58.54</v>
      </c>
      <c r="AG19" s="110">
        <f>'Section 11 chart data'!$M$76</f>
        <v>0</v>
      </c>
      <c r="AH19" s="110">
        <f>'Section 11 chart data'!$W$93</f>
        <v>9.2999999999999999E-2</v>
      </c>
      <c r="AI19" s="112">
        <f>'Section 11 chart data'!$X$93</f>
        <v>58.54</v>
      </c>
    </row>
    <row r="20" spans="2:35" ht="15" customHeight="1" x14ac:dyDescent="0.2">
      <c r="B20" s="1" t="s">
        <v>104</v>
      </c>
      <c r="C20" s="114">
        <f>'Section 11 chart data'!$C$77</f>
        <v>0.30399999999999999</v>
      </c>
      <c r="D20" s="114">
        <f>'Section 11 chart data'!$C$94</f>
        <v>3.806</v>
      </c>
      <c r="E20" s="115">
        <f>'Section 11 chart data'!$D$94</f>
        <v>52.41</v>
      </c>
      <c r="F20" s="114">
        <f>'Section 11 chart data'!$D$77</f>
        <v>0.217</v>
      </c>
      <c r="G20" s="114">
        <f>'Section 11 chart data'!$E$94</f>
        <v>2.9359999999999999</v>
      </c>
      <c r="H20" s="115">
        <f>'Section 11 chart data'!$F$94</f>
        <v>38.42</v>
      </c>
      <c r="I20" s="114">
        <f>'Section 11 chart data'!$E$77</f>
        <v>0.29299999999999998</v>
      </c>
      <c r="J20" s="114">
        <f>'Section 11 chart data'!$G$94</f>
        <v>3.105</v>
      </c>
      <c r="K20" s="115">
        <f>'Section 11 chart data'!$H$94</f>
        <v>36.119999999999997</v>
      </c>
      <c r="L20" s="114">
        <f>'Section 11 chart data'!$F$77</f>
        <v>0.23200000000000001</v>
      </c>
      <c r="M20" s="114">
        <f>'Section 11 chart data'!$I$94</f>
        <v>4.4749999999999996</v>
      </c>
      <c r="N20" s="115">
        <f>'Section 11 chart data'!$J$94</f>
        <v>28.27</v>
      </c>
      <c r="O20" s="114">
        <f>'Section 11 chart data'!$G$77</f>
        <v>0.36899999999999999</v>
      </c>
      <c r="P20" s="114">
        <f>'Section 11 chart data'!$K$94</f>
        <v>3.6</v>
      </c>
      <c r="Q20" s="115">
        <f>'Section 11 chart data'!$L$94</f>
        <v>20.88</v>
      </c>
      <c r="R20" s="114">
        <f>'Section 11 chart data'!$H$77</f>
        <v>0.67</v>
      </c>
      <c r="S20" s="114">
        <f>'Section 11 chart data'!$M$94</f>
        <v>4.0259999999999998</v>
      </c>
      <c r="T20" s="115">
        <f>'Section 11 chart data'!$N$94</f>
        <v>24</v>
      </c>
      <c r="U20" s="114">
        <f>'Section 11 chart data'!$I$77</f>
        <v>1.35</v>
      </c>
      <c r="V20" s="114">
        <f>'Section 11 chart data'!$O$94</f>
        <v>4.7889999999999997</v>
      </c>
      <c r="W20" s="115">
        <f>'Section 11 chart data'!$P$94</f>
        <v>27.89</v>
      </c>
      <c r="X20" s="114">
        <f>'Section 11 chart data'!$J$77</f>
        <v>1.2230000000000001</v>
      </c>
      <c r="Y20" s="114">
        <f>'Section 11 chart data'!$Q$94</f>
        <v>2.698</v>
      </c>
      <c r="Z20" s="115">
        <f>'Section 11 chart data'!$R$94</f>
        <v>22.96</v>
      </c>
      <c r="AA20" s="114">
        <f>'Section 11 chart data'!$K$77</f>
        <v>0.46200000000000002</v>
      </c>
      <c r="AB20" s="114">
        <f>'Section 11 chart data'!$S$94</f>
        <v>4.5250000000000004</v>
      </c>
      <c r="AC20" s="115">
        <f>'Section 11 chart data'!$T$94</f>
        <v>31.92</v>
      </c>
      <c r="AD20" s="114">
        <f>'Section 11 chart data'!$L$77</f>
        <v>1.889</v>
      </c>
      <c r="AE20" s="114">
        <f>'Section 11 chart data'!$U$94</f>
        <v>3.1949999999999998</v>
      </c>
      <c r="AF20" s="115">
        <f>'Section 11 chart data'!$V$94</f>
        <v>31.76</v>
      </c>
      <c r="AG20" s="114">
        <f>'Section 11 chart data'!$M$77</f>
        <v>0.752</v>
      </c>
      <c r="AH20" s="114">
        <f>'Section 11 chart data'!$W$94</f>
        <v>9.1050000000000004</v>
      </c>
      <c r="AI20" s="116">
        <f>'Section 11 chart data'!$X$94</f>
        <v>64.61</v>
      </c>
    </row>
    <row r="23" spans="2:35" ht="15" customHeight="1" x14ac:dyDescent="0.2">
      <c r="B23" s="901" t="s">
        <v>77</v>
      </c>
      <c r="C23" s="895" t="s">
        <v>331</v>
      </c>
      <c r="D23" s="896"/>
      <c r="E23" s="897"/>
      <c r="F23" s="895" t="s">
        <v>222</v>
      </c>
      <c r="G23" s="896"/>
      <c r="H23" s="896"/>
    </row>
    <row r="24" spans="2:35" ht="15" customHeight="1" x14ac:dyDescent="0.2">
      <c r="B24" s="901"/>
      <c r="C24" s="633" t="s">
        <v>78</v>
      </c>
      <c r="D24" s="898" t="s">
        <v>79</v>
      </c>
      <c r="E24" s="899"/>
      <c r="F24" s="633" t="s">
        <v>78</v>
      </c>
      <c r="G24" s="898" t="s">
        <v>79</v>
      </c>
      <c r="H24" s="900"/>
    </row>
    <row r="25" spans="2:35" ht="30" customHeight="1" x14ac:dyDescent="0.2">
      <c r="B25" s="902"/>
      <c r="C25" s="893" t="s">
        <v>325</v>
      </c>
      <c r="D25" s="894"/>
      <c r="E25" s="16" t="s">
        <v>82</v>
      </c>
      <c r="F25" s="893" t="s">
        <v>325</v>
      </c>
      <c r="G25" s="894"/>
      <c r="H25" s="17" t="s">
        <v>82</v>
      </c>
    </row>
    <row r="26" spans="2:35" ht="15" customHeight="1" x14ac:dyDescent="0.2">
      <c r="B26" s="152" t="str">
        <f>Index!$B$4</f>
        <v>North East</v>
      </c>
      <c r="C26" s="775"/>
      <c r="D26" s="775"/>
      <c r="E26" s="775"/>
      <c r="F26" s="775"/>
      <c r="G26" s="775"/>
      <c r="H26" s="775"/>
    </row>
    <row r="27" spans="2:35" ht="15" customHeight="1" x14ac:dyDescent="0.2">
      <c r="B27" s="2" t="s">
        <v>105</v>
      </c>
      <c r="C27" s="108">
        <f>$C$9</f>
        <v>1.1950000000000001</v>
      </c>
      <c r="D27" s="108">
        <f>$D$9</f>
        <v>100.90900000000001</v>
      </c>
      <c r="E27" s="119">
        <f>$E$9</f>
        <v>27.61</v>
      </c>
      <c r="F27" s="108">
        <f>$F$9</f>
        <v>1.7729999999999999</v>
      </c>
      <c r="G27" s="108">
        <f>$G$9</f>
        <v>79.908000000000001</v>
      </c>
      <c r="H27" s="120">
        <f>$H$9</f>
        <v>25.96</v>
      </c>
    </row>
    <row r="28" spans="2:35" ht="15" customHeight="1" x14ac:dyDescent="0.2">
      <c r="B28" s="1" t="s">
        <v>94</v>
      </c>
      <c r="C28" s="110">
        <f>$C$10</f>
        <v>0.105</v>
      </c>
      <c r="D28" s="110">
        <f>$D$10</f>
        <v>17.109000000000002</v>
      </c>
      <c r="E28" s="111">
        <f>$E$10</f>
        <v>85.32</v>
      </c>
      <c r="F28" s="110">
        <f>$F$10</f>
        <v>0.83299999999999996</v>
      </c>
      <c r="G28" s="110">
        <f>$G$10</f>
        <v>8.1980000000000004</v>
      </c>
      <c r="H28" s="112">
        <f>$H$10</f>
        <v>60.58</v>
      </c>
    </row>
    <row r="29" spans="2:35" ht="15" customHeight="1" x14ac:dyDescent="0.2">
      <c r="B29" s="1" t="s">
        <v>95</v>
      </c>
      <c r="C29" s="110">
        <f>$C$11</f>
        <v>0.23799999999999999</v>
      </c>
      <c r="D29" s="110">
        <f>$D$11</f>
        <v>2.1150000000000002</v>
      </c>
      <c r="E29" s="111">
        <f>$E$11</f>
        <v>65.67</v>
      </c>
      <c r="F29" s="110">
        <f>$F$11</f>
        <v>0.60899999999999999</v>
      </c>
      <c r="G29" s="110">
        <f>$G$11</f>
        <v>1.9</v>
      </c>
      <c r="H29" s="112">
        <f>$H$11</f>
        <v>58.77</v>
      </c>
    </row>
    <row r="30" spans="2:35" ht="15" customHeight="1" x14ac:dyDescent="0.2">
      <c r="B30" s="1" t="s">
        <v>96</v>
      </c>
      <c r="C30" s="110">
        <f>$C$12</f>
        <v>5.3999999999999999E-2</v>
      </c>
      <c r="D30" s="110">
        <f>$D$12</f>
        <v>47.63</v>
      </c>
      <c r="E30" s="111">
        <f>$E$12</f>
        <v>34.35</v>
      </c>
      <c r="F30" s="110">
        <f>$F$12</f>
        <v>7.3999999999999996E-2</v>
      </c>
      <c r="G30" s="110">
        <f>$G$12</f>
        <v>44.430999999999997</v>
      </c>
      <c r="H30" s="112">
        <f>$H$12</f>
        <v>35.69</v>
      </c>
    </row>
    <row r="31" spans="2:35" ht="15" customHeight="1" x14ac:dyDescent="0.2">
      <c r="B31" s="1" t="s">
        <v>97</v>
      </c>
      <c r="C31" s="110">
        <f>$C$13</f>
        <v>0</v>
      </c>
      <c r="D31" s="110">
        <f>$D$13</f>
        <v>20.363</v>
      </c>
      <c r="E31" s="111">
        <f>$E$13</f>
        <v>33.89</v>
      </c>
      <c r="F31" s="110">
        <f>$F$13</f>
        <v>2E-3</v>
      </c>
      <c r="G31" s="110">
        <f>$G$13</f>
        <v>13.797000000000001</v>
      </c>
      <c r="H31" s="112">
        <f>$H$13</f>
        <v>31.75</v>
      </c>
    </row>
    <row r="32" spans="2:35" ht="15" customHeight="1" x14ac:dyDescent="0.2">
      <c r="B32" s="1" t="s">
        <v>98</v>
      </c>
      <c r="C32" s="110">
        <f>$C$14</f>
        <v>0.38600000000000001</v>
      </c>
      <c r="D32" s="110">
        <f>$D$14</f>
        <v>5.0739999999999998</v>
      </c>
      <c r="E32" s="111">
        <f>$E$14</f>
        <v>40.47</v>
      </c>
      <c r="F32" s="110">
        <f>$F$14</f>
        <v>2.7E-2</v>
      </c>
      <c r="G32" s="110">
        <f>$G$14</f>
        <v>5.3760000000000003</v>
      </c>
      <c r="H32" s="112">
        <f>$H$14</f>
        <v>38.57</v>
      </c>
    </row>
    <row r="33" spans="2:8" ht="15" customHeight="1" x14ac:dyDescent="0.2">
      <c r="B33" s="1" t="s">
        <v>99</v>
      </c>
      <c r="C33" s="110">
        <f>$C$15</f>
        <v>0</v>
      </c>
      <c r="D33" s="110">
        <f>$D$15</f>
        <v>0</v>
      </c>
      <c r="E33" s="111">
        <f>$E$15</f>
        <v>0</v>
      </c>
      <c r="F33" s="110">
        <f>$F$15</f>
        <v>0</v>
      </c>
      <c r="G33" s="110">
        <f>$G$15</f>
        <v>0</v>
      </c>
      <c r="H33" s="112">
        <f>$H$15</f>
        <v>0</v>
      </c>
    </row>
    <row r="34" spans="2:8" ht="15" customHeight="1" x14ac:dyDescent="0.2">
      <c r="B34" s="1" t="s">
        <v>100</v>
      </c>
      <c r="C34" s="110">
        <f>$C$16</f>
        <v>0</v>
      </c>
      <c r="D34" s="110">
        <f>$D$16</f>
        <v>0.08</v>
      </c>
      <c r="E34" s="111">
        <f>$E$16</f>
        <v>76.010000000000005</v>
      </c>
      <c r="F34" s="110">
        <f>$F$16</f>
        <v>0</v>
      </c>
      <c r="G34" s="110">
        <f>$G$16</f>
        <v>0.113</v>
      </c>
      <c r="H34" s="112">
        <f>$H$16</f>
        <v>48.66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0.47499999999999998</v>
      </c>
      <c r="E35" s="111">
        <f>$E$17</f>
        <v>49.3</v>
      </c>
      <c r="F35" s="110">
        <f>$F$17</f>
        <v>0</v>
      </c>
      <c r="G35" s="110">
        <f>$G$17</f>
        <v>0.38200000000000001</v>
      </c>
      <c r="H35" s="112">
        <f>$H$17</f>
        <v>50.03</v>
      </c>
    </row>
    <row r="36" spans="2:8" ht="15" customHeight="1" x14ac:dyDescent="0.2">
      <c r="B36" s="1" t="s">
        <v>102</v>
      </c>
      <c r="C36" s="110">
        <f>$C$18</f>
        <v>0.108</v>
      </c>
      <c r="D36" s="110">
        <f>$D$18</f>
        <v>2.5070000000000001</v>
      </c>
      <c r="E36" s="111">
        <f>$E$18</f>
        <v>54.92</v>
      </c>
      <c r="F36" s="110">
        <f>$F$18</f>
        <v>1.0999999999999999E-2</v>
      </c>
      <c r="G36" s="110">
        <f>$G$18</f>
        <v>1.361</v>
      </c>
      <c r="H36" s="112">
        <f>$H$18</f>
        <v>66.7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5.8000000000000003E-2</v>
      </c>
      <c r="E37" s="111">
        <f>$E$19</f>
        <v>71.28</v>
      </c>
      <c r="F37" s="110">
        <f>$F$19</f>
        <v>0</v>
      </c>
      <c r="G37" s="110">
        <f>$G$19</f>
        <v>4.9000000000000002E-2</v>
      </c>
      <c r="H37" s="112">
        <f>$H$19</f>
        <v>70.73</v>
      </c>
    </row>
    <row r="38" spans="2:8" ht="15" customHeight="1" x14ac:dyDescent="0.2">
      <c r="B38" s="1" t="s">
        <v>104</v>
      </c>
      <c r="C38" s="114">
        <f>$C$20</f>
        <v>0.30399999999999999</v>
      </c>
      <c r="D38" s="114">
        <f>$D$20</f>
        <v>3.806</v>
      </c>
      <c r="E38" s="115">
        <f>$E$20</f>
        <v>52.41</v>
      </c>
      <c r="F38" s="114">
        <f>$F$20</f>
        <v>0.217</v>
      </c>
      <c r="G38" s="114">
        <f>$G$20</f>
        <v>2.9359999999999999</v>
      </c>
      <c r="H38" s="116">
        <f>$H$20</f>
        <v>38.42</v>
      </c>
    </row>
    <row r="41" spans="2:8" ht="15" customHeight="1" x14ac:dyDescent="0.2">
      <c r="B41" s="901" t="s">
        <v>77</v>
      </c>
      <c r="C41" s="895" t="s">
        <v>225</v>
      </c>
      <c r="D41" s="896"/>
      <c r="E41" s="897"/>
      <c r="F41" s="895" t="s">
        <v>226</v>
      </c>
      <c r="G41" s="896"/>
      <c r="H41" s="896"/>
    </row>
    <row r="42" spans="2:8" ht="15" customHeight="1" x14ac:dyDescent="0.2">
      <c r="B42" s="901"/>
      <c r="C42" s="633" t="s">
        <v>78</v>
      </c>
      <c r="D42" s="898" t="s">
        <v>79</v>
      </c>
      <c r="E42" s="899"/>
      <c r="F42" s="633" t="s">
        <v>78</v>
      </c>
      <c r="G42" s="898" t="s">
        <v>79</v>
      </c>
      <c r="H42" s="900"/>
    </row>
    <row r="43" spans="2:8" ht="30" customHeight="1" x14ac:dyDescent="0.2">
      <c r="B43" s="902"/>
      <c r="C43" s="893" t="s">
        <v>325</v>
      </c>
      <c r="D43" s="894"/>
      <c r="E43" s="16" t="s">
        <v>82</v>
      </c>
      <c r="F43" s="893" t="s">
        <v>325</v>
      </c>
      <c r="G43" s="894"/>
      <c r="H43" s="17" t="s">
        <v>82</v>
      </c>
    </row>
    <row r="44" spans="2:8" ht="15" customHeight="1" x14ac:dyDescent="0.2">
      <c r="B44" s="152" t="str">
        <f>Index!$B$4</f>
        <v>North East</v>
      </c>
      <c r="C44" s="775"/>
      <c r="D44" s="775"/>
      <c r="E44" s="775"/>
      <c r="F44" s="775"/>
      <c r="G44" s="775"/>
      <c r="H44" s="775"/>
    </row>
    <row r="45" spans="2:8" ht="15" customHeight="1" x14ac:dyDescent="0.2">
      <c r="B45" s="2" t="s">
        <v>105</v>
      </c>
      <c r="C45" s="108">
        <f>$I$9</f>
        <v>1.3420000000000001</v>
      </c>
      <c r="D45" s="108">
        <f>$J$9</f>
        <v>39.039000000000001</v>
      </c>
      <c r="E45" s="119">
        <f>$K$9</f>
        <v>26.68</v>
      </c>
      <c r="F45" s="108">
        <f>$L$9</f>
        <v>2.6230000000000002</v>
      </c>
      <c r="G45" s="108">
        <f>$M$9</f>
        <v>50.837000000000003</v>
      </c>
      <c r="H45" s="120">
        <f>$N$9</f>
        <v>31.47</v>
      </c>
    </row>
    <row r="46" spans="2:8" ht="15" customHeight="1" x14ac:dyDescent="0.2">
      <c r="B46" s="1" t="s">
        <v>94</v>
      </c>
      <c r="C46" s="110">
        <f>$I$10</f>
        <v>0.40699999999999997</v>
      </c>
      <c r="D46" s="110">
        <f>$J$10</f>
        <v>2.1560000000000001</v>
      </c>
      <c r="E46" s="111">
        <f>$K$10</f>
        <v>39.33</v>
      </c>
      <c r="F46" s="110">
        <f>$L$10</f>
        <v>1.73</v>
      </c>
      <c r="G46" s="110">
        <f>$M$10</f>
        <v>23.234000000000002</v>
      </c>
      <c r="H46" s="112">
        <f>$N$10</f>
        <v>57.65</v>
      </c>
    </row>
    <row r="47" spans="2:8" ht="15" customHeight="1" x14ac:dyDescent="0.2">
      <c r="B47" s="1" t="s">
        <v>95</v>
      </c>
      <c r="C47" s="110">
        <f>$I$11</f>
        <v>0.46600000000000003</v>
      </c>
      <c r="D47" s="110">
        <f>$J$11</f>
        <v>6.8769999999999998</v>
      </c>
      <c r="E47" s="111">
        <f>$K$11</f>
        <v>71.52</v>
      </c>
      <c r="F47" s="110">
        <f>$L$11</f>
        <v>0.432</v>
      </c>
      <c r="G47" s="110">
        <f>$M$11</f>
        <v>1.3220000000000001</v>
      </c>
      <c r="H47" s="112">
        <f>$N$11</f>
        <v>35.159999999999997</v>
      </c>
    </row>
    <row r="48" spans="2:8" ht="15" customHeight="1" x14ac:dyDescent="0.2">
      <c r="B48" s="1" t="s">
        <v>96</v>
      </c>
      <c r="C48" s="110">
        <f>$I$12</f>
        <v>4.7E-2</v>
      </c>
      <c r="D48" s="110">
        <f>$J$12</f>
        <v>17.009</v>
      </c>
      <c r="E48" s="111">
        <f>$K$12</f>
        <v>48.06</v>
      </c>
      <c r="F48" s="110">
        <f>$L$12</f>
        <v>8.2000000000000003E-2</v>
      </c>
      <c r="G48" s="110">
        <f>$M$12</f>
        <v>6.6609999999999996</v>
      </c>
      <c r="H48" s="112">
        <f>$N$12</f>
        <v>58.08</v>
      </c>
    </row>
    <row r="49" spans="2:8" ht="15" customHeight="1" x14ac:dyDescent="0.2">
      <c r="B49" s="1" t="s">
        <v>97</v>
      </c>
      <c r="C49" s="110">
        <f>$I$13</f>
        <v>2E-3</v>
      </c>
      <c r="D49" s="110">
        <f>$J$13</f>
        <v>5.0960000000000001</v>
      </c>
      <c r="E49" s="111">
        <f>$K$13</f>
        <v>23.02</v>
      </c>
      <c r="F49" s="110">
        <f>$L$13</f>
        <v>2E-3</v>
      </c>
      <c r="G49" s="110">
        <f>$M$13</f>
        <v>7.625</v>
      </c>
      <c r="H49" s="112">
        <f>$N$13</f>
        <v>68.34</v>
      </c>
    </row>
    <row r="50" spans="2:8" ht="15" customHeight="1" x14ac:dyDescent="0.2">
      <c r="B50" s="1" t="s">
        <v>98</v>
      </c>
      <c r="C50" s="110">
        <f>$I$14</f>
        <v>0.11600000000000001</v>
      </c>
      <c r="D50" s="110">
        <f>$J$14</f>
        <v>2.6480000000000001</v>
      </c>
      <c r="E50" s="111">
        <f>$K$14</f>
        <v>24.52</v>
      </c>
      <c r="F50" s="110">
        <f>$L$14</f>
        <v>0.104</v>
      </c>
      <c r="G50" s="110">
        <f>$M$14</f>
        <v>5.8380000000000001</v>
      </c>
      <c r="H50" s="112">
        <f>$N$14</f>
        <v>71.77</v>
      </c>
    </row>
    <row r="51" spans="2:8" ht="15" customHeight="1" x14ac:dyDescent="0.2">
      <c r="B51" s="1" t="s">
        <v>99</v>
      </c>
      <c r="C51" s="110">
        <f>$I$15</f>
        <v>0</v>
      </c>
      <c r="D51" s="110">
        <f>$J$15</f>
        <v>0</v>
      </c>
      <c r="E51" s="111">
        <f>$K$15</f>
        <v>0</v>
      </c>
      <c r="F51" s="110">
        <f>$L$15</f>
        <v>0</v>
      </c>
      <c r="G51" s="110">
        <f>$M$15</f>
        <v>0</v>
      </c>
      <c r="H51" s="112">
        <f>$N$15</f>
        <v>0</v>
      </c>
    </row>
    <row r="52" spans="2:8" ht="15" customHeight="1" x14ac:dyDescent="0.2">
      <c r="B52" s="1" t="s">
        <v>100</v>
      </c>
      <c r="C52" s="110">
        <f>$I$16</f>
        <v>0</v>
      </c>
      <c r="D52" s="110">
        <f>$J$16</f>
        <v>0.73199999999999998</v>
      </c>
      <c r="E52" s="111">
        <f>$K$16</f>
        <v>61.77</v>
      </c>
      <c r="F52" s="110">
        <f>$L$16</f>
        <v>0</v>
      </c>
      <c r="G52" s="110">
        <f>$M$16</f>
        <v>0.2</v>
      </c>
      <c r="H52" s="112">
        <f>$N$16</f>
        <v>51.55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0.38900000000000001</v>
      </c>
      <c r="E53" s="111">
        <f>$K$17</f>
        <v>49.21</v>
      </c>
      <c r="F53" s="110">
        <f>$L$17</f>
        <v>0</v>
      </c>
      <c r="G53" s="110">
        <f>$M$17</f>
        <v>0.433</v>
      </c>
      <c r="H53" s="112">
        <f>$N$17</f>
        <v>44.67</v>
      </c>
    </row>
    <row r="54" spans="2:8" ht="15" customHeight="1" x14ac:dyDescent="0.2">
      <c r="B54" s="1" t="s">
        <v>102</v>
      </c>
      <c r="C54" s="110">
        <f>$I$18</f>
        <v>1.2E-2</v>
      </c>
      <c r="D54" s="110">
        <f>$J$18</f>
        <v>0.52800000000000002</v>
      </c>
      <c r="E54" s="111">
        <f>$K$18</f>
        <v>39.47</v>
      </c>
      <c r="F54" s="110">
        <f>$L$18</f>
        <v>0.04</v>
      </c>
      <c r="G54" s="110">
        <f>$M$18</f>
        <v>0.40500000000000003</v>
      </c>
      <c r="H54" s="112">
        <f>$N$18</f>
        <v>28.97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6.3E-2</v>
      </c>
      <c r="E55" s="111">
        <f>$K$19</f>
        <v>60.35</v>
      </c>
      <c r="F55" s="110">
        <f>$L$19</f>
        <v>0</v>
      </c>
      <c r="G55" s="110">
        <f>$M$19</f>
        <v>8.5000000000000006E-2</v>
      </c>
      <c r="H55" s="112">
        <f>$N$19</f>
        <v>63.06</v>
      </c>
    </row>
    <row r="56" spans="2:8" ht="15" customHeight="1" x14ac:dyDescent="0.2">
      <c r="B56" s="1" t="s">
        <v>104</v>
      </c>
      <c r="C56" s="114">
        <f>$I$20</f>
        <v>0.29299999999999998</v>
      </c>
      <c r="D56" s="114">
        <f>$J$20</f>
        <v>3.105</v>
      </c>
      <c r="E56" s="115">
        <f>$K$20</f>
        <v>36.119999999999997</v>
      </c>
      <c r="F56" s="114">
        <f>$L$20</f>
        <v>0.23200000000000001</v>
      </c>
      <c r="G56" s="114">
        <f>$M$20</f>
        <v>4.4749999999999996</v>
      </c>
      <c r="H56" s="116">
        <f>$N$20</f>
        <v>28.27</v>
      </c>
    </row>
    <row r="59" spans="2:8" ht="15" customHeight="1" x14ac:dyDescent="0.2">
      <c r="B59" s="901" t="s">
        <v>77</v>
      </c>
      <c r="C59" s="895" t="s">
        <v>227</v>
      </c>
      <c r="D59" s="896"/>
      <c r="E59" s="897"/>
      <c r="F59" s="895" t="s">
        <v>228</v>
      </c>
      <c r="G59" s="896"/>
      <c r="H59" s="896"/>
    </row>
    <row r="60" spans="2:8" ht="15" customHeight="1" x14ac:dyDescent="0.2">
      <c r="B60" s="901"/>
      <c r="C60" s="633" t="s">
        <v>78</v>
      </c>
      <c r="D60" s="898" t="s">
        <v>79</v>
      </c>
      <c r="E60" s="899"/>
      <c r="F60" s="633" t="s">
        <v>78</v>
      </c>
      <c r="G60" s="898" t="s">
        <v>79</v>
      </c>
      <c r="H60" s="900"/>
    </row>
    <row r="61" spans="2:8" ht="30" customHeight="1" x14ac:dyDescent="0.2">
      <c r="B61" s="902"/>
      <c r="C61" s="893" t="s">
        <v>325</v>
      </c>
      <c r="D61" s="894"/>
      <c r="E61" s="16" t="s">
        <v>82</v>
      </c>
      <c r="F61" s="893" t="s">
        <v>325</v>
      </c>
      <c r="G61" s="894"/>
      <c r="H61" s="17" t="s">
        <v>82</v>
      </c>
    </row>
    <row r="62" spans="2:8" ht="15" customHeight="1" x14ac:dyDescent="0.2">
      <c r="B62" s="152" t="str">
        <f>Index!$B$4</f>
        <v>North East</v>
      </c>
      <c r="C62" s="775"/>
      <c r="D62" s="775"/>
      <c r="E62" s="775"/>
      <c r="F62" s="775"/>
      <c r="G62" s="775"/>
      <c r="H62" s="775"/>
    </row>
    <row r="63" spans="2:8" ht="15" customHeight="1" x14ac:dyDescent="0.2">
      <c r="B63" s="2" t="s">
        <v>105</v>
      </c>
      <c r="C63" s="108">
        <f>$O$9</f>
        <v>1.607</v>
      </c>
      <c r="D63" s="108">
        <f>$P$9</f>
        <v>35.65</v>
      </c>
      <c r="E63" s="119">
        <f>$Q$9</f>
        <v>22.92</v>
      </c>
      <c r="F63" s="108">
        <f>$R$9</f>
        <v>2.0059999999999998</v>
      </c>
      <c r="G63" s="108">
        <f>$S$9</f>
        <v>24.302</v>
      </c>
      <c r="H63" s="120">
        <f>$T$9</f>
        <v>15.31</v>
      </c>
    </row>
    <row r="64" spans="2:8" ht="15" customHeight="1" x14ac:dyDescent="0.2">
      <c r="B64" s="1" t="s">
        <v>94</v>
      </c>
      <c r="C64" s="110">
        <f>$O$10</f>
        <v>1.7000000000000001E-2</v>
      </c>
      <c r="D64" s="110">
        <f>$P$10</f>
        <v>1.339</v>
      </c>
      <c r="E64" s="111">
        <f>$Q$10</f>
        <v>25.86</v>
      </c>
      <c r="F64" s="110">
        <f>$R$10</f>
        <v>0.10199999999999999</v>
      </c>
      <c r="G64" s="110">
        <f>$S$10</f>
        <v>1.827</v>
      </c>
      <c r="H64" s="112">
        <f>$T$10</f>
        <v>29.28</v>
      </c>
    </row>
    <row r="65" spans="2:8" ht="15" customHeight="1" x14ac:dyDescent="0.2">
      <c r="B65" s="1" t="s">
        <v>95</v>
      </c>
      <c r="C65" s="110">
        <f>$O$11</f>
        <v>0.78100000000000003</v>
      </c>
      <c r="D65" s="110">
        <f>$P$11</f>
        <v>8.8870000000000005</v>
      </c>
      <c r="E65" s="111">
        <f>$Q$11</f>
        <v>66.38</v>
      </c>
      <c r="F65" s="110">
        <f>$R$11</f>
        <v>0.73199999999999998</v>
      </c>
      <c r="G65" s="110">
        <f>$S$11</f>
        <v>1.2629999999999999</v>
      </c>
      <c r="H65" s="112">
        <f>$T$11</f>
        <v>27.55</v>
      </c>
    </row>
    <row r="66" spans="2:8" ht="15" customHeight="1" x14ac:dyDescent="0.2">
      <c r="B66" s="1" t="s">
        <v>96</v>
      </c>
      <c r="C66" s="110">
        <f>$O$12</f>
        <v>6.7000000000000004E-2</v>
      </c>
      <c r="D66" s="110">
        <f>$P$12</f>
        <v>10.281000000000001</v>
      </c>
      <c r="E66" s="111">
        <f>$Q$12</f>
        <v>42.41</v>
      </c>
      <c r="F66" s="110">
        <f>$R$12</f>
        <v>3.6999999999999998E-2</v>
      </c>
      <c r="G66" s="110">
        <f>$S$12</f>
        <v>7.875</v>
      </c>
      <c r="H66" s="112">
        <f>$T$12</f>
        <v>29.75</v>
      </c>
    </row>
    <row r="67" spans="2:8" ht="15" customHeight="1" x14ac:dyDescent="0.2">
      <c r="B67" s="1" t="s">
        <v>97</v>
      </c>
      <c r="C67" s="110">
        <f>$O$13</f>
        <v>3.0000000000000001E-3</v>
      </c>
      <c r="D67" s="110">
        <f>$P$13</f>
        <v>4.4880000000000004</v>
      </c>
      <c r="E67" s="111">
        <f>$Q$13</f>
        <v>22.72</v>
      </c>
      <c r="F67" s="110">
        <f>$R$13</f>
        <v>3.0000000000000001E-3</v>
      </c>
      <c r="G67" s="110">
        <f>$S$13</f>
        <v>5.1580000000000004</v>
      </c>
      <c r="H67" s="112">
        <f>$T$13</f>
        <v>22.49</v>
      </c>
    </row>
    <row r="68" spans="2:8" ht="15" customHeight="1" x14ac:dyDescent="0.2">
      <c r="B68" s="1" t="s">
        <v>98</v>
      </c>
      <c r="C68" s="110">
        <f>$O$14</f>
        <v>0.26100000000000001</v>
      </c>
      <c r="D68" s="110">
        <f>$P$14</f>
        <v>5.141</v>
      </c>
      <c r="E68" s="111">
        <f>$Q$14</f>
        <v>60.2</v>
      </c>
      <c r="F68" s="110">
        <f>$R$14</f>
        <v>0.45500000000000002</v>
      </c>
      <c r="G68" s="110">
        <f>$S$14</f>
        <v>2.1789999999999998</v>
      </c>
      <c r="H68" s="112">
        <f>$T$14</f>
        <v>24.07</v>
      </c>
    </row>
    <row r="69" spans="2:8" ht="15" customHeight="1" x14ac:dyDescent="0.2">
      <c r="B69" s="1" t="s">
        <v>99</v>
      </c>
      <c r="C69" s="110">
        <f>$O$15</f>
        <v>0</v>
      </c>
      <c r="D69" s="110">
        <f>$P$15</f>
        <v>0</v>
      </c>
      <c r="E69" s="111">
        <f>$Q$15</f>
        <v>0</v>
      </c>
      <c r="F69" s="110">
        <f>$R$15</f>
        <v>0</v>
      </c>
      <c r="G69" s="110">
        <f>$S$15</f>
        <v>0</v>
      </c>
      <c r="H69" s="112">
        <f>$T$15</f>
        <v>0</v>
      </c>
    </row>
    <row r="70" spans="2:8" ht="15" customHeight="1" x14ac:dyDescent="0.2">
      <c r="B70" s="1" t="s">
        <v>100</v>
      </c>
      <c r="C70" s="110">
        <f>$O$16</f>
        <v>0</v>
      </c>
      <c r="D70" s="110">
        <f>$P$16</f>
        <v>0.214</v>
      </c>
      <c r="E70" s="111">
        <f>$Q$16</f>
        <v>48.52</v>
      </c>
      <c r="F70" s="110">
        <f>$R$16</f>
        <v>0</v>
      </c>
      <c r="G70" s="110">
        <f>$S$16</f>
        <v>0.214</v>
      </c>
      <c r="H70" s="112">
        <f>$T$16</f>
        <v>48.52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0.76600000000000001</v>
      </c>
      <c r="E71" s="111">
        <f>$Q$17</f>
        <v>28.63</v>
      </c>
      <c r="F71" s="110">
        <f>$R$17</f>
        <v>0</v>
      </c>
      <c r="G71" s="110">
        <f>$S$17</f>
        <v>0.80300000000000005</v>
      </c>
      <c r="H71" s="112">
        <f>$T$17</f>
        <v>27.68</v>
      </c>
    </row>
    <row r="72" spans="2:8" ht="15" customHeight="1" x14ac:dyDescent="0.2">
      <c r="B72" s="1" t="s">
        <v>102</v>
      </c>
      <c r="C72" s="110">
        <f>$O$18</f>
        <v>0.109</v>
      </c>
      <c r="D72" s="110">
        <f>$P$18</f>
        <v>0.47799999999999998</v>
      </c>
      <c r="E72" s="111">
        <f>$Q$18</f>
        <v>28.64</v>
      </c>
      <c r="F72" s="110">
        <f>$R$18</f>
        <v>8.9999999999999993E-3</v>
      </c>
      <c r="G72" s="110">
        <f>$S$18</f>
        <v>0.56999999999999995</v>
      </c>
      <c r="H72" s="112">
        <f>$T$18</f>
        <v>26.43</v>
      </c>
    </row>
    <row r="73" spans="2:8" ht="15" customHeight="1" x14ac:dyDescent="0.2">
      <c r="B73" s="1" t="s">
        <v>103</v>
      </c>
      <c r="C73" s="110">
        <f>$O$19</f>
        <v>0</v>
      </c>
      <c r="D73" s="110">
        <f>$P$19</f>
        <v>8.7999999999999995E-2</v>
      </c>
      <c r="E73" s="111">
        <f>$Q$19</f>
        <v>60.88</v>
      </c>
      <c r="F73" s="110">
        <f>$R$19</f>
        <v>0</v>
      </c>
      <c r="G73" s="110">
        <f>$S$19</f>
        <v>9.2999999999999999E-2</v>
      </c>
      <c r="H73" s="112">
        <f>$T$19</f>
        <v>58.54</v>
      </c>
    </row>
    <row r="74" spans="2:8" ht="15" customHeight="1" x14ac:dyDescent="0.2">
      <c r="B74" s="1" t="s">
        <v>104</v>
      </c>
      <c r="C74" s="114">
        <f>$O$20</f>
        <v>0.36899999999999999</v>
      </c>
      <c r="D74" s="114">
        <f>$P$20</f>
        <v>3.6</v>
      </c>
      <c r="E74" s="115">
        <f>$Q$20</f>
        <v>20.88</v>
      </c>
      <c r="F74" s="114">
        <f>$R$20</f>
        <v>0.67</v>
      </c>
      <c r="G74" s="114">
        <f>$S$20</f>
        <v>4.0259999999999998</v>
      </c>
      <c r="H74" s="116">
        <f>$T$20</f>
        <v>24</v>
      </c>
    </row>
    <row r="77" spans="2:8" ht="15" customHeight="1" x14ac:dyDescent="0.2">
      <c r="B77" s="901" t="s">
        <v>77</v>
      </c>
      <c r="C77" s="895" t="s">
        <v>332</v>
      </c>
      <c r="D77" s="896"/>
      <c r="E77" s="897"/>
      <c r="F77" s="895" t="s">
        <v>333</v>
      </c>
      <c r="G77" s="896"/>
      <c r="H77" s="896"/>
    </row>
    <row r="78" spans="2:8" ht="15" customHeight="1" x14ac:dyDescent="0.2">
      <c r="B78" s="901"/>
      <c r="C78" s="633" t="s">
        <v>78</v>
      </c>
      <c r="D78" s="898" t="s">
        <v>79</v>
      </c>
      <c r="E78" s="899"/>
      <c r="F78" s="633" t="s">
        <v>78</v>
      </c>
      <c r="G78" s="898" t="s">
        <v>79</v>
      </c>
      <c r="H78" s="900"/>
    </row>
    <row r="79" spans="2:8" ht="30" customHeight="1" x14ac:dyDescent="0.2">
      <c r="B79" s="902"/>
      <c r="C79" s="893" t="s">
        <v>325</v>
      </c>
      <c r="D79" s="894"/>
      <c r="E79" s="16" t="s">
        <v>82</v>
      </c>
      <c r="F79" s="893" t="s">
        <v>325</v>
      </c>
      <c r="G79" s="894"/>
      <c r="H79" s="17" t="s">
        <v>82</v>
      </c>
    </row>
    <row r="80" spans="2:8" ht="15" customHeight="1" x14ac:dyDescent="0.2">
      <c r="B80" s="152" t="str">
        <f>Index!$B$4</f>
        <v>North East</v>
      </c>
      <c r="C80" s="775"/>
      <c r="D80" s="775"/>
      <c r="E80" s="775"/>
      <c r="F80" s="775"/>
      <c r="G80" s="775"/>
      <c r="H80" s="775"/>
    </row>
    <row r="81" spans="2:8" ht="15" customHeight="1" x14ac:dyDescent="0.2">
      <c r="B81" s="2" t="s">
        <v>105</v>
      </c>
      <c r="C81" s="108">
        <f>$U$9</f>
        <v>3.722</v>
      </c>
      <c r="D81" s="108">
        <f>$V$9</f>
        <v>44.088999999999999</v>
      </c>
      <c r="E81" s="119">
        <f>$W$9</f>
        <v>15.52</v>
      </c>
      <c r="F81" s="108">
        <f>$X$9</f>
        <v>3.3439999999999999</v>
      </c>
      <c r="G81" s="108">
        <f>$Y$9</f>
        <v>39.719000000000001</v>
      </c>
      <c r="H81" s="120">
        <f>$Z$9</f>
        <v>16.22</v>
      </c>
    </row>
    <row r="82" spans="2:8" ht="15" customHeight="1" x14ac:dyDescent="0.2">
      <c r="B82" s="1" t="s">
        <v>94</v>
      </c>
      <c r="C82" s="110">
        <f>$U$10</f>
        <v>0.318</v>
      </c>
      <c r="D82" s="110">
        <f>$V$10</f>
        <v>3.9249999999999998</v>
      </c>
      <c r="E82" s="111">
        <f>$W$10</f>
        <v>39.86</v>
      </c>
      <c r="F82" s="110">
        <f>$X$10</f>
        <v>0.499</v>
      </c>
      <c r="G82" s="110">
        <f>$Y$10</f>
        <v>3.2770000000000001</v>
      </c>
      <c r="H82" s="112">
        <f>$Z$10</f>
        <v>44.94</v>
      </c>
    </row>
    <row r="83" spans="2:8" ht="15" customHeight="1" x14ac:dyDescent="0.2">
      <c r="B83" s="1" t="s">
        <v>95</v>
      </c>
      <c r="C83" s="110">
        <f>$U$11</f>
        <v>0.91800000000000004</v>
      </c>
      <c r="D83" s="110">
        <f>$V$11</f>
        <v>1.399</v>
      </c>
      <c r="E83" s="111">
        <f>$W$11</f>
        <v>25.06</v>
      </c>
      <c r="F83" s="110">
        <f>$X$11</f>
        <v>0.65600000000000003</v>
      </c>
      <c r="G83" s="110">
        <f>$Y$11</f>
        <v>2.9580000000000002</v>
      </c>
      <c r="H83" s="112">
        <f>$Z$11</f>
        <v>49.49</v>
      </c>
    </row>
    <row r="84" spans="2:8" ht="15" customHeight="1" x14ac:dyDescent="0.2">
      <c r="B84" s="1" t="s">
        <v>96</v>
      </c>
      <c r="C84" s="110">
        <f>$U$12</f>
        <v>0.19900000000000001</v>
      </c>
      <c r="D84" s="110">
        <f>$V$12</f>
        <v>15.724</v>
      </c>
      <c r="E84" s="111">
        <f>$W$12</f>
        <v>28.34</v>
      </c>
      <c r="F84" s="110">
        <f>$X$12</f>
        <v>0.23599999999999999</v>
      </c>
      <c r="G84" s="110">
        <f>$Y$12</f>
        <v>9.9359999999999999</v>
      </c>
      <c r="H84" s="112">
        <f>$Z$12</f>
        <v>29.9</v>
      </c>
    </row>
    <row r="85" spans="2:8" ht="15" customHeight="1" x14ac:dyDescent="0.2">
      <c r="B85" s="1" t="s">
        <v>97</v>
      </c>
      <c r="C85" s="110">
        <f>$U$13</f>
        <v>1.0999999999999999E-2</v>
      </c>
      <c r="D85" s="110">
        <f>$V$13</f>
        <v>9.7240000000000002</v>
      </c>
      <c r="E85" s="111">
        <f>$W$13</f>
        <v>27.41</v>
      </c>
      <c r="F85" s="110">
        <f>$X$13</f>
        <v>3.0000000000000001E-3</v>
      </c>
      <c r="G85" s="110">
        <f>$Y$13</f>
        <v>11.398</v>
      </c>
      <c r="H85" s="112">
        <f>$Z$13</f>
        <v>28.07</v>
      </c>
    </row>
    <row r="86" spans="2:8" ht="15" customHeight="1" x14ac:dyDescent="0.2">
      <c r="B86" s="1" t="s">
        <v>98</v>
      </c>
      <c r="C86" s="110">
        <f>$U$14</f>
        <v>0.61099999999999999</v>
      </c>
      <c r="D86" s="110">
        <f>$V$14</f>
        <v>5.15</v>
      </c>
      <c r="E86" s="111">
        <f>$W$14</f>
        <v>29.5</v>
      </c>
      <c r="F86" s="110">
        <f>$X$14</f>
        <v>0.67900000000000005</v>
      </c>
      <c r="G86" s="110">
        <f>$Y$14</f>
        <v>5.4560000000000004</v>
      </c>
      <c r="H86" s="112">
        <f>$Z$14</f>
        <v>31.95</v>
      </c>
    </row>
    <row r="87" spans="2:8" ht="15" customHeight="1" x14ac:dyDescent="0.2">
      <c r="B87" s="1" t="s">
        <v>99</v>
      </c>
      <c r="C87" s="110">
        <f>$U$15</f>
        <v>0</v>
      </c>
      <c r="D87" s="110">
        <f>$V$15</f>
        <v>0</v>
      </c>
      <c r="E87" s="111">
        <f>$W$15</f>
        <v>0</v>
      </c>
      <c r="F87" s="110">
        <f>$X$15</f>
        <v>0</v>
      </c>
      <c r="G87" s="110">
        <f>$Y$15</f>
        <v>0</v>
      </c>
      <c r="H87" s="112">
        <f>$Z$15</f>
        <v>0</v>
      </c>
    </row>
    <row r="88" spans="2:8" ht="15" customHeight="1" x14ac:dyDescent="0.2">
      <c r="B88" s="1" t="s">
        <v>100</v>
      </c>
      <c r="C88" s="110">
        <f>$U$16</f>
        <v>0</v>
      </c>
      <c r="D88" s="110">
        <f>$V$16</f>
        <v>0.33900000000000002</v>
      </c>
      <c r="E88" s="111">
        <f>$W$16</f>
        <v>38.47</v>
      </c>
      <c r="F88" s="110">
        <f>$X$16</f>
        <v>0</v>
      </c>
      <c r="G88" s="110">
        <f>$Y$16</f>
        <v>1.524</v>
      </c>
      <c r="H88" s="112">
        <f>$Z$16</f>
        <v>60.54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0.84599999999999997</v>
      </c>
      <c r="E89" s="111">
        <f>$W$17</f>
        <v>26.25</v>
      </c>
      <c r="F89" s="110">
        <f>$X$17</f>
        <v>0</v>
      </c>
      <c r="G89" s="110">
        <f>$Y$17</f>
        <v>0.84799999999999998</v>
      </c>
      <c r="H89" s="112">
        <f>$Z$17</f>
        <v>26.2</v>
      </c>
    </row>
    <row r="90" spans="2:8" ht="15" customHeight="1" x14ac:dyDescent="0.2">
      <c r="B90" s="1" t="s">
        <v>102</v>
      </c>
      <c r="C90" s="110">
        <f>$U$18</f>
        <v>0.315</v>
      </c>
      <c r="D90" s="110">
        <f>$V$18</f>
        <v>1.9470000000000001</v>
      </c>
      <c r="E90" s="111">
        <f>$W$18</f>
        <v>37.619999999999997</v>
      </c>
      <c r="F90" s="110">
        <f>$X$18</f>
        <v>4.8000000000000001E-2</v>
      </c>
      <c r="G90" s="110">
        <f>$Y$18</f>
        <v>1.081</v>
      </c>
      <c r="H90" s="112">
        <f>$Z$18</f>
        <v>47.74</v>
      </c>
    </row>
    <row r="91" spans="2:8" ht="15" customHeight="1" x14ac:dyDescent="0.2">
      <c r="B91" s="1" t="s">
        <v>103</v>
      </c>
      <c r="C91" s="110">
        <f>$U$19</f>
        <v>0</v>
      </c>
      <c r="D91" s="110">
        <f>$V$19</f>
        <v>9.2999999999999999E-2</v>
      </c>
      <c r="E91" s="111">
        <f>$W$19</f>
        <v>58.54</v>
      </c>
      <c r="F91" s="110">
        <f>$X$19</f>
        <v>0</v>
      </c>
      <c r="G91" s="110">
        <f>$Y$19</f>
        <v>9.2999999999999999E-2</v>
      </c>
      <c r="H91" s="112">
        <f>$Z$19</f>
        <v>58.54</v>
      </c>
    </row>
    <row r="92" spans="2:8" ht="15" customHeight="1" x14ac:dyDescent="0.2">
      <c r="B92" s="1" t="s">
        <v>104</v>
      </c>
      <c r="C92" s="114">
        <f>$U$20</f>
        <v>1.35</v>
      </c>
      <c r="D92" s="114">
        <f>$V$20</f>
        <v>4.7889999999999997</v>
      </c>
      <c r="E92" s="115">
        <f>$W$20</f>
        <v>27.89</v>
      </c>
      <c r="F92" s="114">
        <f>$X$20</f>
        <v>1.2230000000000001</v>
      </c>
      <c r="G92" s="114">
        <f>$Y$20</f>
        <v>2.698</v>
      </c>
      <c r="H92" s="116">
        <f>$Z$20</f>
        <v>22.96</v>
      </c>
    </row>
    <row r="95" spans="2:8" ht="15" customHeight="1" x14ac:dyDescent="0.2">
      <c r="B95" s="901" t="s">
        <v>77</v>
      </c>
      <c r="C95" s="895" t="s">
        <v>231</v>
      </c>
      <c r="D95" s="896"/>
      <c r="E95" s="897"/>
      <c r="F95" s="895" t="s">
        <v>232</v>
      </c>
      <c r="G95" s="896"/>
      <c r="H95" s="896"/>
    </row>
    <row r="96" spans="2:8" ht="15" customHeight="1" x14ac:dyDescent="0.2">
      <c r="B96" s="901"/>
      <c r="C96" s="633" t="s">
        <v>78</v>
      </c>
      <c r="D96" s="898" t="s">
        <v>79</v>
      </c>
      <c r="E96" s="899"/>
      <c r="F96" s="633" t="s">
        <v>78</v>
      </c>
      <c r="G96" s="898" t="s">
        <v>79</v>
      </c>
      <c r="H96" s="900"/>
    </row>
    <row r="97" spans="2:8" ht="30" customHeight="1" x14ac:dyDescent="0.2">
      <c r="B97" s="902"/>
      <c r="C97" s="893" t="s">
        <v>325</v>
      </c>
      <c r="D97" s="894"/>
      <c r="E97" s="16" t="s">
        <v>82</v>
      </c>
      <c r="F97" s="893" t="s">
        <v>325</v>
      </c>
      <c r="G97" s="894"/>
      <c r="H97" s="17" t="s">
        <v>82</v>
      </c>
    </row>
    <row r="98" spans="2:8" ht="15" customHeight="1" x14ac:dyDescent="0.2">
      <c r="B98" s="152" t="str">
        <f>Index!$B$4</f>
        <v>North East</v>
      </c>
      <c r="C98" s="775"/>
      <c r="D98" s="775"/>
      <c r="E98" s="775"/>
      <c r="F98" s="775"/>
      <c r="G98" s="775"/>
      <c r="H98" s="775"/>
    </row>
    <row r="99" spans="2:8" ht="15" customHeight="1" x14ac:dyDescent="0.2">
      <c r="B99" s="2" t="s">
        <v>105</v>
      </c>
      <c r="C99" s="108">
        <f>$AA$9</f>
        <v>5.2489999999999997</v>
      </c>
      <c r="D99" s="108">
        <f>$AB$9</f>
        <v>38.395000000000003</v>
      </c>
      <c r="E99" s="119">
        <f>$AC$9</f>
        <v>21.09</v>
      </c>
      <c r="F99" s="108">
        <f>$AD$9</f>
        <v>7.8609999999999998</v>
      </c>
      <c r="G99" s="108">
        <f>$AE$9</f>
        <v>47.356000000000002</v>
      </c>
      <c r="H99" s="120">
        <f>$AF$9</f>
        <v>24.42</v>
      </c>
    </row>
    <row r="100" spans="2:8" ht="15" customHeight="1" x14ac:dyDescent="0.2">
      <c r="B100" s="1" t="s">
        <v>94</v>
      </c>
      <c r="C100" s="110">
        <f>$AA$10</f>
        <v>0.628</v>
      </c>
      <c r="D100" s="110">
        <f>$AB$10</f>
        <v>1.9450000000000001</v>
      </c>
      <c r="E100" s="111">
        <f>$AC$10</f>
        <v>26.95</v>
      </c>
      <c r="F100" s="110">
        <f>$AD$10</f>
        <v>0.82499999999999996</v>
      </c>
      <c r="G100" s="110">
        <f>$AE$10</f>
        <v>2.5299999999999998</v>
      </c>
      <c r="H100" s="112">
        <f>$AF$10</f>
        <v>22.99</v>
      </c>
    </row>
    <row r="101" spans="2:8" ht="15" customHeight="1" x14ac:dyDescent="0.2">
      <c r="B101" s="1" t="s">
        <v>95</v>
      </c>
      <c r="C101" s="110">
        <f>$AA$11</f>
        <v>0.999</v>
      </c>
      <c r="D101" s="110">
        <f>$AB$11</f>
        <v>1.7250000000000001</v>
      </c>
      <c r="E101" s="111">
        <f>$AC$11</f>
        <v>21.51</v>
      </c>
      <c r="F101" s="110">
        <f>$AD$11</f>
        <v>1.012</v>
      </c>
      <c r="G101" s="110">
        <f>$AE$11</f>
        <v>2.9209999999999998</v>
      </c>
      <c r="H101" s="112">
        <f>$AF$11</f>
        <v>40.840000000000003</v>
      </c>
    </row>
    <row r="102" spans="2:8" ht="15" customHeight="1" x14ac:dyDescent="0.2">
      <c r="B102" s="1" t="s">
        <v>96</v>
      </c>
      <c r="C102" s="110">
        <f>$AA$12</f>
        <v>0.18</v>
      </c>
      <c r="D102" s="110">
        <f>$AB$12</f>
        <v>13.019</v>
      </c>
      <c r="E102" s="111">
        <f>$AC$12</f>
        <v>36.44</v>
      </c>
      <c r="F102" s="110">
        <f>$AD$12</f>
        <v>0.13200000000000001</v>
      </c>
      <c r="G102" s="110">
        <f>$AE$12</f>
        <v>22.395</v>
      </c>
      <c r="H102" s="112">
        <f>$AF$12</f>
        <v>37.159999999999997</v>
      </c>
    </row>
    <row r="103" spans="2:8" ht="15" customHeight="1" x14ac:dyDescent="0.2">
      <c r="B103" s="1" t="s">
        <v>97</v>
      </c>
      <c r="C103" s="110">
        <f>$AA$13</f>
        <v>3.0000000000000001E-3</v>
      </c>
      <c r="D103" s="110">
        <f>$AB$13</f>
        <v>11.135</v>
      </c>
      <c r="E103" s="111">
        <f>$AC$13</f>
        <v>30.03</v>
      </c>
      <c r="F103" s="110">
        <f>$AD$13</f>
        <v>0.115</v>
      </c>
      <c r="G103" s="110">
        <f>$AE$13</f>
        <v>9.8789999999999996</v>
      </c>
      <c r="H103" s="112">
        <f>$AF$13</f>
        <v>38.46</v>
      </c>
    </row>
    <row r="104" spans="2:8" ht="15" customHeight="1" x14ac:dyDescent="0.2">
      <c r="B104" s="1" t="s">
        <v>98</v>
      </c>
      <c r="C104" s="110">
        <f>$AA$14</f>
        <v>2.911</v>
      </c>
      <c r="D104" s="110">
        <f>$AB$14</f>
        <v>3.3919999999999999</v>
      </c>
      <c r="E104" s="111">
        <f>$AC$14</f>
        <v>24.12</v>
      </c>
      <c r="F104" s="110">
        <f>$AD$14</f>
        <v>3.726</v>
      </c>
      <c r="G104" s="110">
        <f>$AE$14</f>
        <v>3.4390000000000001</v>
      </c>
      <c r="H104" s="112">
        <f>$AF$14</f>
        <v>19.04</v>
      </c>
    </row>
    <row r="105" spans="2:8" ht="15" customHeight="1" x14ac:dyDescent="0.2">
      <c r="B105" s="1" t="s">
        <v>99</v>
      </c>
      <c r="C105" s="110">
        <f>$AA$15</f>
        <v>0</v>
      </c>
      <c r="D105" s="110">
        <f>$AB$15</f>
        <v>0</v>
      </c>
      <c r="E105" s="111">
        <f>$AC$15</f>
        <v>0</v>
      </c>
      <c r="F105" s="110">
        <f>$AD$15</f>
        <v>0</v>
      </c>
      <c r="G105" s="110">
        <f>$AE$15</f>
        <v>0</v>
      </c>
      <c r="H105" s="112">
        <f>$AF$15</f>
        <v>0</v>
      </c>
    </row>
    <row r="106" spans="2:8" ht="15" customHeight="1" x14ac:dyDescent="0.2">
      <c r="B106" s="1" t="s">
        <v>100</v>
      </c>
      <c r="C106" s="110">
        <f>$AA$16</f>
        <v>0</v>
      </c>
      <c r="D106" s="110">
        <f>$AB$16</f>
        <v>0.25800000000000001</v>
      </c>
      <c r="E106" s="111">
        <f>$AC$16</f>
        <v>52.61</v>
      </c>
      <c r="F106" s="110">
        <f>$AD$16</f>
        <v>0</v>
      </c>
      <c r="G106" s="110">
        <f>$AE$16</f>
        <v>0.22700000000000001</v>
      </c>
      <c r="H106" s="112">
        <f>$AF$16</f>
        <v>56.08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1.0680000000000001</v>
      </c>
      <c r="E107" s="111">
        <f>$AC$17</f>
        <v>29.3</v>
      </c>
      <c r="F107" s="110">
        <f>$AD$17</f>
        <v>0</v>
      </c>
      <c r="G107" s="110">
        <f>$AE$17</f>
        <v>0.82899999999999996</v>
      </c>
      <c r="H107" s="112">
        <f>$AF$17</f>
        <v>26.42</v>
      </c>
    </row>
    <row r="108" spans="2:8" ht="15" customHeight="1" x14ac:dyDescent="0.2">
      <c r="B108" s="1" t="s">
        <v>102</v>
      </c>
      <c r="C108" s="110">
        <f>$AA$18</f>
        <v>6.7000000000000004E-2</v>
      </c>
      <c r="D108" s="110">
        <f>$AB$18</f>
        <v>0.67600000000000005</v>
      </c>
      <c r="E108" s="111">
        <f>$AC$18</f>
        <v>46.53</v>
      </c>
      <c r="F108" s="110">
        <f>$AD$18</f>
        <v>0.16300000000000001</v>
      </c>
      <c r="G108" s="110">
        <f>$AE$18</f>
        <v>1.0640000000000001</v>
      </c>
      <c r="H108" s="112">
        <f>$AF$18</f>
        <v>61.01</v>
      </c>
    </row>
    <row r="109" spans="2:8" ht="15" customHeight="1" x14ac:dyDescent="0.2">
      <c r="B109" s="1" t="s">
        <v>103</v>
      </c>
      <c r="C109" s="110">
        <f>$AA$19</f>
        <v>0</v>
      </c>
      <c r="D109" s="110">
        <f>$AB$19</f>
        <v>9.2999999999999999E-2</v>
      </c>
      <c r="E109" s="111">
        <f>$AC$19</f>
        <v>58.54</v>
      </c>
      <c r="F109" s="110">
        <f>$AD$19</f>
        <v>0</v>
      </c>
      <c r="G109" s="110">
        <f>$AE$19</f>
        <v>9.2999999999999999E-2</v>
      </c>
      <c r="H109" s="112">
        <f>$AF$19</f>
        <v>58.54</v>
      </c>
    </row>
    <row r="110" spans="2:8" ht="15" customHeight="1" x14ac:dyDescent="0.2">
      <c r="B110" s="1" t="s">
        <v>104</v>
      </c>
      <c r="C110" s="114">
        <f>$AA$20</f>
        <v>0.46200000000000002</v>
      </c>
      <c r="D110" s="114">
        <f>$AB$20</f>
        <v>4.5250000000000004</v>
      </c>
      <c r="E110" s="115">
        <f>$AC$20</f>
        <v>31.92</v>
      </c>
      <c r="F110" s="114">
        <f>$AD$20</f>
        <v>1.889</v>
      </c>
      <c r="G110" s="114">
        <f>$AE$20</f>
        <v>3.1949999999999998</v>
      </c>
      <c r="H110" s="116">
        <f>$AF$20</f>
        <v>31.76</v>
      </c>
    </row>
    <row r="113" spans="2:5" ht="15" customHeight="1" x14ac:dyDescent="0.2">
      <c r="B113" s="901" t="s">
        <v>77</v>
      </c>
      <c r="C113" s="895" t="s">
        <v>233</v>
      </c>
      <c r="D113" s="896"/>
      <c r="E113" s="896"/>
    </row>
    <row r="114" spans="2:5" ht="15" customHeight="1" x14ac:dyDescent="0.2">
      <c r="B114" s="901"/>
      <c r="C114" s="633" t="s">
        <v>78</v>
      </c>
      <c r="D114" s="898" t="s">
        <v>79</v>
      </c>
      <c r="E114" s="900"/>
    </row>
    <row r="115" spans="2:5" ht="30" customHeight="1" x14ac:dyDescent="0.2">
      <c r="B115" s="902"/>
      <c r="C115" s="893" t="s">
        <v>325</v>
      </c>
      <c r="D115" s="894"/>
      <c r="E115" s="17" t="s">
        <v>82</v>
      </c>
    </row>
    <row r="116" spans="2:5" ht="15" customHeight="1" x14ac:dyDescent="0.2">
      <c r="B116" s="152" t="str">
        <f>Index!$B$4</f>
        <v>North East</v>
      </c>
      <c r="C116" s="775"/>
      <c r="D116" s="775"/>
      <c r="E116" s="775"/>
    </row>
    <row r="117" spans="2:5" ht="15" customHeight="1" x14ac:dyDescent="0.2">
      <c r="B117" s="2" t="s">
        <v>105</v>
      </c>
      <c r="C117" s="108">
        <f>$AG$9</f>
        <v>5.7770000000000001</v>
      </c>
      <c r="D117" s="108">
        <f>$AH$9</f>
        <v>53.656999999999996</v>
      </c>
      <c r="E117" s="120">
        <f>$AI$9</f>
        <v>19.63</v>
      </c>
    </row>
    <row r="118" spans="2:5" ht="15" customHeight="1" x14ac:dyDescent="0.2">
      <c r="B118" s="1" t="s">
        <v>94</v>
      </c>
      <c r="C118" s="110">
        <f>$AG$10</f>
        <v>0.999</v>
      </c>
      <c r="D118" s="110">
        <f>$AH$10</f>
        <v>4.16</v>
      </c>
      <c r="E118" s="112">
        <f>$AI$10</f>
        <v>29.07</v>
      </c>
    </row>
    <row r="119" spans="2:5" ht="15" customHeight="1" x14ac:dyDescent="0.2">
      <c r="B119" s="1" t="s">
        <v>95</v>
      </c>
      <c r="C119" s="110">
        <f>$AG$11</f>
        <v>1.1479999999999999</v>
      </c>
      <c r="D119" s="110">
        <f>$AH$11</f>
        <v>4.57</v>
      </c>
      <c r="E119" s="112">
        <f>$AI$11</f>
        <v>59.77</v>
      </c>
    </row>
    <row r="120" spans="2:5" ht="15" customHeight="1" x14ac:dyDescent="0.2">
      <c r="B120" s="1" t="s">
        <v>96</v>
      </c>
      <c r="C120" s="110">
        <f>$AG$12</f>
        <v>0.109</v>
      </c>
      <c r="D120" s="110">
        <f>$AH$12</f>
        <v>21.763999999999999</v>
      </c>
      <c r="E120" s="112">
        <f>$AI$12</f>
        <v>28.17</v>
      </c>
    </row>
    <row r="121" spans="2:5" ht="15" customHeight="1" x14ac:dyDescent="0.2">
      <c r="B121" s="1" t="s">
        <v>97</v>
      </c>
      <c r="C121" s="110">
        <f>$AG$13</f>
        <v>2E-3</v>
      </c>
      <c r="D121" s="110">
        <f>$AH$13</f>
        <v>7.0880000000000001</v>
      </c>
      <c r="E121" s="112">
        <f>$AI$13</f>
        <v>31.15</v>
      </c>
    </row>
    <row r="122" spans="2:5" ht="15" customHeight="1" x14ac:dyDescent="0.2">
      <c r="B122" s="1" t="s">
        <v>98</v>
      </c>
      <c r="C122" s="110">
        <f>$AG$14</f>
        <v>2.677</v>
      </c>
      <c r="D122" s="110">
        <f>$AH$14</f>
        <v>3.867</v>
      </c>
      <c r="E122" s="112">
        <f>$AI$14</f>
        <v>16.75</v>
      </c>
    </row>
    <row r="123" spans="2:5" ht="15" customHeight="1" x14ac:dyDescent="0.2">
      <c r="B123" s="1" t="s">
        <v>99</v>
      </c>
      <c r="C123" s="110">
        <f>$AG$15</f>
        <v>0</v>
      </c>
      <c r="D123" s="110">
        <f>$AH$15</f>
        <v>0</v>
      </c>
      <c r="E123" s="112">
        <f>$AI$15</f>
        <v>0</v>
      </c>
    </row>
    <row r="124" spans="2:5" ht="15" customHeight="1" x14ac:dyDescent="0.2">
      <c r="B124" s="1" t="s">
        <v>100</v>
      </c>
      <c r="C124" s="110">
        <f>$AG$16</f>
        <v>0</v>
      </c>
      <c r="D124" s="110">
        <f>$AH$16</f>
        <v>6.4000000000000001E-2</v>
      </c>
      <c r="E124" s="112">
        <f>$AI$16</f>
        <v>76.010000000000005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1.641</v>
      </c>
      <c r="E125" s="112">
        <f>$AI$17</f>
        <v>43.89</v>
      </c>
    </row>
    <row r="126" spans="2:5" ht="15" customHeight="1" x14ac:dyDescent="0.2">
      <c r="B126" s="1" t="s">
        <v>102</v>
      </c>
      <c r="C126" s="110">
        <f>$AG$18</f>
        <v>9.0999999999999998E-2</v>
      </c>
      <c r="D126" s="110">
        <f>$AH$18</f>
        <v>0.60799999999999998</v>
      </c>
      <c r="E126" s="112">
        <f>$AI$18</f>
        <v>66.45</v>
      </c>
    </row>
    <row r="127" spans="2:5" ht="15" customHeight="1" x14ac:dyDescent="0.2">
      <c r="B127" s="1" t="s">
        <v>103</v>
      </c>
      <c r="C127" s="110">
        <f>$AG$19</f>
        <v>0</v>
      </c>
      <c r="D127" s="110">
        <f>$AH$19</f>
        <v>9.2999999999999999E-2</v>
      </c>
      <c r="E127" s="112">
        <f>$AI$19</f>
        <v>58.54</v>
      </c>
    </row>
    <row r="128" spans="2:5" ht="15" customHeight="1" x14ac:dyDescent="0.2">
      <c r="B128" s="1" t="s">
        <v>104</v>
      </c>
      <c r="C128" s="114">
        <f>$AG$20</f>
        <v>0.752</v>
      </c>
      <c r="D128" s="114">
        <f>$AH$20</f>
        <v>9.1050000000000004</v>
      </c>
      <c r="E128" s="116">
        <f>$AI$20</f>
        <v>64.61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C7:D7"/>
    <mergeCell ref="F7:G7"/>
    <mergeCell ref="I7:J7"/>
    <mergeCell ref="L7:M7"/>
    <mergeCell ref="O7:P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492</v>
      </c>
    </row>
    <row r="5" spans="2:35" ht="15" customHeight="1" x14ac:dyDescent="0.2">
      <c r="B5" s="906" t="s">
        <v>357</v>
      </c>
      <c r="C5" s="903" t="s">
        <v>331</v>
      </c>
      <c r="D5" s="903"/>
      <c r="E5" s="903"/>
      <c r="F5" s="903" t="s">
        <v>222</v>
      </c>
      <c r="G5" s="903"/>
      <c r="H5" s="903"/>
      <c r="I5" s="903" t="s">
        <v>225</v>
      </c>
      <c r="J5" s="903"/>
      <c r="K5" s="903"/>
      <c r="L5" s="903" t="s">
        <v>226</v>
      </c>
      <c r="M5" s="903"/>
      <c r="N5" s="903"/>
      <c r="O5" s="903" t="s">
        <v>227</v>
      </c>
      <c r="P5" s="903"/>
      <c r="Q5" s="903"/>
      <c r="R5" s="903" t="s">
        <v>228</v>
      </c>
      <c r="S5" s="903"/>
      <c r="T5" s="903"/>
      <c r="U5" s="903" t="s">
        <v>332</v>
      </c>
      <c r="V5" s="903"/>
      <c r="W5" s="903"/>
      <c r="X5" s="903" t="s">
        <v>333</v>
      </c>
      <c r="Y5" s="903"/>
      <c r="Z5" s="903"/>
      <c r="AA5" s="903" t="s">
        <v>231</v>
      </c>
      <c r="AB5" s="903"/>
      <c r="AC5" s="903"/>
      <c r="AD5" s="903" t="s">
        <v>232</v>
      </c>
      <c r="AE5" s="903"/>
      <c r="AF5" s="903"/>
      <c r="AG5" s="903" t="s">
        <v>233</v>
      </c>
      <c r="AH5" s="903"/>
      <c r="AI5" s="895"/>
    </row>
    <row r="6" spans="2:35" ht="15" customHeight="1" x14ac:dyDescent="0.2">
      <c r="B6" s="907"/>
      <c r="C6" s="103" t="s">
        <v>78</v>
      </c>
      <c r="D6" s="904" t="s">
        <v>79</v>
      </c>
      <c r="E6" s="904"/>
      <c r="F6" s="103" t="s">
        <v>78</v>
      </c>
      <c r="G6" s="904" t="s">
        <v>79</v>
      </c>
      <c r="H6" s="904"/>
      <c r="I6" s="103" t="s">
        <v>78</v>
      </c>
      <c r="J6" s="904" t="s">
        <v>79</v>
      </c>
      <c r="K6" s="904"/>
      <c r="L6" s="103" t="s">
        <v>78</v>
      </c>
      <c r="M6" s="904" t="s">
        <v>79</v>
      </c>
      <c r="N6" s="904"/>
      <c r="O6" s="103" t="s">
        <v>78</v>
      </c>
      <c r="P6" s="904" t="s">
        <v>79</v>
      </c>
      <c r="Q6" s="904"/>
      <c r="R6" s="103" t="s">
        <v>78</v>
      </c>
      <c r="S6" s="904" t="s">
        <v>79</v>
      </c>
      <c r="T6" s="904"/>
      <c r="U6" s="103" t="s">
        <v>78</v>
      </c>
      <c r="V6" s="904" t="s">
        <v>79</v>
      </c>
      <c r="W6" s="904"/>
      <c r="X6" s="103" t="s">
        <v>78</v>
      </c>
      <c r="Y6" s="904" t="s">
        <v>79</v>
      </c>
      <c r="Z6" s="904"/>
      <c r="AA6" s="103" t="s">
        <v>78</v>
      </c>
      <c r="AB6" s="904" t="s">
        <v>79</v>
      </c>
      <c r="AC6" s="904"/>
      <c r="AD6" s="103" t="s">
        <v>78</v>
      </c>
      <c r="AE6" s="904" t="s">
        <v>79</v>
      </c>
      <c r="AF6" s="904"/>
      <c r="AG6" s="103" t="s">
        <v>78</v>
      </c>
      <c r="AH6" s="904" t="s">
        <v>79</v>
      </c>
      <c r="AI6" s="898"/>
    </row>
    <row r="7" spans="2:35" ht="30" customHeight="1" x14ac:dyDescent="0.2">
      <c r="B7" s="907"/>
      <c r="C7" s="905" t="s">
        <v>325</v>
      </c>
      <c r="D7" s="905"/>
      <c r="E7" s="16" t="s">
        <v>82</v>
      </c>
      <c r="F7" s="905" t="s">
        <v>325</v>
      </c>
      <c r="G7" s="905"/>
      <c r="H7" s="16" t="s">
        <v>82</v>
      </c>
      <c r="I7" s="905" t="s">
        <v>325</v>
      </c>
      <c r="J7" s="905"/>
      <c r="K7" s="16" t="s">
        <v>82</v>
      </c>
      <c r="L7" s="905" t="s">
        <v>325</v>
      </c>
      <c r="M7" s="905"/>
      <c r="N7" s="16" t="s">
        <v>82</v>
      </c>
      <c r="O7" s="905" t="s">
        <v>325</v>
      </c>
      <c r="P7" s="905"/>
      <c r="Q7" s="16" t="s">
        <v>82</v>
      </c>
      <c r="R7" s="905" t="s">
        <v>325</v>
      </c>
      <c r="S7" s="905"/>
      <c r="T7" s="16" t="s">
        <v>82</v>
      </c>
      <c r="U7" s="905" t="s">
        <v>325</v>
      </c>
      <c r="V7" s="905"/>
      <c r="W7" s="16" t="s">
        <v>82</v>
      </c>
      <c r="X7" s="905" t="s">
        <v>325</v>
      </c>
      <c r="Y7" s="905"/>
      <c r="Z7" s="16" t="s">
        <v>82</v>
      </c>
      <c r="AA7" s="905" t="s">
        <v>325</v>
      </c>
      <c r="AB7" s="905"/>
      <c r="AC7" s="16" t="s">
        <v>82</v>
      </c>
      <c r="AD7" s="905" t="s">
        <v>325</v>
      </c>
      <c r="AE7" s="905"/>
      <c r="AF7" s="16" t="s">
        <v>82</v>
      </c>
      <c r="AG7" s="905" t="s">
        <v>325</v>
      </c>
      <c r="AH7" s="905"/>
      <c r="AI7" s="17" t="s">
        <v>82</v>
      </c>
    </row>
    <row r="8" spans="2:35" ht="15" customHeight="1" x14ac:dyDescent="0.2">
      <c r="B8" s="143" t="str">
        <f>Index!$B$4</f>
        <v>North East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214</v>
      </c>
      <c r="C9" s="323">
        <f>'Section 11 chart data'!$C$134</f>
        <v>0.24</v>
      </c>
      <c r="D9" s="323">
        <f>'Section 11 chart data'!$C$148</f>
        <v>11.023999999999999</v>
      </c>
      <c r="E9" s="127">
        <f>'Section 11 chart data'!$D$148</f>
        <v>22.27</v>
      </c>
      <c r="F9" s="323">
        <f>'Section 11 chart data'!$D$134</f>
        <v>0.29499999999999998</v>
      </c>
      <c r="G9" s="323">
        <f>'Section 11 chart data'!$E$148</f>
        <v>10.933</v>
      </c>
      <c r="H9" s="127">
        <f>'Section 11 chart data'!$F$148</f>
        <v>16.36</v>
      </c>
      <c r="I9" s="323">
        <f>'Section 11 chart data'!$E$134</f>
        <v>0.26300000000000001</v>
      </c>
      <c r="J9" s="323">
        <f>'Section 11 chart data'!$G$148</f>
        <v>10.339</v>
      </c>
      <c r="K9" s="127">
        <f>'Section 11 chart data'!$H$148</f>
        <v>15.5</v>
      </c>
      <c r="L9" s="323">
        <f>'Section 11 chart data'!$F$134</f>
        <v>0.26700000000000002</v>
      </c>
      <c r="M9" s="323">
        <f>'Section 11 chart data'!$I$148</f>
        <v>11.779</v>
      </c>
      <c r="N9" s="127">
        <f>'Section 11 chart data'!$J$148</f>
        <v>12.47</v>
      </c>
      <c r="O9" s="323">
        <f>'Section 11 chart data'!$G$134</f>
        <v>0.495</v>
      </c>
      <c r="P9" s="323">
        <f>'Section 11 chart data'!$K$148</f>
        <v>15.472</v>
      </c>
      <c r="Q9" s="127">
        <f>'Section 11 chart data'!$L$148</f>
        <v>15.69</v>
      </c>
      <c r="R9" s="323">
        <f>'Section 11 chart data'!$H$134</f>
        <v>0.8</v>
      </c>
      <c r="S9" s="323">
        <f>'Section 11 chart data'!$M$148</f>
        <v>15.621</v>
      </c>
      <c r="T9" s="127">
        <f>'Section 11 chart data'!$N$148</f>
        <v>18.12</v>
      </c>
      <c r="U9" s="323">
        <f>'Section 11 chart data'!$I$134</f>
        <v>1.8320000000000001</v>
      </c>
      <c r="V9" s="323">
        <f>'Section 11 chart data'!$O$148</f>
        <v>16.829000000000001</v>
      </c>
      <c r="W9" s="127">
        <f>'Section 11 chart data'!$P$148</f>
        <v>17.37</v>
      </c>
      <c r="X9" s="323">
        <f>'Section 11 chart data'!$J$134</f>
        <v>2.3620000000000001</v>
      </c>
      <c r="Y9" s="323">
        <f>'Section 11 chart data'!$Q$148</f>
        <v>13.147</v>
      </c>
      <c r="Z9" s="127">
        <f>'Section 11 chart data'!$R$148</f>
        <v>16.11</v>
      </c>
      <c r="AA9" s="323">
        <f>'Section 11 chart data'!$K$134</f>
        <v>3.528</v>
      </c>
      <c r="AB9" s="323">
        <f>'Section 11 chart data'!$S$148</f>
        <v>10.965999999999999</v>
      </c>
      <c r="AC9" s="127">
        <f>'Section 11 chart data'!$T$148</f>
        <v>15.65</v>
      </c>
      <c r="AD9" s="323">
        <f>'Section 11 chart data'!$L$134</f>
        <v>4.2089999999999996</v>
      </c>
      <c r="AE9" s="323">
        <f>'Section 11 chart data'!$U$148</f>
        <v>10.255000000000001</v>
      </c>
      <c r="AF9" s="127">
        <f>'Section 11 chart data'!$V$148</f>
        <v>13.98</v>
      </c>
      <c r="AG9" s="323">
        <f>'Section 11 chart data'!$M$134</f>
        <v>2.931</v>
      </c>
      <c r="AH9" s="323">
        <f>'Section 11 chart data'!$W$148</f>
        <v>12.362</v>
      </c>
      <c r="AI9" s="127">
        <f>'Section 11 chart data'!$X$148</f>
        <v>12.67</v>
      </c>
    </row>
    <row r="10" spans="2:35" ht="15" customHeight="1" x14ac:dyDescent="0.2">
      <c r="B10" s="109" t="s">
        <v>215</v>
      </c>
      <c r="C10" s="323">
        <f>'Section 11 chart data'!$C$135</f>
        <v>0.08</v>
      </c>
      <c r="D10" s="323">
        <f>'Section 11 chart data'!$C$149</f>
        <v>3.8940000000000001</v>
      </c>
      <c r="E10" s="127">
        <f>'Section 11 chart data'!$D$149</f>
        <v>31.3</v>
      </c>
      <c r="F10" s="323">
        <f>'Section 11 chart data'!$D$135</f>
        <v>7.8E-2</v>
      </c>
      <c r="G10" s="323">
        <f>'Section 11 chart data'!$E$149</f>
        <v>2.0089999999999999</v>
      </c>
      <c r="H10" s="127">
        <f>'Section 11 chart data'!$F$149</f>
        <v>22.39</v>
      </c>
      <c r="I10" s="323">
        <f>'Section 11 chart data'!$E$135</f>
        <v>9.0999999999999998E-2</v>
      </c>
      <c r="J10" s="323">
        <f>'Section 11 chart data'!$G$149</f>
        <v>1.23</v>
      </c>
      <c r="K10" s="127">
        <f>'Section 11 chart data'!$H$149</f>
        <v>17.739999999999998</v>
      </c>
      <c r="L10" s="323">
        <f>'Section 11 chart data'!$F$135</f>
        <v>0.10100000000000001</v>
      </c>
      <c r="M10" s="323">
        <f>'Section 11 chart data'!$I$149</f>
        <v>1.732</v>
      </c>
      <c r="N10" s="127">
        <f>'Section 11 chart data'!$J$149</f>
        <v>24.31</v>
      </c>
      <c r="O10" s="323">
        <f>'Section 11 chart data'!$G$135</f>
        <v>8.6999999999999994E-2</v>
      </c>
      <c r="P10" s="323">
        <f>'Section 11 chart data'!$K$149</f>
        <v>2.419</v>
      </c>
      <c r="Q10" s="127">
        <f>'Section 11 chart data'!$L$149</f>
        <v>26.37</v>
      </c>
      <c r="R10" s="323">
        <f>'Section 11 chart data'!$H$135</f>
        <v>0.106</v>
      </c>
      <c r="S10" s="323">
        <f>'Section 11 chart data'!$M$149</f>
        <v>2.052</v>
      </c>
      <c r="T10" s="127">
        <f>'Section 11 chart data'!$N$149</f>
        <v>15.34</v>
      </c>
      <c r="U10" s="323">
        <f>'Section 11 chart data'!$I$135</f>
        <v>0.17899999999999999</v>
      </c>
      <c r="V10" s="323">
        <f>'Section 11 chart data'!$O$149</f>
        <v>3.8580000000000001</v>
      </c>
      <c r="W10" s="127">
        <f>'Section 11 chart data'!$P$149</f>
        <v>17.09</v>
      </c>
      <c r="X10" s="323">
        <f>'Section 11 chart data'!$J$135</f>
        <v>0.21</v>
      </c>
      <c r="Y10" s="323">
        <f>'Section 11 chart data'!$Q$149</f>
        <v>3.3010000000000002</v>
      </c>
      <c r="Z10" s="127">
        <f>'Section 11 chart data'!$R$149</f>
        <v>17.489999999999998</v>
      </c>
      <c r="AA10" s="323">
        <f>'Section 11 chart data'!$K$135</f>
        <v>0.48599999999999999</v>
      </c>
      <c r="AB10" s="323">
        <f>'Section 11 chart data'!$S$149</f>
        <v>2.74</v>
      </c>
      <c r="AC10" s="127">
        <f>'Section 11 chart data'!$T$149</f>
        <v>16.95</v>
      </c>
      <c r="AD10" s="323">
        <f>'Section 11 chart data'!$L$135</f>
        <v>0.83799999999999997</v>
      </c>
      <c r="AE10" s="323">
        <f>'Section 11 chart data'!$U$149</f>
        <v>2.948</v>
      </c>
      <c r="AF10" s="127">
        <f>'Section 11 chart data'!$V$149</f>
        <v>17.86</v>
      </c>
      <c r="AG10" s="323">
        <f>'Section 11 chart data'!$M$135</f>
        <v>0.57599999999999996</v>
      </c>
      <c r="AH10" s="323">
        <f>'Section 11 chart data'!$W$149</f>
        <v>2.9489999999999998</v>
      </c>
      <c r="AI10" s="127">
        <f>'Section 11 chart data'!$X$149</f>
        <v>18.3</v>
      </c>
    </row>
    <row r="11" spans="2:35" ht="15" customHeight="1" x14ac:dyDescent="0.2">
      <c r="B11" s="109" t="s">
        <v>216</v>
      </c>
      <c r="C11" s="323">
        <f>'Section 11 chart data'!$C$136</f>
        <v>0.09</v>
      </c>
      <c r="D11" s="323">
        <f>'Section 11 chart data'!$C$150</f>
        <v>4.6420000000000003</v>
      </c>
      <c r="E11" s="127">
        <f>'Section 11 chart data'!$D$150</f>
        <v>30.49</v>
      </c>
      <c r="F11" s="323">
        <f>'Section 11 chart data'!$D$136</f>
        <v>9.1999999999999998E-2</v>
      </c>
      <c r="G11" s="323">
        <f>'Section 11 chart data'!$E$150</f>
        <v>2.3820000000000001</v>
      </c>
      <c r="H11" s="127">
        <f>'Section 11 chart data'!$F$150</f>
        <v>24.98</v>
      </c>
      <c r="I11" s="323">
        <f>'Section 11 chart data'!$E$136</f>
        <v>0.111</v>
      </c>
      <c r="J11" s="323">
        <f>'Section 11 chart data'!$G$150</f>
        <v>1.0860000000000001</v>
      </c>
      <c r="K11" s="127">
        <f>'Section 11 chart data'!$H$150</f>
        <v>20.46</v>
      </c>
      <c r="L11" s="323">
        <f>'Section 11 chart data'!$F$136</f>
        <v>0.126</v>
      </c>
      <c r="M11" s="323">
        <f>'Section 11 chart data'!$I$150</f>
        <v>1.7250000000000001</v>
      </c>
      <c r="N11" s="127">
        <f>'Section 11 chart data'!$J$150</f>
        <v>30.86</v>
      </c>
      <c r="O11" s="323">
        <f>'Section 11 chart data'!$G$136</f>
        <v>0.10199999999999999</v>
      </c>
      <c r="P11" s="323">
        <f>'Section 11 chart data'!$K$150</f>
        <v>2.2610000000000001</v>
      </c>
      <c r="Q11" s="127">
        <f>'Section 11 chart data'!$L$150</f>
        <v>35.25</v>
      </c>
      <c r="R11" s="323">
        <f>'Section 11 chart data'!$H$136</f>
        <v>0.11</v>
      </c>
      <c r="S11" s="323">
        <f>'Section 11 chart data'!$M$150</f>
        <v>1.546</v>
      </c>
      <c r="T11" s="127">
        <f>'Section 11 chart data'!$N$150</f>
        <v>13.62</v>
      </c>
      <c r="U11" s="323">
        <f>'Section 11 chart data'!$I$136</f>
        <v>0.15</v>
      </c>
      <c r="V11" s="323">
        <f>'Section 11 chart data'!$O$150</f>
        <v>3.9369999999999998</v>
      </c>
      <c r="W11" s="127">
        <f>'Section 11 chart data'!$P$150</f>
        <v>17.7</v>
      </c>
      <c r="X11" s="323">
        <f>'Section 11 chart data'!$J$136</f>
        <v>0.14799999999999999</v>
      </c>
      <c r="Y11" s="323">
        <f>'Section 11 chart data'!$Q$150</f>
        <v>3.32</v>
      </c>
      <c r="Z11" s="127">
        <f>'Section 11 chart data'!$R$150</f>
        <v>18.649999999999999</v>
      </c>
      <c r="AA11" s="323">
        <f>'Section 11 chart data'!$K$136</f>
        <v>0.30199999999999999</v>
      </c>
      <c r="AB11" s="323">
        <f>'Section 11 chart data'!$S$150</f>
        <v>2.7890000000000001</v>
      </c>
      <c r="AC11" s="127">
        <f>'Section 11 chart data'!$T$150</f>
        <v>19.93</v>
      </c>
      <c r="AD11" s="323">
        <f>'Section 11 chart data'!$L$136</f>
        <v>0.68100000000000005</v>
      </c>
      <c r="AE11" s="323">
        <f>'Section 11 chart data'!$U$150</f>
        <v>3.3849999999999998</v>
      </c>
      <c r="AF11" s="127">
        <f>'Section 11 chart data'!$V$150</f>
        <v>21</v>
      </c>
      <c r="AG11" s="323">
        <f>'Section 11 chart data'!$M$136</f>
        <v>0.501</v>
      </c>
      <c r="AH11" s="323">
        <f>'Section 11 chart data'!$W$150</f>
        <v>3.4420000000000002</v>
      </c>
      <c r="AI11" s="127">
        <f>'Section 11 chart data'!$X$150</f>
        <v>20.149999999999999</v>
      </c>
    </row>
    <row r="12" spans="2:35" ht="15" customHeight="1" x14ac:dyDescent="0.2">
      <c r="B12" s="109" t="s">
        <v>217</v>
      </c>
      <c r="C12" s="323">
        <f>'Section 11 chart data'!$C$137</f>
        <v>0.312</v>
      </c>
      <c r="D12" s="323">
        <f>'Section 11 chart data'!$C$151</f>
        <v>18.347999999999999</v>
      </c>
      <c r="E12" s="127">
        <f>'Section 11 chart data'!$D$151</f>
        <v>26.84</v>
      </c>
      <c r="F12" s="323">
        <f>'Section 11 chart data'!$D$137</f>
        <v>0.34599999999999997</v>
      </c>
      <c r="G12" s="323">
        <f>'Section 11 chart data'!$E$151</f>
        <v>12.061</v>
      </c>
      <c r="H12" s="127">
        <f>'Section 11 chart data'!$F$151</f>
        <v>24.49</v>
      </c>
      <c r="I12" s="323">
        <f>'Section 11 chart data'!$E$137</f>
        <v>0.39700000000000002</v>
      </c>
      <c r="J12" s="323">
        <f>'Section 11 chart data'!$G$151</f>
        <v>4.1130000000000004</v>
      </c>
      <c r="K12" s="127">
        <f>'Section 11 chart data'!$H$151</f>
        <v>22.49</v>
      </c>
      <c r="L12" s="323">
        <f>'Section 11 chart data'!$F$137</f>
        <v>0.66900000000000004</v>
      </c>
      <c r="M12" s="323">
        <f>'Section 11 chart data'!$I$151</f>
        <v>7.1130000000000004</v>
      </c>
      <c r="N12" s="127">
        <f>'Section 11 chart data'!$J$151</f>
        <v>42.58</v>
      </c>
      <c r="O12" s="323">
        <f>'Section 11 chart data'!$G$137</f>
        <v>0.38200000000000001</v>
      </c>
      <c r="P12" s="323">
        <f>'Section 11 chart data'!$K$151</f>
        <v>6.2</v>
      </c>
      <c r="Q12" s="127">
        <f>'Section 11 chart data'!$L$151</f>
        <v>38.65</v>
      </c>
      <c r="R12" s="323">
        <f>'Section 11 chart data'!$H$137</f>
        <v>0.36099999999999999</v>
      </c>
      <c r="S12" s="323">
        <f>'Section 11 chart data'!$M$151</f>
        <v>3.1349999999999998</v>
      </c>
      <c r="T12" s="127">
        <f>'Section 11 chart data'!$N$151</f>
        <v>16.850000000000001</v>
      </c>
      <c r="U12" s="323">
        <f>'Section 11 chart data'!$I$137</f>
        <v>0.53500000000000003</v>
      </c>
      <c r="V12" s="323">
        <f>'Section 11 chart data'!$O$151</f>
        <v>10.798999999999999</v>
      </c>
      <c r="W12" s="127">
        <f>'Section 11 chart data'!$P$151</f>
        <v>18.5</v>
      </c>
      <c r="X12" s="323">
        <f>'Section 11 chart data'!$J$137</f>
        <v>0.29699999999999999</v>
      </c>
      <c r="Y12" s="323">
        <f>'Section 11 chart data'!$Q$151</f>
        <v>9.6010000000000009</v>
      </c>
      <c r="Z12" s="127">
        <f>'Section 11 chart data'!$R$151</f>
        <v>19.649999999999999</v>
      </c>
      <c r="AA12" s="323">
        <f>'Section 11 chart data'!$K$137</f>
        <v>0.41399999999999998</v>
      </c>
      <c r="AB12" s="323">
        <f>'Section 11 chart data'!$S$151</f>
        <v>8.2249999999999996</v>
      </c>
      <c r="AC12" s="127">
        <f>'Section 11 chart data'!$T$151</f>
        <v>25.05</v>
      </c>
      <c r="AD12" s="323">
        <f>'Section 11 chart data'!$L$137</f>
        <v>1.4410000000000001</v>
      </c>
      <c r="AE12" s="323">
        <f>'Section 11 chart data'!$U$151</f>
        <v>11.153</v>
      </c>
      <c r="AF12" s="127">
        <f>'Section 11 chart data'!$V$151</f>
        <v>26.79</v>
      </c>
      <c r="AG12" s="323">
        <f>'Section 11 chart data'!$M$137</f>
        <v>1.103</v>
      </c>
      <c r="AH12" s="323">
        <f>'Section 11 chart data'!$W$151</f>
        <v>12.132</v>
      </c>
      <c r="AI12" s="127">
        <f>'Section 11 chart data'!$X$151</f>
        <v>21.07</v>
      </c>
    </row>
    <row r="13" spans="2:35" ht="15" customHeight="1" x14ac:dyDescent="0.2">
      <c r="B13" s="109" t="s">
        <v>218</v>
      </c>
      <c r="C13" s="323">
        <f>'Section 11 chart data'!$C$138</f>
        <v>0.32700000000000001</v>
      </c>
      <c r="D13" s="323">
        <f>'Section 11 chart data'!$C$152</f>
        <v>31.297999999999998</v>
      </c>
      <c r="E13" s="127">
        <f>'Section 11 chart data'!$D$152</f>
        <v>28.12</v>
      </c>
      <c r="F13" s="323">
        <f>'Section 11 chart data'!$D$138</f>
        <v>0.57699999999999996</v>
      </c>
      <c r="G13" s="323">
        <f>'Section 11 chart data'!$E$152</f>
        <v>25.734999999999999</v>
      </c>
      <c r="H13" s="127">
        <f>'Section 11 chart data'!$F$152</f>
        <v>29.21</v>
      </c>
      <c r="I13" s="323">
        <f>'Section 11 chart data'!$E$138</f>
        <v>0.33800000000000002</v>
      </c>
      <c r="J13" s="323">
        <f>'Section 11 chart data'!$G$152</f>
        <v>8.359</v>
      </c>
      <c r="K13" s="127">
        <f>'Section 11 chart data'!$H$152</f>
        <v>30.03</v>
      </c>
      <c r="L13" s="323">
        <f>'Section 11 chart data'!$F$138</f>
        <v>1.0960000000000001</v>
      </c>
      <c r="M13" s="323">
        <f>'Section 11 chart data'!$I$152</f>
        <v>14.996</v>
      </c>
      <c r="N13" s="127">
        <f>'Section 11 chart data'!$J$152</f>
        <v>44.51</v>
      </c>
      <c r="O13" s="323">
        <f>'Section 11 chart data'!$G$138</f>
        <v>0.34899999999999998</v>
      </c>
      <c r="P13" s="323">
        <f>'Section 11 chart data'!$K$152</f>
        <v>3.7959999999999998</v>
      </c>
      <c r="Q13" s="127">
        <f>'Section 11 chart data'!$L$152</f>
        <v>40.729999999999997</v>
      </c>
      <c r="R13" s="323">
        <f>'Section 11 chart data'!$H$138</f>
        <v>0.41</v>
      </c>
      <c r="S13" s="323">
        <f>'Section 11 chart data'!$M$152</f>
        <v>1.6850000000000001</v>
      </c>
      <c r="T13" s="127">
        <f>'Section 11 chart data'!$N$152</f>
        <v>24.76</v>
      </c>
      <c r="U13" s="323">
        <f>'Section 11 chart data'!$I$138</f>
        <v>0.63900000000000001</v>
      </c>
      <c r="V13" s="323">
        <f>'Section 11 chart data'!$O$152</f>
        <v>6.3769999999999998</v>
      </c>
      <c r="W13" s="127">
        <f>'Section 11 chart data'!$P$152</f>
        <v>23.76</v>
      </c>
      <c r="X13" s="323">
        <f>'Section 11 chart data'!$J$138</f>
        <v>0.23</v>
      </c>
      <c r="Y13" s="323">
        <f>'Section 11 chart data'!$Q$152</f>
        <v>7.8070000000000004</v>
      </c>
      <c r="Z13" s="127">
        <f>'Section 11 chart data'!$R$152</f>
        <v>25.88</v>
      </c>
      <c r="AA13" s="323">
        <f>'Section 11 chart data'!$K$138</f>
        <v>0.28899999999999998</v>
      </c>
      <c r="AB13" s="323">
        <f>'Section 11 chart data'!$S$152</f>
        <v>9.2119999999999997</v>
      </c>
      <c r="AC13" s="127">
        <f>'Section 11 chart data'!$T$152</f>
        <v>30.82</v>
      </c>
      <c r="AD13" s="323">
        <f>'Section 11 chart data'!$L$138</f>
        <v>0.58399999999999996</v>
      </c>
      <c r="AE13" s="323">
        <f>'Section 11 chart data'!$U$152</f>
        <v>12.965</v>
      </c>
      <c r="AF13" s="127">
        <f>'Section 11 chart data'!$V$152</f>
        <v>35.17</v>
      </c>
      <c r="AG13" s="323">
        <f>'Section 11 chart data'!$M$138</f>
        <v>0.50900000000000001</v>
      </c>
      <c r="AH13" s="323">
        <f>'Section 11 chart data'!$W$152</f>
        <v>13.43</v>
      </c>
      <c r="AI13" s="127">
        <f>'Section 11 chart data'!$X$152</f>
        <v>27.19</v>
      </c>
    </row>
    <row r="14" spans="2:35" ht="15" customHeight="1" x14ac:dyDescent="0.2">
      <c r="B14" s="109" t="s">
        <v>219</v>
      </c>
      <c r="C14" s="323">
        <f>'Section 11 chart data'!$C$139</f>
        <v>0.108</v>
      </c>
      <c r="D14" s="323">
        <f>'Section 11 chart data'!$C$153</f>
        <v>16.571999999999999</v>
      </c>
      <c r="E14" s="127">
        <f>'Section 11 chart data'!$D$153</f>
        <v>36.33</v>
      </c>
      <c r="F14" s="323">
        <f>'Section 11 chart data'!$D$139</f>
        <v>0.27700000000000002</v>
      </c>
      <c r="G14" s="323">
        <f>'Section 11 chart data'!$E$153</f>
        <v>14.752000000000001</v>
      </c>
      <c r="H14" s="127">
        <f>'Section 11 chart data'!$F$153</f>
        <v>34.08</v>
      </c>
      <c r="I14" s="323">
        <f>'Section 11 chart data'!$E$139</f>
        <v>0.10100000000000001</v>
      </c>
      <c r="J14" s="323">
        <f>'Section 11 chart data'!$G$153</f>
        <v>5.8780000000000001</v>
      </c>
      <c r="K14" s="127">
        <f>'Section 11 chart data'!$H$153</f>
        <v>39.369999999999997</v>
      </c>
      <c r="L14" s="323">
        <f>'Section 11 chart data'!$F$139</f>
        <v>0.307</v>
      </c>
      <c r="M14" s="323">
        <f>'Section 11 chart data'!$I$153</f>
        <v>7.41</v>
      </c>
      <c r="N14" s="127">
        <f>'Section 11 chart data'!$J$153</f>
        <v>43.11</v>
      </c>
      <c r="O14" s="323">
        <f>'Section 11 chart data'!$G$139</f>
        <v>0.11799999999999999</v>
      </c>
      <c r="P14" s="323">
        <f>'Section 11 chart data'!$K$153</f>
        <v>2.073</v>
      </c>
      <c r="Q14" s="127">
        <f>'Section 11 chart data'!$L$153</f>
        <v>71.069999999999993</v>
      </c>
      <c r="R14" s="323">
        <f>'Section 11 chart data'!$H$139</f>
        <v>0.151</v>
      </c>
      <c r="S14" s="323">
        <f>'Section 11 chart data'!$M$153</f>
        <v>0.224</v>
      </c>
      <c r="T14" s="127">
        <f>'Section 11 chart data'!$N$153</f>
        <v>37.86</v>
      </c>
      <c r="U14" s="323">
        <f>'Section 11 chart data'!$I$139</f>
        <v>0.23599999999999999</v>
      </c>
      <c r="V14" s="323">
        <f>'Section 11 chart data'!$O$153</f>
        <v>1.679</v>
      </c>
      <c r="W14" s="127">
        <f>'Section 11 chart data'!$P$153</f>
        <v>33.659999999999997</v>
      </c>
      <c r="X14" s="323">
        <f>'Section 11 chart data'!$J$139</f>
        <v>7.3999999999999996E-2</v>
      </c>
      <c r="Y14" s="323">
        <f>'Section 11 chart data'!$Q$153</f>
        <v>2.1949999999999998</v>
      </c>
      <c r="Z14" s="127">
        <f>'Section 11 chart data'!$R$153</f>
        <v>32.450000000000003</v>
      </c>
      <c r="AA14" s="323">
        <f>'Section 11 chart data'!$K$139</f>
        <v>0.126</v>
      </c>
      <c r="AB14" s="323">
        <f>'Section 11 chart data'!$S$153</f>
        <v>3.16</v>
      </c>
      <c r="AC14" s="127">
        <f>'Section 11 chart data'!$T$153</f>
        <v>32.549999999999997</v>
      </c>
      <c r="AD14" s="323">
        <f>'Section 11 chart data'!$L$139</f>
        <v>8.8999999999999996E-2</v>
      </c>
      <c r="AE14" s="323">
        <f>'Section 11 chart data'!$U$153</f>
        <v>4.57</v>
      </c>
      <c r="AF14" s="127">
        <f>'Section 11 chart data'!$V$153</f>
        <v>35.31</v>
      </c>
      <c r="AG14" s="323">
        <f>'Section 11 chart data'!$M$139</f>
        <v>9.4E-2</v>
      </c>
      <c r="AH14" s="323">
        <f>'Section 11 chart data'!$W$153</f>
        <v>5.7489999999999997</v>
      </c>
      <c r="AI14" s="127">
        <f>'Section 11 chart data'!$X$153</f>
        <v>35.9</v>
      </c>
    </row>
    <row r="15" spans="2:35" ht="15" customHeight="1" x14ac:dyDescent="0.2">
      <c r="B15" s="109" t="s">
        <v>220</v>
      </c>
      <c r="C15" s="323">
        <f>'Section 11 chart data'!$C$140</f>
        <v>3.1E-2</v>
      </c>
      <c r="D15" s="323">
        <f>'Section 11 chart data'!$C$154</f>
        <v>8.3940000000000001</v>
      </c>
      <c r="E15" s="127">
        <f>'Section 11 chart data'!$D$154</f>
        <v>42.67</v>
      </c>
      <c r="F15" s="323">
        <f>'Section 11 chart data'!$D$140</f>
        <v>0.1</v>
      </c>
      <c r="G15" s="323">
        <f>'Section 11 chart data'!$E$154</f>
        <v>7.3689999999999998</v>
      </c>
      <c r="H15" s="127">
        <f>'Section 11 chart data'!$F$154</f>
        <v>38.26</v>
      </c>
      <c r="I15" s="323">
        <f>'Section 11 chart data'!$E$140</f>
        <v>3.7999999999999999E-2</v>
      </c>
      <c r="J15" s="323">
        <f>'Section 11 chart data'!$G$154</f>
        <v>3.3839999999999999</v>
      </c>
      <c r="K15" s="127">
        <f>'Section 11 chart data'!$H$154</f>
        <v>43.25</v>
      </c>
      <c r="L15" s="323">
        <f>'Section 11 chart data'!$F$140</f>
        <v>3.2000000000000001E-2</v>
      </c>
      <c r="M15" s="323">
        <f>'Section 11 chart data'!$I$154</f>
        <v>2.8980000000000001</v>
      </c>
      <c r="N15" s="127">
        <f>'Section 11 chart data'!$J$154</f>
        <v>58.94</v>
      </c>
      <c r="O15" s="323">
        <f>'Section 11 chart data'!$G$140</f>
        <v>5.0999999999999997E-2</v>
      </c>
      <c r="P15" s="323">
        <f>'Section 11 chart data'!$K$154</f>
        <v>1.41</v>
      </c>
      <c r="Q15" s="127">
        <f>'Section 11 chart data'!$L$154</f>
        <v>75.22</v>
      </c>
      <c r="R15" s="323">
        <f>'Section 11 chart data'!$H$140</f>
        <v>4.4999999999999998E-2</v>
      </c>
      <c r="S15" s="323">
        <f>'Section 11 chart data'!$M$154</f>
        <v>2.5000000000000001E-2</v>
      </c>
      <c r="T15" s="127">
        <f>'Section 11 chart data'!$N$154</f>
        <v>49.37</v>
      </c>
      <c r="U15" s="323">
        <f>'Section 11 chart data'!$I$140</f>
        <v>0.10299999999999999</v>
      </c>
      <c r="V15" s="323">
        <f>'Section 11 chart data'!$O$154</f>
        <v>0.51600000000000001</v>
      </c>
      <c r="W15" s="127">
        <f>'Section 11 chart data'!$P$154</f>
        <v>50.33</v>
      </c>
      <c r="X15" s="323">
        <f>'Section 11 chart data'!$J$140</f>
        <v>0.02</v>
      </c>
      <c r="Y15" s="323">
        <f>'Section 11 chart data'!$Q$154</f>
        <v>0.33</v>
      </c>
      <c r="Z15" s="127">
        <f>'Section 11 chart data'!$R$154</f>
        <v>38.24</v>
      </c>
      <c r="AA15" s="323">
        <f>'Section 11 chart data'!$K$140</f>
        <v>5.3999999999999999E-2</v>
      </c>
      <c r="AB15" s="323">
        <f>'Section 11 chart data'!$S$154</f>
        <v>0.72299999999999998</v>
      </c>
      <c r="AC15" s="127">
        <f>'Section 11 chart data'!$T$154</f>
        <v>50.29</v>
      </c>
      <c r="AD15" s="323">
        <f>'Section 11 chart data'!$L$140</f>
        <v>1.6E-2</v>
      </c>
      <c r="AE15" s="323">
        <f>'Section 11 chart data'!$U$154</f>
        <v>1.125</v>
      </c>
      <c r="AF15" s="127">
        <f>'Section 11 chart data'!$V$154</f>
        <v>39.01</v>
      </c>
      <c r="AG15" s="323">
        <f>'Section 11 chart data'!$M$140</f>
        <v>3.5999999999999997E-2</v>
      </c>
      <c r="AH15" s="323">
        <f>'Section 11 chart data'!$W$154</f>
        <v>2.2570000000000001</v>
      </c>
      <c r="AI15" s="127">
        <f>'Section 11 chart data'!$X$154</f>
        <v>50.05</v>
      </c>
    </row>
    <row r="16" spans="2:35" ht="15" customHeight="1" x14ac:dyDescent="0.2">
      <c r="B16" s="113" t="s">
        <v>221</v>
      </c>
      <c r="C16" s="324">
        <f>'Section 11 chart data'!$C$141</f>
        <v>8.0000000000000002E-3</v>
      </c>
      <c r="D16" s="324">
        <f>'Section 11 chart data'!$C$155</f>
        <v>6.343</v>
      </c>
      <c r="E16" s="128">
        <f>'Section 11 chart data'!$D$155</f>
        <v>57.8</v>
      </c>
      <c r="F16" s="324">
        <f>'Section 11 chart data'!$D$141</f>
        <v>8.9999999999999993E-3</v>
      </c>
      <c r="G16" s="324">
        <f>'Section 11 chart data'!$E$155</f>
        <v>4.5060000000000002</v>
      </c>
      <c r="H16" s="128">
        <f>'Section 11 chart data'!$F$155</f>
        <v>41.93</v>
      </c>
      <c r="I16" s="324">
        <f>'Section 11 chart data'!$E$141</f>
        <v>2E-3</v>
      </c>
      <c r="J16" s="324">
        <f>'Section 11 chart data'!$G$155</f>
        <v>4.6120000000000001</v>
      </c>
      <c r="K16" s="128">
        <f>'Section 11 chart data'!$H$155</f>
        <v>70.63</v>
      </c>
      <c r="L16" s="324">
        <f>'Section 11 chart data'!$F$141</f>
        <v>2.5000000000000001E-2</v>
      </c>
      <c r="M16" s="324">
        <f>'Section 11 chart data'!$I$155</f>
        <v>3.1829999999999998</v>
      </c>
      <c r="N16" s="128">
        <f>'Section 11 chart data'!$J$155</f>
        <v>67.66</v>
      </c>
      <c r="O16" s="324">
        <f>'Section 11 chart data'!$G$141</f>
        <v>2.3E-2</v>
      </c>
      <c r="P16" s="324">
        <f>'Section 11 chart data'!$K$155</f>
        <v>2.0190000000000001</v>
      </c>
      <c r="Q16" s="128">
        <f>'Section 11 chart data'!$L$155</f>
        <v>75.87</v>
      </c>
      <c r="R16" s="324">
        <f>'Section 11 chart data'!$H$141</f>
        <v>2.4E-2</v>
      </c>
      <c r="S16" s="324">
        <f>'Section 11 chart data'!$M$155</f>
        <v>1.4E-2</v>
      </c>
      <c r="T16" s="128">
        <f>'Section 11 chart data'!$N$155</f>
        <v>66.010000000000005</v>
      </c>
      <c r="U16" s="324">
        <f>'Section 11 chart data'!$I$141</f>
        <v>4.7E-2</v>
      </c>
      <c r="V16" s="324">
        <f>'Section 11 chart data'!$O$155</f>
        <v>9.1999999999999998E-2</v>
      </c>
      <c r="W16" s="128">
        <f>'Section 11 chart data'!$P$155</f>
        <v>51.63</v>
      </c>
      <c r="X16" s="324">
        <f>'Section 11 chart data'!$J$141</f>
        <v>3.0000000000000001E-3</v>
      </c>
      <c r="Y16" s="324">
        <f>'Section 11 chart data'!$Q$155</f>
        <v>1.7000000000000001E-2</v>
      </c>
      <c r="Z16" s="128">
        <f>'Section 11 chart data'!$R$155</f>
        <v>72.739999999999995</v>
      </c>
      <c r="AA16" s="324">
        <f>'Section 11 chart data'!$K$141</f>
        <v>4.9000000000000002E-2</v>
      </c>
      <c r="AB16" s="324">
        <f>'Section 11 chart data'!$S$155</f>
        <v>0.57899999999999996</v>
      </c>
      <c r="AC16" s="128">
        <f>'Section 11 chart data'!$T$155</f>
        <v>70.290000000000006</v>
      </c>
      <c r="AD16" s="324">
        <f>'Section 11 chart data'!$L$141</f>
        <v>3.0000000000000001E-3</v>
      </c>
      <c r="AE16" s="324">
        <f>'Section 11 chart data'!$U$155</f>
        <v>0.95599999999999996</v>
      </c>
      <c r="AF16" s="128">
        <f>'Section 11 chart data'!$V$155</f>
        <v>52.56</v>
      </c>
      <c r="AG16" s="324">
        <f>'Section 11 chart data'!$M$141</f>
        <v>2.7E-2</v>
      </c>
      <c r="AH16" s="324">
        <f>'Section 11 chart data'!$W$155</f>
        <v>1.337</v>
      </c>
      <c r="AI16" s="128">
        <f>'Section 11 chart data'!$X$155</f>
        <v>58.87</v>
      </c>
    </row>
    <row r="17" spans="2:35" ht="15" customHeight="1" x14ac:dyDescent="0.2">
      <c r="B17" s="118" t="s">
        <v>80</v>
      </c>
      <c r="C17" s="125">
        <f>'Section 11 chart data'!$C$142</f>
        <v>1.1950000000000001</v>
      </c>
      <c r="D17" s="125">
        <f>'Section 11 chart data'!$C$156</f>
        <v>100.90900000000001</v>
      </c>
      <c r="E17" s="126">
        <f>'Section 11 chart data'!$D$156</f>
        <v>27.61</v>
      </c>
      <c r="F17" s="125">
        <f>'Section 11 chart data'!$D$142</f>
        <v>1.7729999999999999</v>
      </c>
      <c r="G17" s="125">
        <f>'Section 11 chart data'!$E$156</f>
        <v>79.908000000000001</v>
      </c>
      <c r="H17" s="126">
        <f>'Section 11 chart data'!$F$156</f>
        <v>25.96</v>
      </c>
      <c r="I17" s="125">
        <f>'Section 11 chart data'!$E$142</f>
        <v>1.3420000000000001</v>
      </c>
      <c r="J17" s="125">
        <f>'Section 11 chart data'!$G$156</f>
        <v>39.039000000000001</v>
      </c>
      <c r="K17" s="126">
        <f>'Section 11 chart data'!$H$156</f>
        <v>26.68</v>
      </c>
      <c r="L17" s="125">
        <f>'Section 11 chart data'!$F$142</f>
        <v>2.6230000000000002</v>
      </c>
      <c r="M17" s="125">
        <f>'Section 11 chart data'!$I$156</f>
        <v>50.837000000000003</v>
      </c>
      <c r="N17" s="126">
        <f>'Section 11 chart data'!$J$156</f>
        <v>31.47</v>
      </c>
      <c r="O17" s="125">
        <f>'Section 11 chart data'!$G$142</f>
        <v>1.607</v>
      </c>
      <c r="P17" s="125">
        <f>'Section 11 chart data'!$K$156</f>
        <v>35.65</v>
      </c>
      <c r="Q17" s="126">
        <f>'Section 11 chart data'!$L$156</f>
        <v>22.92</v>
      </c>
      <c r="R17" s="125">
        <f>'Section 11 chart data'!$H$142</f>
        <v>2.0059999999999998</v>
      </c>
      <c r="S17" s="125">
        <f>'Section 11 chart data'!$M$156</f>
        <v>24.302</v>
      </c>
      <c r="T17" s="126">
        <f>'Section 11 chart data'!$N$156</f>
        <v>15.31</v>
      </c>
      <c r="U17" s="125">
        <f>'Section 11 chart data'!$I$142</f>
        <v>3.722</v>
      </c>
      <c r="V17" s="125">
        <f>'Section 11 chart data'!$O$156</f>
        <v>44.088999999999999</v>
      </c>
      <c r="W17" s="126">
        <f>'Section 11 chart data'!$P$156</f>
        <v>15.52</v>
      </c>
      <c r="X17" s="125">
        <f>'Section 11 chart data'!$J$142</f>
        <v>3.3439999999999999</v>
      </c>
      <c r="Y17" s="125">
        <f>'Section 11 chart data'!$Q$156</f>
        <v>39.719000000000001</v>
      </c>
      <c r="Z17" s="126">
        <f>'Section 11 chart data'!$R$156</f>
        <v>16.22</v>
      </c>
      <c r="AA17" s="125">
        <f>'Section 11 chart data'!$K$142</f>
        <v>5.2489999999999997</v>
      </c>
      <c r="AB17" s="125">
        <f>'Section 11 chart data'!$S$156</f>
        <v>38.395000000000003</v>
      </c>
      <c r="AC17" s="126">
        <f>'Section 11 chart data'!$T$156</f>
        <v>21.09</v>
      </c>
      <c r="AD17" s="125">
        <f>'Section 11 chart data'!$L$142</f>
        <v>7.8609999999999998</v>
      </c>
      <c r="AE17" s="125">
        <f>'Section 11 chart data'!$U$156</f>
        <v>47.356000000000002</v>
      </c>
      <c r="AF17" s="126">
        <f>'Section 11 chart data'!$V$156</f>
        <v>24.42</v>
      </c>
      <c r="AG17" s="125">
        <f>'Section 11 chart data'!$M$142</f>
        <v>5.7770000000000001</v>
      </c>
      <c r="AH17" s="125">
        <f>'Section 11 chart data'!$W$156</f>
        <v>53.656999999999996</v>
      </c>
      <c r="AI17" s="126">
        <f>'Section 11 chart data'!$X$156</f>
        <v>19.63</v>
      </c>
    </row>
    <row r="20" spans="2:35" ht="15" customHeight="1" x14ac:dyDescent="0.2">
      <c r="B20" s="906" t="s">
        <v>357</v>
      </c>
      <c r="C20" s="903" t="s">
        <v>331</v>
      </c>
      <c r="D20" s="903"/>
      <c r="E20" s="903"/>
      <c r="F20" s="903" t="s">
        <v>222</v>
      </c>
      <c r="G20" s="903"/>
      <c r="H20" s="895"/>
    </row>
    <row r="21" spans="2:35" ht="15" customHeight="1" x14ac:dyDescent="0.2">
      <c r="B21" s="907"/>
      <c r="C21" s="318" t="s">
        <v>78</v>
      </c>
      <c r="D21" s="904" t="s">
        <v>79</v>
      </c>
      <c r="E21" s="904"/>
      <c r="F21" s="318" t="s">
        <v>78</v>
      </c>
      <c r="G21" s="904" t="s">
        <v>79</v>
      </c>
      <c r="H21" s="898"/>
    </row>
    <row r="22" spans="2:35" ht="30" customHeight="1" x14ac:dyDescent="0.2">
      <c r="B22" s="907"/>
      <c r="C22" s="905" t="s">
        <v>325</v>
      </c>
      <c r="D22" s="905"/>
      <c r="E22" s="16" t="s">
        <v>82</v>
      </c>
      <c r="F22" s="905" t="s">
        <v>325</v>
      </c>
      <c r="G22" s="905"/>
      <c r="H22" s="17" t="s">
        <v>82</v>
      </c>
    </row>
    <row r="23" spans="2:35" ht="15" customHeight="1" x14ac:dyDescent="0.2">
      <c r="B23" s="143" t="str">
        <f>Index!$B$4</f>
        <v>North East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214</v>
      </c>
      <c r="C24" s="323">
        <f>$C$9</f>
        <v>0.24</v>
      </c>
      <c r="D24" s="323">
        <f>$D$9</f>
        <v>11.023999999999999</v>
      </c>
      <c r="E24" s="127">
        <f>$E$9</f>
        <v>22.27</v>
      </c>
      <c r="F24" s="323">
        <f>$F$9</f>
        <v>0.29499999999999998</v>
      </c>
      <c r="G24" s="323">
        <f>$G$9</f>
        <v>10.933</v>
      </c>
      <c r="H24" s="692">
        <f>$H$9</f>
        <v>16.36</v>
      </c>
    </row>
    <row r="25" spans="2:35" ht="15" customHeight="1" x14ac:dyDescent="0.2">
      <c r="B25" s="109" t="s">
        <v>215</v>
      </c>
      <c r="C25" s="323">
        <f>$C$10</f>
        <v>0.08</v>
      </c>
      <c r="D25" s="323">
        <f>$D$10</f>
        <v>3.8940000000000001</v>
      </c>
      <c r="E25" s="127">
        <f>$E$10</f>
        <v>31.3</v>
      </c>
      <c r="F25" s="323">
        <f>$F$10</f>
        <v>7.8E-2</v>
      </c>
      <c r="G25" s="323">
        <f>$G$10</f>
        <v>2.0089999999999999</v>
      </c>
      <c r="H25" s="692">
        <f>$H$10</f>
        <v>22.39</v>
      </c>
    </row>
    <row r="26" spans="2:35" ht="15" customHeight="1" x14ac:dyDescent="0.2">
      <c r="B26" s="109" t="s">
        <v>216</v>
      </c>
      <c r="C26" s="323">
        <f>$C$11</f>
        <v>0.09</v>
      </c>
      <c r="D26" s="323">
        <f>$D$11</f>
        <v>4.6420000000000003</v>
      </c>
      <c r="E26" s="127">
        <f>$E$11</f>
        <v>30.49</v>
      </c>
      <c r="F26" s="323">
        <f>$F$11</f>
        <v>9.1999999999999998E-2</v>
      </c>
      <c r="G26" s="323">
        <f>$G$11</f>
        <v>2.3820000000000001</v>
      </c>
      <c r="H26" s="692">
        <f>$H$11</f>
        <v>24.98</v>
      </c>
    </row>
    <row r="27" spans="2:35" ht="15" customHeight="1" x14ac:dyDescent="0.2">
      <c r="B27" s="109" t="s">
        <v>217</v>
      </c>
      <c r="C27" s="323">
        <f>$C$12</f>
        <v>0.312</v>
      </c>
      <c r="D27" s="323">
        <f>$D$12</f>
        <v>18.347999999999999</v>
      </c>
      <c r="E27" s="127">
        <f>$E$12</f>
        <v>26.84</v>
      </c>
      <c r="F27" s="323">
        <f>$F$12</f>
        <v>0.34599999999999997</v>
      </c>
      <c r="G27" s="323">
        <f>$G$12</f>
        <v>12.061</v>
      </c>
      <c r="H27" s="692">
        <f>$H$12</f>
        <v>24.49</v>
      </c>
    </row>
    <row r="28" spans="2:35" ht="15" customHeight="1" x14ac:dyDescent="0.2">
      <c r="B28" s="109" t="s">
        <v>218</v>
      </c>
      <c r="C28" s="323">
        <f>$C$13</f>
        <v>0.32700000000000001</v>
      </c>
      <c r="D28" s="323">
        <f>$D$13</f>
        <v>31.297999999999998</v>
      </c>
      <c r="E28" s="127">
        <f>$E$13</f>
        <v>28.12</v>
      </c>
      <c r="F28" s="323">
        <f>$F$13</f>
        <v>0.57699999999999996</v>
      </c>
      <c r="G28" s="323">
        <f>$G$13</f>
        <v>25.734999999999999</v>
      </c>
      <c r="H28" s="692">
        <f>$H$13</f>
        <v>29.21</v>
      </c>
    </row>
    <row r="29" spans="2:35" ht="15" customHeight="1" x14ac:dyDescent="0.2">
      <c r="B29" s="109" t="s">
        <v>219</v>
      </c>
      <c r="C29" s="323">
        <f>$C$14</f>
        <v>0.108</v>
      </c>
      <c r="D29" s="323">
        <f>$D$14</f>
        <v>16.571999999999999</v>
      </c>
      <c r="E29" s="127">
        <f>$E$14</f>
        <v>36.33</v>
      </c>
      <c r="F29" s="323">
        <f>$F$14</f>
        <v>0.27700000000000002</v>
      </c>
      <c r="G29" s="323">
        <f>$G$14</f>
        <v>14.752000000000001</v>
      </c>
      <c r="H29" s="692">
        <f>$H$14</f>
        <v>34.08</v>
      </c>
    </row>
    <row r="30" spans="2:35" ht="15" customHeight="1" x14ac:dyDescent="0.2">
      <c r="B30" s="109" t="s">
        <v>220</v>
      </c>
      <c r="C30" s="323">
        <f>$C$15</f>
        <v>3.1E-2</v>
      </c>
      <c r="D30" s="323">
        <f>$D$15</f>
        <v>8.3940000000000001</v>
      </c>
      <c r="E30" s="127">
        <f>$E$15</f>
        <v>42.67</v>
      </c>
      <c r="F30" s="323">
        <f>$F$15</f>
        <v>0.1</v>
      </c>
      <c r="G30" s="323">
        <f>$G$15</f>
        <v>7.3689999999999998</v>
      </c>
      <c r="H30" s="692">
        <f>$H$15</f>
        <v>38.26</v>
      </c>
    </row>
    <row r="31" spans="2:35" ht="15" customHeight="1" x14ac:dyDescent="0.2">
      <c r="B31" s="113" t="s">
        <v>221</v>
      </c>
      <c r="C31" s="324">
        <f>$C$16</f>
        <v>8.0000000000000002E-3</v>
      </c>
      <c r="D31" s="324">
        <f>$D$16</f>
        <v>6.343</v>
      </c>
      <c r="E31" s="128">
        <f>$E$16</f>
        <v>57.8</v>
      </c>
      <c r="F31" s="324">
        <f>$F$16</f>
        <v>8.9999999999999993E-3</v>
      </c>
      <c r="G31" s="324">
        <f>$G$16</f>
        <v>4.5060000000000002</v>
      </c>
      <c r="H31" s="693">
        <f>$H$16</f>
        <v>41.93</v>
      </c>
    </row>
    <row r="32" spans="2:35" ht="15" customHeight="1" x14ac:dyDescent="0.2">
      <c r="B32" s="118" t="s">
        <v>80</v>
      </c>
      <c r="C32" s="125">
        <f>$C$17</f>
        <v>1.1950000000000001</v>
      </c>
      <c r="D32" s="125">
        <f>$D$17</f>
        <v>100.90900000000001</v>
      </c>
      <c r="E32" s="126">
        <f>$E$17</f>
        <v>27.61</v>
      </c>
      <c r="F32" s="125">
        <f>$F$17</f>
        <v>1.7729999999999999</v>
      </c>
      <c r="G32" s="125">
        <f>$G$17</f>
        <v>79.908000000000001</v>
      </c>
      <c r="H32" s="694">
        <f>$H$17</f>
        <v>25.96</v>
      </c>
    </row>
    <row r="35" spans="2:8" ht="15" customHeight="1" x14ac:dyDescent="0.2">
      <c r="B35" s="906" t="s">
        <v>357</v>
      </c>
      <c r="C35" s="903" t="s">
        <v>225</v>
      </c>
      <c r="D35" s="903"/>
      <c r="E35" s="903"/>
      <c r="F35" s="903" t="s">
        <v>226</v>
      </c>
      <c r="G35" s="903"/>
      <c r="H35" s="895"/>
    </row>
    <row r="36" spans="2:8" ht="15" customHeight="1" x14ac:dyDescent="0.2">
      <c r="B36" s="907"/>
      <c r="C36" s="318" t="s">
        <v>78</v>
      </c>
      <c r="D36" s="904" t="s">
        <v>79</v>
      </c>
      <c r="E36" s="904"/>
      <c r="F36" s="318" t="s">
        <v>78</v>
      </c>
      <c r="G36" s="904" t="s">
        <v>79</v>
      </c>
      <c r="H36" s="898"/>
    </row>
    <row r="37" spans="2:8" ht="30" customHeight="1" x14ac:dyDescent="0.2">
      <c r="B37" s="907"/>
      <c r="C37" s="905" t="s">
        <v>325</v>
      </c>
      <c r="D37" s="905"/>
      <c r="E37" s="16" t="s">
        <v>82</v>
      </c>
      <c r="F37" s="905" t="s">
        <v>325</v>
      </c>
      <c r="G37" s="905"/>
      <c r="H37" s="17" t="s">
        <v>82</v>
      </c>
    </row>
    <row r="38" spans="2:8" ht="15" customHeight="1" x14ac:dyDescent="0.2">
      <c r="B38" s="143" t="str">
        <f>Index!$B$4</f>
        <v>North East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214</v>
      </c>
      <c r="C39" s="323">
        <f>$I$9</f>
        <v>0.26300000000000001</v>
      </c>
      <c r="D39" s="323">
        <f>$J$9</f>
        <v>10.339</v>
      </c>
      <c r="E39" s="127">
        <f>$K$9</f>
        <v>15.5</v>
      </c>
      <c r="F39" s="323">
        <f>$L$9</f>
        <v>0.26700000000000002</v>
      </c>
      <c r="G39" s="323">
        <f>$M$9</f>
        <v>11.779</v>
      </c>
      <c r="H39" s="692">
        <f>$N$9</f>
        <v>12.47</v>
      </c>
    </row>
    <row r="40" spans="2:8" ht="15" customHeight="1" x14ac:dyDescent="0.2">
      <c r="B40" s="109" t="s">
        <v>215</v>
      </c>
      <c r="C40" s="323">
        <f>$I$10</f>
        <v>9.0999999999999998E-2</v>
      </c>
      <c r="D40" s="323">
        <f>$J$10</f>
        <v>1.23</v>
      </c>
      <c r="E40" s="127">
        <f>$K$10</f>
        <v>17.739999999999998</v>
      </c>
      <c r="F40" s="323">
        <f>$L$10</f>
        <v>0.10100000000000001</v>
      </c>
      <c r="G40" s="323">
        <f>$M$10</f>
        <v>1.732</v>
      </c>
      <c r="H40" s="692">
        <f>$N$10</f>
        <v>24.31</v>
      </c>
    </row>
    <row r="41" spans="2:8" ht="15" customHeight="1" x14ac:dyDescent="0.2">
      <c r="B41" s="109" t="s">
        <v>216</v>
      </c>
      <c r="C41" s="323">
        <f>$I$11</f>
        <v>0.111</v>
      </c>
      <c r="D41" s="323">
        <f>$J$11</f>
        <v>1.0860000000000001</v>
      </c>
      <c r="E41" s="127">
        <f>$K$11</f>
        <v>20.46</v>
      </c>
      <c r="F41" s="323">
        <f>$L$11</f>
        <v>0.126</v>
      </c>
      <c r="G41" s="323">
        <f>$M$11</f>
        <v>1.7250000000000001</v>
      </c>
      <c r="H41" s="692">
        <f>$N$11</f>
        <v>30.86</v>
      </c>
    </row>
    <row r="42" spans="2:8" ht="15" customHeight="1" x14ac:dyDescent="0.2">
      <c r="B42" s="109" t="s">
        <v>217</v>
      </c>
      <c r="C42" s="323">
        <f>$I$12</f>
        <v>0.39700000000000002</v>
      </c>
      <c r="D42" s="323">
        <f>$J$12</f>
        <v>4.1130000000000004</v>
      </c>
      <c r="E42" s="127">
        <f>$K$12</f>
        <v>22.49</v>
      </c>
      <c r="F42" s="323">
        <f>$L$12</f>
        <v>0.66900000000000004</v>
      </c>
      <c r="G42" s="323">
        <f>$M$12</f>
        <v>7.1130000000000004</v>
      </c>
      <c r="H42" s="692">
        <f>$N$12</f>
        <v>42.58</v>
      </c>
    </row>
    <row r="43" spans="2:8" ht="15" customHeight="1" x14ac:dyDescent="0.2">
      <c r="B43" s="109" t="s">
        <v>218</v>
      </c>
      <c r="C43" s="323">
        <f>$I$13</f>
        <v>0.33800000000000002</v>
      </c>
      <c r="D43" s="323">
        <f>$J$13</f>
        <v>8.359</v>
      </c>
      <c r="E43" s="127">
        <f>$K$13</f>
        <v>30.03</v>
      </c>
      <c r="F43" s="323">
        <f>$L$13</f>
        <v>1.0960000000000001</v>
      </c>
      <c r="G43" s="323">
        <f>$M$13</f>
        <v>14.996</v>
      </c>
      <c r="H43" s="692">
        <f>$N$13</f>
        <v>44.51</v>
      </c>
    </row>
    <row r="44" spans="2:8" ht="15" customHeight="1" x14ac:dyDescent="0.2">
      <c r="B44" s="109" t="s">
        <v>219</v>
      </c>
      <c r="C44" s="323">
        <f>$I$14</f>
        <v>0.10100000000000001</v>
      </c>
      <c r="D44" s="323">
        <f>$J$14</f>
        <v>5.8780000000000001</v>
      </c>
      <c r="E44" s="127">
        <f>$K$14</f>
        <v>39.369999999999997</v>
      </c>
      <c r="F44" s="323">
        <f>$L$14</f>
        <v>0.307</v>
      </c>
      <c r="G44" s="323">
        <f>$M$14</f>
        <v>7.41</v>
      </c>
      <c r="H44" s="692">
        <f>$N$14</f>
        <v>43.11</v>
      </c>
    </row>
    <row r="45" spans="2:8" ht="15" customHeight="1" x14ac:dyDescent="0.2">
      <c r="B45" s="109" t="s">
        <v>220</v>
      </c>
      <c r="C45" s="323">
        <f>$I$15</f>
        <v>3.7999999999999999E-2</v>
      </c>
      <c r="D45" s="323">
        <f>$J$15</f>
        <v>3.3839999999999999</v>
      </c>
      <c r="E45" s="127">
        <f>$K$15</f>
        <v>43.25</v>
      </c>
      <c r="F45" s="323">
        <f>$L$15</f>
        <v>3.2000000000000001E-2</v>
      </c>
      <c r="G45" s="323">
        <f>$M$15</f>
        <v>2.8980000000000001</v>
      </c>
      <c r="H45" s="692">
        <f>$N$15</f>
        <v>58.94</v>
      </c>
    </row>
    <row r="46" spans="2:8" ht="15" customHeight="1" x14ac:dyDescent="0.2">
      <c r="B46" s="113" t="s">
        <v>221</v>
      </c>
      <c r="C46" s="324">
        <f>$I$16</f>
        <v>2E-3</v>
      </c>
      <c r="D46" s="324">
        <f>$J$16</f>
        <v>4.6120000000000001</v>
      </c>
      <c r="E46" s="128">
        <f>$K$16</f>
        <v>70.63</v>
      </c>
      <c r="F46" s="324">
        <f>$L$16</f>
        <v>2.5000000000000001E-2</v>
      </c>
      <c r="G46" s="324">
        <f>$M$16</f>
        <v>3.1829999999999998</v>
      </c>
      <c r="H46" s="693">
        <f>$N$16</f>
        <v>67.66</v>
      </c>
    </row>
    <row r="47" spans="2:8" ht="15" customHeight="1" x14ac:dyDescent="0.2">
      <c r="B47" s="118" t="s">
        <v>80</v>
      </c>
      <c r="C47" s="125">
        <f>$I$17</f>
        <v>1.3420000000000001</v>
      </c>
      <c r="D47" s="125">
        <f>$J$17</f>
        <v>39.039000000000001</v>
      </c>
      <c r="E47" s="126">
        <f>$K$17</f>
        <v>26.68</v>
      </c>
      <c r="F47" s="125">
        <f>$L$17</f>
        <v>2.6230000000000002</v>
      </c>
      <c r="G47" s="125">
        <f>$M$17</f>
        <v>50.837000000000003</v>
      </c>
      <c r="H47" s="694">
        <f>$N$17</f>
        <v>31.47</v>
      </c>
    </row>
    <row r="50" spans="2:8" ht="15" customHeight="1" x14ac:dyDescent="0.2">
      <c r="B50" s="906" t="s">
        <v>357</v>
      </c>
      <c r="C50" s="903" t="s">
        <v>227</v>
      </c>
      <c r="D50" s="903"/>
      <c r="E50" s="903"/>
      <c r="F50" s="903" t="s">
        <v>228</v>
      </c>
      <c r="G50" s="903"/>
      <c r="H50" s="895"/>
    </row>
    <row r="51" spans="2:8" ht="15" customHeight="1" x14ac:dyDescent="0.2">
      <c r="B51" s="907"/>
      <c r="C51" s="318" t="s">
        <v>78</v>
      </c>
      <c r="D51" s="904" t="s">
        <v>79</v>
      </c>
      <c r="E51" s="904"/>
      <c r="F51" s="318" t="s">
        <v>78</v>
      </c>
      <c r="G51" s="904" t="s">
        <v>79</v>
      </c>
      <c r="H51" s="898"/>
    </row>
    <row r="52" spans="2:8" ht="30" customHeight="1" x14ac:dyDescent="0.2">
      <c r="B52" s="907"/>
      <c r="C52" s="905" t="s">
        <v>325</v>
      </c>
      <c r="D52" s="905"/>
      <c r="E52" s="16" t="s">
        <v>82</v>
      </c>
      <c r="F52" s="905" t="s">
        <v>325</v>
      </c>
      <c r="G52" s="905"/>
      <c r="H52" s="17" t="s">
        <v>82</v>
      </c>
    </row>
    <row r="53" spans="2:8" ht="15" customHeight="1" x14ac:dyDescent="0.2">
      <c r="B53" s="143" t="str">
        <f>Index!$B$4</f>
        <v>North East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214</v>
      </c>
      <c r="C54" s="323">
        <f>$O$9</f>
        <v>0.495</v>
      </c>
      <c r="D54" s="323">
        <f>$P$9</f>
        <v>15.472</v>
      </c>
      <c r="E54" s="127">
        <f>$Q$9</f>
        <v>15.69</v>
      </c>
      <c r="F54" s="323">
        <f>$R$9</f>
        <v>0.8</v>
      </c>
      <c r="G54" s="323">
        <f>$S$9</f>
        <v>15.621</v>
      </c>
      <c r="H54" s="692">
        <f>$T$9</f>
        <v>18.12</v>
      </c>
    </row>
    <row r="55" spans="2:8" ht="15" customHeight="1" x14ac:dyDescent="0.2">
      <c r="B55" s="109" t="s">
        <v>215</v>
      </c>
      <c r="C55" s="323">
        <f>$O$10</f>
        <v>8.6999999999999994E-2</v>
      </c>
      <c r="D55" s="323">
        <f>$P$10</f>
        <v>2.419</v>
      </c>
      <c r="E55" s="127">
        <f>$Q$10</f>
        <v>26.37</v>
      </c>
      <c r="F55" s="323">
        <f>$R$10</f>
        <v>0.106</v>
      </c>
      <c r="G55" s="323">
        <f>$S$10</f>
        <v>2.052</v>
      </c>
      <c r="H55" s="692">
        <f>$T$10</f>
        <v>15.34</v>
      </c>
    </row>
    <row r="56" spans="2:8" ht="15" customHeight="1" x14ac:dyDescent="0.2">
      <c r="B56" s="109" t="s">
        <v>216</v>
      </c>
      <c r="C56" s="323">
        <f>$O$11</f>
        <v>0.10199999999999999</v>
      </c>
      <c r="D56" s="323">
        <f>$P$11</f>
        <v>2.2610000000000001</v>
      </c>
      <c r="E56" s="127">
        <f>$Q$11</f>
        <v>35.25</v>
      </c>
      <c r="F56" s="323">
        <f>$R$11</f>
        <v>0.11</v>
      </c>
      <c r="G56" s="323">
        <f>$S$11</f>
        <v>1.546</v>
      </c>
      <c r="H56" s="692">
        <f>$T$11</f>
        <v>13.62</v>
      </c>
    </row>
    <row r="57" spans="2:8" ht="15" customHeight="1" x14ac:dyDescent="0.2">
      <c r="B57" s="109" t="s">
        <v>217</v>
      </c>
      <c r="C57" s="323">
        <f>$O$12</f>
        <v>0.38200000000000001</v>
      </c>
      <c r="D57" s="323">
        <f>$P$12</f>
        <v>6.2</v>
      </c>
      <c r="E57" s="127">
        <f>$Q$12</f>
        <v>38.65</v>
      </c>
      <c r="F57" s="323">
        <f>$R$12</f>
        <v>0.36099999999999999</v>
      </c>
      <c r="G57" s="323">
        <f>$S$12</f>
        <v>3.1349999999999998</v>
      </c>
      <c r="H57" s="692">
        <f>$T$12</f>
        <v>16.850000000000001</v>
      </c>
    </row>
    <row r="58" spans="2:8" ht="15" customHeight="1" x14ac:dyDescent="0.2">
      <c r="B58" s="109" t="s">
        <v>218</v>
      </c>
      <c r="C58" s="323">
        <f>$O$13</f>
        <v>0.34899999999999998</v>
      </c>
      <c r="D58" s="323">
        <f>$P$13</f>
        <v>3.7959999999999998</v>
      </c>
      <c r="E58" s="127">
        <f>$Q$13</f>
        <v>40.729999999999997</v>
      </c>
      <c r="F58" s="323">
        <f>$R$13</f>
        <v>0.41</v>
      </c>
      <c r="G58" s="323">
        <f>$S$13</f>
        <v>1.6850000000000001</v>
      </c>
      <c r="H58" s="692">
        <f>$T$13</f>
        <v>24.76</v>
      </c>
    </row>
    <row r="59" spans="2:8" ht="15" customHeight="1" x14ac:dyDescent="0.2">
      <c r="B59" s="109" t="s">
        <v>219</v>
      </c>
      <c r="C59" s="323">
        <f>$O$14</f>
        <v>0.11799999999999999</v>
      </c>
      <c r="D59" s="323">
        <f>$P$14</f>
        <v>2.073</v>
      </c>
      <c r="E59" s="127">
        <f>$Q$14</f>
        <v>71.069999999999993</v>
      </c>
      <c r="F59" s="323">
        <f>$R$14</f>
        <v>0.151</v>
      </c>
      <c r="G59" s="323">
        <f>$S$14</f>
        <v>0.224</v>
      </c>
      <c r="H59" s="692">
        <f>$T$14</f>
        <v>37.86</v>
      </c>
    </row>
    <row r="60" spans="2:8" ht="15" customHeight="1" x14ac:dyDescent="0.2">
      <c r="B60" s="109" t="s">
        <v>220</v>
      </c>
      <c r="C60" s="323">
        <f>$O$15</f>
        <v>5.0999999999999997E-2</v>
      </c>
      <c r="D60" s="323">
        <f>$P$15</f>
        <v>1.41</v>
      </c>
      <c r="E60" s="127">
        <f>$Q$15</f>
        <v>75.22</v>
      </c>
      <c r="F60" s="323">
        <f>$R$15</f>
        <v>4.4999999999999998E-2</v>
      </c>
      <c r="G60" s="323">
        <f>$S$15</f>
        <v>2.5000000000000001E-2</v>
      </c>
      <c r="H60" s="692">
        <f>$T$15</f>
        <v>49.37</v>
      </c>
    </row>
    <row r="61" spans="2:8" ht="15" customHeight="1" x14ac:dyDescent="0.2">
      <c r="B61" s="113" t="s">
        <v>221</v>
      </c>
      <c r="C61" s="324">
        <f>$O$16</f>
        <v>2.3E-2</v>
      </c>
      <c r="D61" s="324">
        <f>$P$16</f>
        <v>2.0190000000000001</v>
      </c>
      <c r="E61" s="128">
        <f>$Q$16</f>
        <v>75.87</v>
      </c>
      <c r="F61" s="324">
        <f>$R$16</f>
        <v>2.4E-2</v>
      </c>
      <c r="G61" s="324">
        <f>$S$16</f>
        <v>1.4E-2</v>
      </c>
      <c r="H61" s="693">
        <f>$T$16</f>
        <v>66.010000000000005</v>
      </c>
    </row>
    <row r="62" spans="2:8" ht="15" customHeight="1" x14ac:dyDescent="0.2">
      <c r="B62" s="118" t="s">
        <v>80</v>
      </c>
      <c r="C62" s="125">
        <f>$O$17</f>
        <v>1.607</v>
      </c>
      <c r="D62" s="125">
        <f>$P$17</f>
        <v>35.65</v>
      </c>
      <c r="E62" s="126">
        <f>$Q$17</f>
        <v>22.92</v>
      </c>
      <c r="F62" s="125">
        <f>$R$17</f>
        <v>2.0059999999999998</v>
      </c>
      <c r="G62" s="125">
        <f>$S$17</f>
        <v>24.302</v>
      </c>
      <c r="H62" s="694">
        <f>$T$17</f>
        <v>15.31</v>
      </c>
    </row>
    <row r="65" spans="2:8" ht="15" customHeight="1" x14ac:dyDescent="0.2">
      <c r="B65" s="906" t="s">
        <v>357</v>
      </c>
      <c r="C65" s="903" t="s">
        <v>332</v>
      </c>
      <c r="D65" s="903"/>
      <c r="E65" s="903"/>
      <c r="F65" s="903" t="s">
        <v>333</v>
      </c>
      <c r="G65" s="903"/>
      <c r="H65" s="895"/>
    </row>
    <row r="66" spans="2:8" ht="15" customHeight="1" x14ac:dyDescent="0.2">
      <c r="B66" s="907"/>
      <c r="C66" s="318" t="s">
        <v>78</v>
      </c>
      <c r="D66" s="904" t="s">
        <v>79</v>
      </c>
      <c r="E66" s="904"/>
      <c r="F66" s="318" t="s">
        <v>78</v>
      </c>
      <c r="G66" s="904" t="s">
        <v>79</v>
      </c>
      <c r="H66" s="898"/>
    </row>
    <row r="67" spans="2:8" ht="30" customHeight="1" x14ac:dyDescent="0.2">
      <c r="B67" s="907"/>
      <c r="C67" s="905" t="s">
        <v>325</v>
      </c>
      <c r="D67" s="905"/>
      <c r="E67" s="16" t="s">
        <v>82</v>
      </c>
      <c r="F67" s="905" t="s">
        <v>325</v>
      </c>
      <c r="G67" s="905"/>
      <c r="H67" s="17" t="s">
        <v>82</v>
      </c>
    </row>
    <row r="68" spans="2:8" ht="15" customHeight="1" x14ac:dyDescent="0.2">
      <c r="B68" s="143" t="str">
        <f>Index!$B$4</f>
        <v>North East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214</v>
      </c>
      <c r="C69" s="323">
        <f>$U$9</f>
        <v>1.8320000000000001</v>
      </c>
      <c r="D69" s="323">
        <f>$V$9</f>
        <v>16.829000000000001</v>
      </c>
      <c r="E69" s="127">
        <f>$W$9</f>
        <v>17.37</v>
      </c>
      <c r="F69" s="323">
        <f>$X$9</f>
        <v>2.3620000000000001</v>
      </c>
      <c r="G69" s="323">
        <f>$Y$9</f>
        <v>13.147</v>
      </c>
      <c r="H69" s="692">
        <f>$Z$9</f>
        <v>16.11</v>
      </c>
    </row>
    <row r="70" spans="2:8" ht="15" customHeight="1" x14ac:dyDescent="0.2">
      <c r="B70" s="109" t="s">
        <v>215</v>
      </c>
      <c r="C70" s="323">
        <f>$U$10</f>
        <v>0.17899999999999999</v>
      </c>
      <c r="D70" s="323">
        <f>$V$10</f>
        <v>3.8580000000000001</v>
      </c>
      <c r="E70" s="127">
        <f>$W$10</f>
        <v>17.09</v>
      </c>
      <c r="F70" s="323">
        <f>$X$10</f>
        <v>0.21</v>
      </c>
      <c r="G70" s="323">
        <f>$Y$10</f>
        <v>3.3010000000000002</v>
      </c>
      <c r="H70" s="692">
        <f>$Z$10</f>
        <v>17.489999999999998</v>
      </c>
    </row>
    <row r="71" spans="2:8" ht="15" customHeight="1" x14ac:dyDescent="0.2">
      <c r="B71" s="109" t="s">
        <v>216</v>
      </c>
      <c r="C71" s="323">
        <f>$U$11</f>
        <v>0.15</v>
      </c>
      <c r="D71" s="323">
        <f>$V$11</f>
        <v>3.9369999999999998</v>
      </c>
      <c r="E71" s="127">
        <f>$W$11</f>
        <v>17.7</v>
      </c>
      <c r="F71" s="323">
        <f>$X$11</f>
        <v>0.14799999999999999</v>
      </c>
      <c r="G71" s="323">
        <f>$Y$11</f>
        <v>3.32</v>
      </c>
      <c r="H71" s="692">
        <f>$Z$11</f>
        <v>18.649999999999999</v>
      </c>
    </row>
    <row r="72" spans="2:8" ht="15" customHeight="1" x14ac:dyDescent="0.2">
      <c r="B72" s="109" t="s">
        <v>217</v>
      </c>
      <c r="C72" s="323">
        <f>$U$12</f>
        <v>0.53500000000000003</v>
      </c>
      <c r="D72" s="323">
        <f>$V$12</f>
        <v>10.798999999999999</v>
      </c>
      <c r="E72" s="127">
        <f>$W$12</f>
        <v>18.5</v>
      </c>
      <c r="F72" s="323">
        <f>$X$12</f>
        <v>0.29699999999999999</v>
      </c>
      <c r="G72" s="323">
        <f>$Y$12</f>
        <v>9.6010000000000009</v>
      </c>
      <c r="H72" s="692">
        <f>$Z$12</f>
        <v>19.649999999999999</v>
      </c>
    </row>
    <row r="73" spans="2:8" ht="15" customHeight="1" x14ac:dyDescent="0.2">
      <c r="B73" s="109" t="s">
        <v>218</v>
      </c>
      <c r="C73" s="323">
        <f>$U$13</f>
        <v>0.63900000000000001</v>
      </c>
      <c r="D73" s="323">
        <f>$V$13</f>
        <v>6.3769999999999998</v>
      </c>
      <c r="E73" s="127">
        <f>$W$13</f>
        <v>23.76</v>
      </c>
      <c r="F73" s="323">
        <f>$X$13</f>
        <v>0.23</v>
      </c>
      <c r="G73" s="323">
        <f>$Y$13</f>
        <v>7.8070000000000004</v>
      </c>
      <c r="H73" s="692">
        <f>$Z$13</f>
        <v>25.88</v>
      </c>
    </row>
    <row r="74" spans="2:8" ht="15" customHeight="1" x14ac:dyDescent="0.2">
      <c r="B74" s="109" t="s">
        <v>219</v>
      </c>
      <c r="C74" s="323">
        <f>$U$14</f>
        <v>0.23599999999999999</v>
      </c>
      <c r="D74" s="323">
        <f>$V$14</f>
        <v>1.679</v>
      </c>
      <c r="E74" s="127">
        <f>$W$14</f>
        <v>33.659999999999997</v>
      </c>
      <c r="F74" s="323">
        <f>$X$14</f>
        <v>7.3999999999999996E-2</v>
      </c>
      <c r="G74" s="323">
        <f>$Y$14</f>
        <v>2.1949999999999998</v>
      </c>
      <c r="H74" s="692">
        <f>$Z$14</f>
        <v>32.450000000000003</v>
      </c>
    </row>
    <row r="75" spans="2:8" ht="15" customHeight="1" x14ac:dyDescent="0.2">
      <c r="B75" s="109" t="s">
        <v>220</v>
      </c>
      <c r="C75" s="323">
        <f>$U$15</f>
        <v>0.10299999999999999</v>
      </c>
      <c r="D75" s="323">
        <f>$V$15</f>
        <v>0.51600000000000001</v>
      </c>
      <c r="E75" s="127">
        <f>$W$15</f>
        <v>50.33</v>
      </c>
      <c r="F75" s="323">
        <f>$X$15</f>
        <v>0.02</v>
      </c>
      <c r="G75" s="323">
        <f>$Y$15</f>
        <v>0.33</v>
      </c>
      <c r="H75" s="692">
        <f>$Z$15</f>
        <v>38.24</v>
      </c>
    </row>
    <row r="76" spans="2:8" ht="15" customHeight="1" x14ac:dyDescent="0.2">
      <c r="B76" s="113" t="s">
        <v>221</v>
      </c>
      <c r="C76" s="324">
        <f>$U$16</f>
        <v>4.7E-2</v>
      </c>
      <c r="D76" s="324">
        <f>$V$16</f>
        <v>9.1999999999999998E-2</v>
      </c>
      <c r="E76" s="128">
        <f>$W$16</f>
        <v>51.63</v>
      </c>
      <c r="F76" s="324">
        <f>$X$16</f>
        <v>3.0000000000000001E-3</v>
      </c>
      <c r="G76" s="324">
        <f>$Y$16</f>
        <v>1.7000000000000001E-2</v>
      </c>
      <c r="H76" s="693">
        <f>$Z$16</f>
        <v>72.739999999999995</v>
      </c>
    </row>
    <row r="77" spans="2:8" ht="15" customHeight="1" x14ac:dyDescent="0.2">
      <c r="B77" s="118" t="s">
        <v>80</v>
      </c>
      <c r="C77" s="125">
        <f>$U$17</f>
        <v>3.722</v>
      </c>
      <c r="D77" s="125">
        <f>$V$17</f>
        <v>44.088999999999999</v>
      </c>
      <c r="E77" s="126">
        <f>$W$17</f>
        <v>15.52</v>
      </c>
      <c r="F77" s="125">
        <f>$X$17</f>
        <v>3.3439999999999999</v>
      </c>
      <c r="G77" s="125">
        <f>$Y$17</f>
        <v>39.719000000000001</v>
      </c>
      <c r="H77" s="694">
        <f>$Z$17</f>
        <v>16.22</v>
      </c>
    </row>
    <row r="80" spans="2:8" ht="15" customHeight="1" x14ac:dyDescent="0.2">
      <c r="B80" s="906" t="s">
        <v>357</v>
      </c>
      <c r="C80" s="903" t="s">
        <v>231</v>
      </c>
      <c r="D80" s="903"/>
      <c r="E80" s="903"/>
      <c r="F80" s="903" t="s">
        <v>232</v>
      </c>
      <c r="G80" s="903"/>
      <c r="H80" s="895"/>
    </row>
    <row r="81" spans="2:8" ht="15" customHeight="1" x14ac:dyDescent="0.2">
      <c r="B81" s="907"/>
      <c r="C81" s="318" t="s">
        <v>78</v>
      </c>
      <c r="D81" s="904" t="s">
        <v>79</v>
      </c>
      <c r="E81" s="904"/>
      <c r="F81" s="318" t="s">
        <v>78</v>
      </c>
      <c r="G81" s="904" t="s">
        <v>79</v>
      </c>
      <c r="H81" s="898"/>
    </row>
    <row r="82" spans="2:8" ht="30" customHeight="1" x14ac:dyDescent="0.2">
      <c r="B82" s="907"/>
      <c r="C82" s="905" t="s">
        <v>325</v>
      </c>
      <c r="D82" s="905"/>
      <c r="E82" s="16" t="s">
        <v>82</v>
      </c>
      <c r="F82" s="905" t="s">
        <v>325</v>
      </c>
      <c r="G82" s="905"/>
      <c r="H82" s="17" t="s">
        <v>82</v>
      </c>
    </row>
    <row r="83" spans="2:8" ht="15" customHeight="1" x14ac:dyDescent="0.2">
      <c r="B83" s="143" t="str">
        <f>Index!$B$4</f>
        <v>North East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214</v>
      </c>
      <c r="C84" s="323">
        <f>$AA$9</f>
        <v>3.528</v>
      </c>
      <c r="D84" s="323">
        <f>$AB$9</f>
        <v>10.965999999999999</v>
      </c>
      <c r="E84" s="127">
        <f>$AC$9</f>
        <v>15.65</v>
      </c>
      <c r="F84" s="323">
        <f>$AD$9</f>
        <v>4.2089999999999996</v>
      </c>
      <c r="G84" s="323">
        <f>$AE$9</f>
        <v>10.255000000000001</v>
      </c>
      <c r="H84" s="692">
        <f>$AF$9</f>
        <v>13.98</v>
      </c>
    </row>
    <row r="85" spans="2:8" ht="15" customHeight="1" x14ac:dyDescent="0.2">
      <c r="B85" s="109" t="s">
        <v>215</v>
      </c>
      <c r="C85" s="323">
        <f>$AA$10</f>
        <v>0.48599999999999999</v>
      </c>
      <c r="D85" s="323">
        <f>$AB$10</f>
        <v>2.74</v>
      </c>
      <c r="E85" s="127">
        <f>$AC$10</f>
        <v>16.95</v>
      </c>
      <c r="F85" s="323">
        <f>$AD$10</f>
        <v>0.83799999999999997</v>
      </c>
      <c r="G85" s="323">
        <f>$AE$10</f>
        <v>2.948</v>
      </c>
      <c r="H85" s="692">
        <f>$AF$10</f>
        <v>17.86</v>
      </c>
    </row>
    <row r="86" spans="2:8" ht="15" customHeight="1" x14ac:dyDescent="0.2">
      <c r="B86" s="109" t="s">
        <v>216</v>
      </c>
      <c r="C86" s="323">
        <f>$AA$11</f>
        <v>0.30199999999999999</v>
      </c>
      <c r="D86" s="323">
        <f>$AB$11</f>
        <v>2.7890000000000001</v>
      </c>
      <c r="E86" s="127">
        <f>$AC$11</f>
        <v>19.93</v>
      </c>
      <c r="F86" s="323">
        <f>$AD$11</f>
        <v>0.68100000000000005</v>
      </c>
      <c r="G86" s="323">
        <f>$AE$11</f>
        <v>3.3849999999999998</v>
      </c>
      <c r="H86" s="692">
        <f>$AF$11</f>
        <v>21</v>
      </c>
    </row>
    <row r="87" spans="2:8" ht="15" customHeight="1" x14ac:dyDescent="0.2">
      <c r="B87" s="109" t="s">
        <v>217</v>
      </c>
      <c r="C87" s="323">
        <f>$AA$12</f>
        <v>0.41399999999999998</v>
      </c>
      <c r="D87" s="323">
        <f>$AB$12</f>
        <v>8.2249999999999996</v>
      </c>
      <c r="E87" s="127">
        <f>$AC$12</f>
        <v>25.05</v>
      </c>
      <c r="F87" s="323">
        <f>$AD$12</f>
        <v>1.4410000000000001</v>
      </c>
      <c r="G87" s="323">
        <f>$AE$12</f>
        <v>11.153</v>
      </c>
      <c r="H87" s="692">
        <f>$AF$12</f>
        <v>26.79</v>
      </c>
    </row>
    <row r="88" spans="2:8" ht="15" customHeight="1" x14ac:dyDescent="0.2">
      <c r="B88" s="109" t="s">
        <v>218</v>
      </c>
      <c r="C88" s="323">
        <f>$AA$13</f>
        <v>0.28899999999999998</v>
      </c>
      <c r="D88" s="323">
        <f>$AB$13</f>
        <v>9.2119999999999997</v>
      </c>
      <c r="E88" s="127">
        <f>$AC$13</f>
        <v>30.82</v>
      </c>
      <c r="F88" s="323">
        <f>$AD$13</f>
        <v>0.58399999999999996</v>
      </c>
      <c r="G88" s="323">
        <f>$AE$13</f>
        <v>12.965</v>
      </c>
      <c r="H88" s="692">
        <f>$AF$13</f>
        <v>35.17</v>
      </c>
    </row>
    <row r="89" spans="2:8" ht="15" customHeight="1" x14ac:dyDescent="0.2">
      <c r="B89" s="109" t="s">
        <v>219</v>
      </c>
      <c r="C89" s="323">
        <f>$AA$14</f>
        <v>0.126</v>
      </c>
      <c r="D89" s="323">
        <f>$AB$14</f>
        <v>3.16</v>
      </c>
      <c r="E89" s="127">
        <f>$AC$14</f>
        <v>32.549999999999997</v>
      </c>
      <c r="F89" s="323">
        <f>$AD$14</f>
        <v>8.8999999999999996E-2</v>
      </c>
      <c r="G89" s="323">
        <f>$AE$14</f>
        <v>4.57</v>
      </c>
      <c r="H89" s="692">
        <f>$AF$14</f>
        <v>35.31</v>
      </c>
    </row>
    <row r="90" spans="2:8" ht="15" customHeight="1" x14ac:dyDescent="0.2">
      <c r="B90" s="109" t="s">
        <v>220</v>
      </c>
      <c r="C90" s="323">
        <f>$AA$15</f>
        <v>5.3999999999999999E-2</v>
      </c>
      <c r="D90" s="323">
        <f>$AB$15</f>
        <v>0.72299999999999998</v>
      </c>
      <c r="E90" s="127">
        <f>$AC$15</f>
        <v>50.29</v>
      </c>
      <c r="F90" s="323">
        <f>$AD$15</f>
        <v>1.6E-2</v>
      </c>
      <c r="G90" s="323">
        <f>$AE$15</f>
        <v>1.125</v>
      </c>
      <c r="H90" s="692">
        <f>$AF$15</f>
        <v>39.01</v>
      </c>
    </row>
    <row r="91" spans="2:8" ht="15" customHeight="1" x14ac:dyDescent="0.2">
      <c r="B91" s="113" t="s">
        <v>221</v>
      </c>
      <c r="C91" s="324">
        <f>$AA$16</f>
        <v>4.9000000000000002E-2</v>
      </c>
      <c r="D91" s="324">
        <f>$AB$16</f>
        <v>0.57899999999999996</v>
      </c>
      <c r="E91" s="128">
        <f>$AC$16</f>
        <v>70.290000000000006</v>
      </c>
      <c r="F91" s="324">
        <f>$AD$16</f>
        <v>3.0000000000000001E-3</v>
      </c>
      <c r="G91" s="324">
        <f>$AE$16</f>
        <v>0.95599999999999996</v>
      </c>
      <c r="H91" s="693">
        <f>$AF$16</f>
        <v>52.56</v>
      </c>
    </row>
    <row r="92" spans="2:8" ht="15" customHeight="1" x14ac:dyDescent="0.2">
      <c r="B92" s="118" t="s">
        <v>80</v>
      </c>
      <c r="C92" s="125">
        <f>$AA$17</f>
        <v>5.2489999999999997</v>
      </c>
      <c r="D92" s="125">
        <f>$AB$17</f>
        <v>38.395000000000003</v>
      </c>
      <c r="E92" s="126">
        <f>$AC$17</f>
        <v>21.09</v>
      </c>
      <c r="F92" s="125">
        <f>$AD$17</f>
        <v>7.8609999999999998</v>
      </c>
      <c r="G92" s="125">
        <f>$AE$17</f>
        <v>47.356000000000002</v>
      </c>
      <c r="H92" s="694">
        <f>$AF$17</f>
        <v>24.42</v>
      </c>
    </row>
    <row r="95" spans="2:8" ht="15" customHeight="1" x14ac:dyDescent="0.2">
      <c r="B95" s="906" t="s">
        <v>357</v>
      </c>
      <c r="C95" s="903" t="s">
        <v>233</v>
      </c>
      <c r="D95" s="903"/>
      <c r="E95" s="895"/>
    </row>
    <row r="96" spans="2:8" ht="15" customHeight="1" x14ac:dyDescent="0.2">
      <c r="B96" s="907"/>
      <c r="C96" s="318" t="s">
        <v>78</v>
      </c>
      <c r="D96" s="904" t="s">
        <v>79</v>
      </c>
      <c r="E96" s="898"/>
    </row>
    <row r="97" spans="2:5" ht="30" customHeight="1" x14ac:dyDescent="0.2">
      <c r="B97" s="907"/>
      <c r="C97" s="905" t="s">
        <v>325</v>
      </c>
      <c r="D97" s="905"/>
      <c r="E97" s="17" t="s">
        <v>82</v>
      </c>
    </row>
    <row r="98" spans="2:5" ht="15" customHeight="1" x14ac:dyDescent="0.2">
      <c r="B98" s="143" t="str">
        <f>Index!$B$4</f>
        <v>North East</v>
      </c>
      <c r="C98" s="124"/>
      <c r="D98" s="122"/>
      <c r="E98" s="123"/>
    </row>
    <row r="99" spans="2:5" ht="15" customHeight="1" x14ac:dyDescent="0.2">
      <c r="B99" s="109" t="s">
        <v>214</v>
      </c>
      <c r="C99" s="323">
        <f>$AG$9</f>
        <v>2.931</v>
      </c>
      <c r="D99" s="323">
        <f>$AH$9</f>
        <v>12.362</v>
      </c>
      <c r="E99" s="692">
        <f>$AI$9</f>
        <v>12.67</v>
      </c>
    </row>
    <row r="100" spans="2:5" ht="15" customHeight="1" x14ac:dyDescent="0.2">
      <c r="B100" s="109" t="s">
        <v>215</v>
      </c>
      <c r="C100" s="323">
        <f>$AG$10</f>
        <v>0.57599999999999996</v>
      </c>
      <c r="D100" s="323">
        <f>$AH$10</f>
        <v>2.9489999999999998</v>
      </c>
      <c r="E100" s="692">
        <f>$AI$10</f>
        <v>18.3</v>
      </c>
    </row>
    <row r="101" spans="2:5" ht="15" customHeight="1" x14ac:dyDescent="0.2">
      <c r="B101" s="109" t="s">
        <v>216</v>
      </c>
      <c r="C101" s="323">
        <f>$AG$11</f>
        <v>0.501</v>
      </c>
      <c r="D101" s="323">
        <f>$AH$11</f>
        <v>3.4420000000000002</v>
      </c>
      <c r="E101" s="692">
        <f>$AI$11</f>
        <v>20.149999999999999</v>
      </c>
    </row>
    <row r="102" spans="2:5" ht="15" customHeight="1" x14ac:dyDescent="0.2">
      <c r="B102" s="109" t="s">
        <v>217</v>
      </c>
      <c r="C102" s="323">
        <f>$AG$12</f>
        <v>1.103</v>
      </c>
      <c r="D102" s="323">
        <f>$AH$12</f>
        <v>12.132</v>
      </c>
      <c r="E102" s="692">
        <f>$AI$12</f>
        <v>21.07</v>
      </c>
    </row>
    <row r="103" spans="2:5" ht="15" customHeight="1" x14ac:dyDescent="0.2">
      <c r="B103" s="109" t="s">
        <v>218</v>
      </c>
      <c r="C103" s="323">
        <f>$AG$13</f>
        <v>0.50900000000000001</v>
      </c>
      <c r="D103" s="323">
        <f>$AH$13</f>
        <v>13.43</v>
      </c>
      <c r="E103" s="692">
        <f>$AI$13</f>
        <v>27.19</v>
      </c>
    </row>
    <row r="104" spans="2:5" ht="15" customHeight="1" x14ac:dyDescent="0.2">
      <c r="B104" s="109" t="s">
        <v>219</v>
      </c>
      <c r="C104" s="323">
        <f>$AG$14</f>
        <v>9.4E-2</v>
      </c>
      <c r="D104" s="323">
        <f>$AH$14</f>
        <v>5.7489999999999997</v>
      </c>
      <c r="E104" s="692">
        <f>$AI$14</f>
        <v>35.9</v>
      </c>
    </row>
    <row r="105" spans="2:5" ht="15" customHeight="1" x14ac:dyDescent="0.2">
      <c r="B105" s="109" t="s">
        <v>220</v>
      </c>
      <c r="C105" s="323">
        <f>$AG$15</f>
        <v>3.5999999999999997E-2</v>
      </c>
      <c r="D105" s="323">
        <f>$AH$15</f>
        <v>2.2570000000000001</v>
      </c>
      <c r="E105" s="692">
        <f>$AI$15</f>
        <v>50.05</v>
      </c>
    </row>
    <row r="106" spans="2:5" ht="15" customHeight="1" x14ac:dyDescent="0.2">
      <c r="B106" s="113" t="s">
        <v>221</v>
      </c>
      <c r="C106" s="324">
        <f>$AG$16</f>
        <v>2.7E-2</v>
      </c>
      <c r="D106" s="324">
        <f>$AH$16</f>
        <v>1.337</v>
      </c>
      <c r="E106" s="693">
        <f>$AI$16</f>
        <v>58.87</v>
      </c>
    </row>
    <row r="107" spans="2:5" ht="15" customHeight="1" x14ac:dyDescent="0.2">
      <c r="B107" s="118" t="s">
        <v>80</v>
      </c>
      <c r="C107" s="125">
        <f>$AG$17</f>
        <v>5.7770000000000001</v>
      </c>
      <c r="D107" s="125">
        <f>$AH$17</f>
        <v>53.656999999999996</v>
      </c>
      <c r="E107" s="694">
        <f>$AI$17</f>
        <v>19.63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207</v>
      </c>
      <c r="C3" t="s">
        <v>760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908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North East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data'!D20</f>
        <v>131.221</v>
      </c>
      <c r="D8" s="138">
        <f>'Section 11 chart data'!J20</f>
        <v>5525.1540000000005</v>
      </c>
      <c r="E8" s="691">
        <f>'Section 11 chart data'!K20</f>
        <v>7.17</v>
      </c>
      <c r="F8" s="139">
        <f>SUM(C8,D8)</f>
        <v>5656.375</v>
      </c>
    </row>
    <row r="9" spans="2:6" ht="15" customHeight="1" x14ac:dyDescent="0.2">
      <c r="B9" s="141" t="s">
        <v>222</v>
      </c>
      <c r="C9" s="137">
        <f>'Section 11 chart data'!D21</f>
        <v>156.613</v>
      </c>
      <c r="D9" s="138">
        <f>'Section 11 chart data'!J21</f>
        <v>5872.951</v>
      </c>
      <c r="E9" s="691">
        <f>'Section 11 chart data'!K21</f>
        <v>6.91</v>
      </c>
      <c r="F9" s="139">
        <f t="shared" ref="F9:F18" si="0">SUM(C9,D9)</f>
        <v>6029.5640000000003</v>
      </c>
    </row>
    <row r="10" spans="2:6" ht="15" customHeight="1" x14ac:dyDescent="0.2">
      <c r="B10" s="141" t="s">
        <v>225</v>
      </c>
      <c r="C10" s="137">
        <f>'Section 11 chart data'!D22</f>
        <v>193.35</v>
      </c>
      <c r="D10" s="138">
        <f>'Section 11 chart data'!J22</f>
        <v>6500.2759999999998</v>
      </c>
      <c r="E10" s="691">
        <f>'Section 11 chart data'!K22</f>
        <v>6.71</v>
      </c>
      <c r="F10" s="139">
        <f t="shared" si="0"/>
        <v>6693.6260000000002</v>
      </c>
    </row>
    <row r="11" spans="2:6" ht="15" customHeight="1" x14ac:dyDescent="0.2">
      <c r="B11" s="141" t="s">
        <v>226</v>
      </c>
      <c r="C11" s="137">
        <f>'Section 11 chart data'!D23</f>
        <v>240.60900000000001</v>
      </c>
      <c r="D11" s="138">
        <f>'Section 11 chart data'!J23</f>
        <v>7264.03</v>
      </c>
      <c r="E11" s="691">
        <f>'Section 11 chart data'!K23</f>
        <v>6.32</v>
      </c>
      <c r="F11" s="139">
        <f t="shared" si="0"/>
        <v>7504.6390000000001</v>
      </c>
    </row>
    <row r="12" spans="2:6" ht="15" customHeight="1" x14ac:dyDescent="0.2">
      <c r="B12" s="141" t="s">
        <v>227</v>
      </c>
      <c r="C12" s="137">
        <f>'Section 11 chart data'!D24</f>
        <v>300.92200000000003</v>
      </c>
      <c r="D12" s="138">
        <f>'Section 11 chart data'!J24</f>
        <v>7967.6559999999999</v>
      </c>
      <c r="E12" s="691">
        <f>'Section 11 chart data'!K24</f>
        <v>6.15</v>
      </c>
      <c r="F12" s="139">
        <f t="shared" si="0"/>
        <v>8268.5779999999995</v>
      </c>
    </row>
    <row r="13" spans="2:6" ht="15" customHeight="1" x14ac:dyDescent="0.2">
      <c r="B13" s="141" t="s">
        <v>228</v>
      </c>
      <c r="C13" s="137">
        <f>'Section 11 chart data'!D25</f>
        <v>365.62700000000001</v>
      </c>
      <c r="D13" s="138">
        <f>'Section 11 chart data'!J25</f>
        <v>8719.7099999999991</v>
      </c>
      <c r="E13" s="691">
        <f>'Section 11 chart data'!K25</f>
        <v>5.96</v>
      </c>
      <c r="F13" s="139">
        <f t="shared" si="0"/>
        <v>9085.3369999999995</v>
      </c>
    </row>
    <row r="14" spans="2:6" ht="15" customHeight="1" x14ac:dyDescent="0.2">
      <c r="B14" s="141" t="s">
        <v>332</v>
      </c>
      <c r="C14" s="137">
        <f>'Section 11 chart data'!D26</f>
        <v>424.98200000000003</v>
      </c>
      <c r="D14" s="138">
        <f>'Section 11 chart data'!J26</f>
        <v>9374.3019999999997</v>
      </c>
      <c r="E14" s="691">
        <f>'Section 11 chart data'!K26</f>
        <v>5.83</v>
      </c>
      <c r="F14" s="139">
        <f t="shared" si="0"/>
        <v>9799.2839999999997</v>
      </c>
    </row>
    <row r="15" spans="2:6" ht="15" customHeight="1" x14ac:dyDescent="0.2">
      <c r="B15" s="141" t="s">
        <v>333</v>
      </c>
      <c r="C15" s="137">
        <f>'Section 11 chart data'!D27</f>
        <v>480.73200000000003</v>
      </c>
      <c r="D15" s="138">
        <f>'Section 11 chart data'!J27</f>
        <v>9956.2420000000002</v>
      </c>
      <c r="E15" s="691">
        <f>'Section 11 chart data'!K27</f>
        <v>5.71</v>
      </c>
      <c r="F15" s="139">
        <f t="shared" si="0"/>
        <v>10436.974</v>
      </c>
    </row>
    <row r="16" spans="2:6" ht="15" customHeight="1" x14ac:dyDescent="0.2">
      <c r="B16" s="141" t="s">
        <v>231</v>
      </c>
      <c r="C16" s="137">
        <f>'Section 11 chart data'!D28</f>
        <v>532.28700000000003</v>
      </c>
      <c r="D16" s="138">
        <f>'Section 11 chart data'!J28</f>
        <v>10523.666999999999</v>
      </c>
      <c r="E16" s="691">
        <f>'Section 11 chart data'!K28</f>
        <v>5.6</v>
      </c>
      <c r="F16" s="139">
        <f t="shared" si="0"/>
        <v>11055.954</v>
      </c>
    </row>
    <row r="17" spans="2:6" ht="15" customHeight="1" x14ac:dyDescent="0.2">
      <c r="B17" s="141" t="s">
        <v>232</v>
      </c>
      <c r="C17" s="137">
        <f>'Section 11 chart data'!D29</f>
        <v>571.92600000000004</v>
      </c>
      <c r="D17" s="138">
        <f>'Section 11 chart data'!J29</f>
        <v>10979.123</v>
      </c>
      <c r="E17" s="691">
        <f>'Section 11 chart data'!K29</f>
        <v>5.61</v>
      </c>
      <c r="F17" s="139">
        <f t="shared" si="0"/>
        <v>11551.048999999999</v>
      </c>
    </row>
    <row r="18" spans="2:6" ht="15" customHeight="1" x14ac:dyDescent="0.2">
      <c r="B18" s="142" t="s">
        <v>233</v>
      </c>
      <c r="C18" s="137">
        <f>'Section 11 chart data'!D30</f>
        <v>605.92399999999998</v>
      </c>
      <c r="D18" s="138">
        <f>'Section 11 chart data'!J30</f>
        <v>11346.566999999999</v>
      </c>
      <c r="E18" s="691">
        <f>'Section 11 chart data'!K30</f>
        <v>5.69</v>
      </c>
      <c r="F18" s="140">
        <f t="shared" si="0"/>
        <v>11952.490999999998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209</v>
      </c>
      <c r="C3" t="s">
        <v>493</v>
      </c>
    </row>
    <row r="5" spans="2:35" ht="15" customHeight="1" x14ac:dyDescent="0.2">
      <c r="B5" s="901" t="s">
        <v>77</v>
      </c>
      <c r="C5" s="903" t="s">
        <v>331</v>
      </c>
      <c r="D5" s="903"/>
      <c r="E5" s="903"/>
      <c r="F5" s="903" t="s">
        <v>222</v>
      </c>
      <c r="G5" s="903"/>
      <c r="H5" s="903"/>
      <c r="I5" s="903" t="s">
        <v>225</v>
      </c>
      <c r="J5" s="903"/>
      <c r="K5" s="903"/>
      <c r="L5" s="903" t="s">
        <v>226</v>
      </c>
      <c r="M5" s="903"/>
      <c r="N5" s="903"/>
      <c r="O5" s="903" t="s">
        <v>227</v>
      </c>
      <c r="P5" s="903"/>
      <c r="Q5" s="903"/>
      <c r="R5" s="903" t="s">
        <v>228</v>
      </c>
      <c r="S5" s="903"/>
      <c r="T5" s="903"/>
      <c r="U5" s="903" t="s">
        <v>332</v>
      </c>
      <c r="V5" s="903"/>
      <c r="W5" s="903"/>
      <c r="X5" s="903" t="s">
        <v>333</v>
      </c>
      <c r="Y5" s="903"/>
      <c r="Z5" s="903"/>
      <c r="AA5" s="903" t="s">
        <v>231</v>
      </c>
      <c r="AB5" s="903"/>
      <c r="AC5" s="903"/>
      <c r="AD5" s="903" t="s">
        <v>232</v>
      </c>
      <c r="AE5" s="903"/>
      <c r="AF5" s="903"/>
      <c r="AG5" s="903" t="s">
        <v>233</v>
      </c>
      <c r="AH5" s="903"/>
      <c r="AI5" s="895"/>
    </row>
    <row r="6" spans="2:35" ht="15" customHeight="1" x14ac:dyDescent="0.2">
      <c r="B6" s="909"/>
      <c r="C6" s="103" t="s">
        <v>78</v>
      </c>
      <c r="D6" s="904" t="s">
        <v>79</v>
      </c>
      <c r="E6" s="904"/>
      <c r="F6" s="103" t="s">
        <v>78</v>
      </c>
      <c r="G6" s="904" t="s">
        <v>79</v>
      </c>
      <c r="H6" s="904"/>
      <c r="I6" s="103" t="s">
        <v>78</v>
      </c>
      <c r="J6" s="904" t="s">
        <v>79</v>
      </c>
      <c r="K6" s="904"/>
      <c r="L6" s="103" t="s">
        <v>78</v>
      </c>
      <c r="M6" s="904" t="s">
        <v>79</v>
      </c>
      <c r="N6" s="904"/>
      <c r="O6" s="103" t="s">
        <v>78</v>
      </c>
      <c r="P6" s="904" t="s">
        <v>79</v>
      </c>
      <c r="Q6" s="904"/>
      <c r="R6" s="103" t="s">
        <v>78</v>
      </c>
      <c r="S6" s="904" t="s">
        <v>79</v>
      </c>
      <c r="T6" s="904"/>
      <c r="U6" s="103" t="s">
        <v>78</v>
      </c>
      <c r="V6" s="904" t="s">
        <v>79</v>
      </c>
      <c r="W6" s="904"/>
      <c r="X6" s="103" t="s">
        <v>78</v>
      </c>
      <c r="Y6" s="904" t="s">
        <v>79</v>
      </c>
      <c r="Z6" s="904"/>
      <c r="AA6" s="103" t="s">
        <v>78</v>
      </c>
      <c r="AB6" s="904" t="s">
        <v>79</v>
      </c>
      <c r="AC6" s="904"/>
      <c r="AD6" s="103" t="s">
        <v>78</v>
      </c>
      <c r="AE6" s="904" t="s">
        <v>79</v>
      </c>
      <c r="AF6" s="904"/>
      <c r="AG6" s="103" t="s">
        <v>78</v>
      </c>
      <c r="AH6" s="904" t="s">
        <v>79</v>
      </c>
      <c r="AI6" s="898"/>
    </row>
    <row r="7" spans="2:35" ht="30" customHeight="1" x14ac:dyDescent="0.2">
      <c r="B7" s="910"/>
      <c r="C7" s="905" t="s">
        <v>325</v>
      </c>
      <c r="D7" s="905"/>
      <c r="E7" s="16" t="s">
        <v>82</v>
      </c>
      <c r="F7" s="905" t="s">
        <v>325</v>
      </c>
      <c r="G7" s="905"/>
      <c r="H7" s="16" t="s">
        <v>82</v>
      </c>
      <c r="I7" s="905" t="s">
        <v>325</v>
      </c>
      <c r="J7" s="905"/>
      <c r="K7" s="16" t="s">
        <v>82</v>
      </c>
      <c r="L7" s="905" t="s">
        <v>325</v>
      </c>
      <c r="M7" s="905"/>
      <c r="N7" s="16" t="s">
        <v>82</v>
      </c>
      <c r="O7" s="905" t="s">
        <v>325</v>
      </c>
      <c r="P7" s="905"/>
      <c r="Q7" s="16" t="s">
        <v>82</v>
      </c>
      <c r="R7" s="905" t="s">
        <v>325</v>
      </c>
      <c r="S7" s="905"/>
      <c r="T7" s="16" t="s">
        <v>82</v>
      </c>
      <c r="U7" s="905" t="s">
        <v>325</v>
      </c>
      <c r="V7" s="905"/>
      <c r="W7" s="16" t="s">
        <v>82</v>
      </c>
      <c r="X7" s="905" t="s">
        <v>325</v>
      </c>
      <c r="Y7" s="905"/>
      <c r="Z7" s="16" t="s">
        <v>82</v>
      </c>
      <c r="AA7" s="905" t="s">
        <v>325</v>
      </c>
      <c r="AB7" s="905"/>
      <c r="AC7" s="16" t="s">
        <v>82</v>
      </c>
      <c r="AD7" s="905" t="s">
        <v>325</v>
      </c>
      <c r="AE7" s="905"/>
      <c r="AF7" s="16" t="s">
        <v>82</v>
      </c>
      <c r="AG7" s="905" t="s">
        <v>325</v>
      </c>
      <c r="AH7" s="905"/>
      <c r="AI7" s="17" t="s">
        <v>82</v>
      </c>
    </row>
    <row r="8" spans="2:35" ht="15" customHeight="1" x14ac:dyDescent="0.2">
      <c r="B8" s="143" t="str">
        <f>Index!$B$4</f>
        <v>North East</v>
      </c>
      <c r="C8" s="187"/>
      <c r="D8" s="122"/>
      <c r="E8" s="105"/>
      <c r="F8" s="105"/>
      <c r="G8" s="122"/>
      <c r="H8" s="188"/>
      <c r="I8" s="105"/>
      <c r="J8" s="122"/>
      <c r="K8" s="188"/>
      <c r="L8" s="105"/>
      <c r="M8" s="122"/>
      <c r="N8" s="188"/>
      <c r="O8" s="105"/>
      <c r="P8" s="188"/>
      <c r="Q8" s="188"/>
      <c r="R8" s="187"/>
      <c r="S8" s="122"/>
      <c r="T8" s="105"/>
      <c r="U8" s="105"/>
      <c r="V8" s="122"/>
      <c r="W8" s="188"/>
      <c r="X8" s="105"/>
      <c r="Y8" s="122"/>
      <c r="Z8" s="188"/>
      <c r="AA8" s="105"/>
      <c r="AB8" s="122"/>
      <c r="AC8" s="188"/>
      <c r="AD8" s="105"/>
      <c r="AE8" s="188"/>
      <c r="AF8" s="188"/>
      <c r="AG8" s="105"/>
      <c r="AH8" s="188"/>
      <c r="AI8" s="188"/>
    </row>
    <row r="9" spans="2:35" ht="15" customHeight="1" x14ac:dyDescent="0.2">
      <c r="B9" s="107" t="s">
        <v>105</v>
      </c>
      <c r="C9" s="108">
        <f>'Section 11 chart data'!$C$190</f>
        <v>131.221</v>
      </c>
      <c r="D9" s="108">
        <f>'Section 11 chart data'!$C$207</f>
        <v>5525.1540000000005</v>
      </c>
      <c r="E9" s="119">
        <f>'Section 11 chart data'!$D$207</f>
        <v>7.17</v>
      </c>
      <c r="F9" s="108">
        <f>'Section 11 chart data'!$D$190</f>
        <v>156.613</v>
      </c>
      <c r="G9" s="108">
        <f>'Section 11 chart data'!$E$207</f>
        <v>5872.951</v>
      </c>
      <c r="H9" s="119">
        <f>'Section 11 chart data'!$F$207</f>
        <v>6.91</v>
      </c>
      <c r="I9" s="108">
        <f>'Section 11 chart data'!$E$190</f>
        <v>193.35</v>
      </c>
      <c r="J9" s="108">
        <f>'Section 11 chart data'!$G$207</f>
        <v>6500.2759999999998</v>
      </c>
      <c r="K9" s="119">
        <f>'Section 11 chart data'!$H$207</f>
        <v>6.71</v>
      </c>
      <c r="L9" s="108">
        <f>'Section 11 chart data'!$F$190</f>
        <v>240.60900000000001</v>
      </c>
      <c r="M9" s="108">
        <f>'Section 11 chart data'!$I$207</f>
        <v>7264.03</v>
      </c>
      <c r="N9" s="119">
        <f>'Section 11 chart data'!$J$207</f>
        <v>6.32</v>
      </c>
      <c r="O9" s="108">
        <f>'Section 11 chart data'!$G$190</f>
        <v>300.92200000000003</v>
      </c>
      <c r="P9" s="108">
        <f>'Section 11 chart data'!$K$207</f>
        <v>7967.6559999999999</v>
      </c>
      <c r="Q9" s="119">
        <f>'Section 11 chart data'!$L$207</f>
        <v>6.15</v>
      </c>
      <c r="R9" s="108">
        <f>'Section 11 chart data'!$H$190</f>
        <v>365.62700000000001</v>
      </c>
      <c r="S9" s="108">
        <f>'Section 11 chart data'!$M$207</f>
        <v>8719.7099999999991</v>
      </c>
      <c r="T9" s="119">
        <f>'Section 11 chart data'!$N$207</f>
        <v>5.96</v>
      </c>
      <c r="U9" s="108">
        <f>'Section 11 chart data'!$I$190</f>
        <v>424.98200000000003</v>
      </c>
      <c r="V9" s="108">
        <f>'Section 11 chart data'!$O$207</f>
        <v>9374.3019999999997</v>
      </c>
      <c r="W9" s="119">
        <f>'Section 11 chart data'!$P$207</f>
        <v>5.83</v>
      </c>
      <c r="X9" s="108">
        <f>'Section 11 chart data'!$J$190</f>
        <v>480.73200000000003</v>
      </c>
      <c r="Y9" s="108">
        <f>'Section 11 chart data'!$Q$207</f>
        <v>9956.2420000000002</v>
      </c>
      <c r="Z9" s="119">
        <f>'Section 11 chart data'!$R$207</f>
        <v>5.71</v>
      </c>
      <c r="AA9" s="108">
        <f>'Section 11 chart data'!$K$190</f>
        <v>532.28700000000003</v>
      </c>
      <c r="AB9" s="108">
        <f>'Section 11 chart data'!$S$207</f>
        <v>10523.666999999999</v>
      </c>
      <c r="AC9" s="119">
        <f>'Section 11 chart data'!$T$207</f>
        <v>5.6</v>
      </c>
      <c r="AD9" s="108">
        <f>'Section 11 chart data'!$L$190</f>
        <v>571.92600000000004</v>
      </c>
      <c r="AE9" s="108">
        <f>'Section 11 chart data'!$U$207</f>
        <v>10979.123</v>
      </c>
      <c r="AF9" s="119">
        <f>'Section 11 chart data'!$V$207</f>
        <v>5.61</v>
      </c>
      <c r="AG9" s="108">
        <f>'Section 11 chart data'!$M$190</f>
        <v>605.92399999999998</v>
      </c>
      <c r="AH9" s="108">
        <f>'Section 11 chart data'!$W$207</f>
        <v>11346.566999999999</v>
      </c>
      <c r="AI9" s="120">
        <f>'Section 11 chart data'!$X$207</f>
        <v>5.69</v>
      </c>
    </row>
    <row r="10" spans="2:35" ht="15" customHeight="1" x14ac:dyDescent="0.2">
      <c r="B10" s="109" t="s">
        <v>94</v>
      </c>
      <c r="C10" s="110">
        <f>'Section 11 chart data'!$C$191</f>
        <v>9.6539999999999999</v>
      </c>
      <c r="D10" s="110">
        <f>'Section 11 chart data'!$C$208</f>
        <v>1177.068</v>
      </c>
      <c r="E10" s="111">
        <f>'Section 11 chart data'!$D$208</f>
        <v>22.66</v>
      </c>
      <c r="F10" s="110">
        <f>'Section 11 chart data'!$D$191</f>
        <v>8.8179999999999996</v>
      </c>
      <c r="G10" s="110">
        <f>'Section 11 chart data'!$E$208</f>
        <v>1217.325</v>
      </c>
      <c r="H10" s="111">
        <f>'Section 11 chart data'!$F$208</f>
        <v>22.81</v>
      </c>
      <c r="I10" s="110">
        <f>'Section 11 chart data'!$E$191</f>
        <v>8.1980000000000004</v>
      </c>
      <c r="J10" s="110">
        <f>'Section 11 chart data'!$G$208</f>
        <v>1305.953</v>
      </c>
      <c r="K10" s="111">
        <f>'Section 11 chart data'!$H$208</f>
        <v>22.24</v>
      </c>
      <c r="L10" s="110">
        <f>'Section 11 chart data'!$F$191</f>
        <v>6.91</v>
      </c>
      <c r="M10" s="110">
        <f>'Section 11 chart data'!$I$208</f>
        <v>1362.192</v>
      </c>
      <c r="N10" s="111">
        <f>'Section 11 chart data'!$J$208</f>
        <v>21.91</v>
      </c>
      <c r="O10" s="110">
        <f>'Section 11 chart data'!$G$191</f>
        <v>9.4879999999999995</v>
      </c>
      <c r="P10" s="110">
        <f>'Section 11 chart data'!$K$208</f>
        <v>1395.106</v>
      </c>
      <c r="Q10" s="111">
        <f>'Section 11 chart data'!$L$208</f>
        <v>22.07</v>
      </c>
      <c r="R10" s="110">
        <f>'Section 11 chart data'!$H$191</f>
        <v>14.920999999999999</v>
      </c>
      <c r="S10" s="110">
        <f>'Section 11 chart data'!$M$208</f>
        <v>1492.1980000000001</v>
      </c>
      <c r="T10" s="111">
        <f>'Section 11 chart data'!$N$208</f>
        <v>21.41</v>
      </c>
      <c r="U10" s="110">
        <f>'Section 11 chart data'!$I$191</f>
        <v>21.669</v>
      </c>
      <c r="V10" s="110">
        <f>'Section 11 chart data'!$O$208</f>
        <v>1578.6880000000001</v>
      </c>
      <c r="W10" s="111">
        <f>'Section 11 chart data'!$P$208</f>
        <v>20.94</v>
      </c>
      <c r="X10" s="110">
        <f>'Section 11 chart data'!$J$191</f>
        <v>29.696999999999999</v>
      </c>
      <c r="Y10" s="110">
        <f>'Section 11 chart data'!$Q$208</f>
        <v>1672.777</v>
      </c>
      <c r="Z10" s="111">
        <f>'Section 11 chart data'!$R$208</f>
        <v>20.399999999999999</v>
      </c>
      <c r="AA10" s="110">
        <f>'Section 11 chart data'!$K$191</f>
        <v>38.963999999999999</v>
      </c>
      <c r="AB10" s="110">
        <f>'Section 11 chart data'!$S$208</f>
        <v>1768.963</v>
      </c>
      <c r="AC10" s="111">
        <f>'Section 11 chart data'!$T$208</f>
        <v>19.88</v>
      </c>
      <c r="AD10" s="110">
        <f>'Section 11 chart data'!$L$191</f>
        <v>49.325000000000003</v>
      </c>
      <c r="AE10" s="110">
        <f>'Section 11 chart data'!$U$208</f>
        <v>1862.183</v>
      </c>
      <c r="AF10" s="111">
        <f>'Section 11 chart data'!$V$208</f>
        <v>19.420000000000002</v>
      </c>
      <c r="AG10" s="110">
        <f>'Section 11 chart data'!$M$191</f>
        <v>60.326000000000001</v>
      </c>
      <c r="AH10" s="110">
        <f>'Section 11 chart data'!$W$208</f>
        <v>1947.8810000000001</v>
      </c>
      <c r="AI10" s="112">
        <f>'Section 11 chart data'!$X$208</f>
        <v>19.05</v>
      </c>
    </row>
    <row r="11" spans="2:35" ht="15" customHeight="1" x14ac:dyDescent="0.2">
      <c r="B11" s="109" t="s">
        <v>95</v>
      </c>
      <c r="C11" s="110">
        <f>'Section 11 chart data'!$C$192</f>
        <v>21.167000000000002</v>
      </c>
      <c r="D11" s="110">
        <f>'Section 11 chart data'!$C$209</f>
        <v>609.82500000000005</v>
      </c>
      <c r="E11" s="111">
        <f>'Section 11 chart data'!$D$209</f>
        <v>27.14</v>
      </c>
      <c r="F11" s="110">
        <f>'Section 11 chart data'!$D$192</f>
        <v>22.538</v>
      </c>
      <c r="G11" s="110">
        <f>'Section 11 chart data'!$E$209</f>
        <v>668.88199999999995</v>
      </c>
      <c r="H11" s="111">
        <f>'Section 11 chart data'!$F$209</f>
        <v>26.32</v>
      </c>
      <c r="I11" s="110">
        <f>'Section 11 chart data'!$E$192</f>
        <v>23.471</v>
      </c>
      <c r="J11" s="110">
        <f>'Section 11 chart data'!$G$209</f>
        <v>717.07</v>
      </c>
      <c r="K11" s="111">
        <f>'Section 11 chart data'!$H$209</f>
        <v>25.75</v>
      </c>
      <c r="L11" s="110">
        <f>'Section 11 chart data'!$F$192</f>
        <v>25.646000000000001</v>
      </c>
      <c r="M11" s="110">
        <f>'Section 11 chart data'!$I$209</f>
        <v>785.30200000000002</v>
      </c>
      <c r="N11" s="111">
        <f>'Section 11 chart data'!$J$209</f>
        <v>24.92</v>
      </c>
      <c r="O11" s="110">
        <f>'Section 11 chart data'!$G$192</f>
        <v>28.841000000000001</v>
      </c>
      <c r="P11" s="110">
        <f>'Section 11 chart data'!$K$209</f>
        <v>829.37400000000002</v>
      </c>
      <c r="Q11" s="111">
        <f>'Section 11 chart data'!$L$209</f>
        <v>24.82</v>
      </c>
      <c r="R11" s="110">
        <f>'Section 11 chart data'!$H$192</f>
        <v>33.253</v>
      </c>
      <c r="S11" s="110">
        <f>'Section 11 chart data'!$M$209</f>
        <v>895.27300000000002</v>
      </c>
      <c r="T11" s="111">
        <f>'Section 11 chart data'!$N$209</f>
        <v>24.24</v>
      </c>
      <c r="U11" s="110">
        <f>'Section 11 chart data'!$I$192</f>
        <v>38.765999999999998</v>
      </c>
      <c r="V11" s="110">
        <f>'Section 11 chart data'!$O$209</f>
        <v>968.81299999999999</v>
      </c>
      <c r="W11" s="111">
        <f>'Section 11 chart data'!$P$209</f>
        <v>23.5</v>
      </c>
      <c r="X11" s="110">
        <f>'Section 11 chart data'!$J$192</f>
        <v>47.945999999999998</v>
      </c>
      <c r="Y11" s="110">
        <f>'Section 11 chart data'!$Q$209</f>
        <v>1037.701</v>
      </c>
      <c r="Z11" s="111">
        <f>'Section 11 chart data'!$R$209</f>
        <v>22.87</v>
      </c>
      <c r="AA11" s="110">
        <f>'Section 11 chart data'!$K$192</f>
        <v>58.417000000000002</v>
      </c>
      <c r="AB11" s="110">
        <f>'Section 11 chart data'!$S$209</f>
        <v>1114.797</v>
      </c>
      <c r="AC11" s="111">
        <f>'Section 11 chart data'!$T$209</f>
        <v>22.19</v>
      </c>
      <c r="AD11" s="110">
        <f>'Section 11 chart data'!$L$192</f>
        <v>70.492999999999995</v>
      </c>
      <c r="AE11" s="110">
        <f>'Section 11 chart data'!$U$209</f>
        <v>1183.818</v>
      </c>
      <c r="AF11" s="111">
        <f>'Section 11 chart data'!$V$209</f>
        <v>21.72</v>
      </c>
      <c r="AG11" s="110">
        <f>'Section 11 chart data'!$M$192</f>
        <v>84.102999999999994</v>
      </c>
      <c r="AH11" s="110">
        <f>'Section 11 chart data'!$W$209</f>
        <v>1247.386</v>
      </c>
      <c r="AI11" s="112">
        <f>'Section 11 chart data'!$X$209</f>
        <v>21.35</v>
      </c>
    </row>
    <row r="12" spans="2:35" ht="15" customHeight="1" x14ac:dyDescent="0.2">
      <c r="B12" s="109" t="s">
        <v>96</v>
      </c>
      <c r="C12" s="110">
        <f>'Section 11 chart data'!$C$193</f>
        <v>6.194</v>
      </c>
      <c r="D12" s="110">
        <f>'Section 11 chart data'!$C$210</f>
        <v>827.16700000000003</v>
      </c>
      <c r="E12" s="111">
        <f>'Section 11 chart data'!$D$210</f>
        <v>18.489999999999998</v>
      </c>
      <c r="F12" s="110">
        <f>'Section 11 chart data'!$D$193</f>
        <v>6.6740000000000004</v>
      </c>
      <c r="G12" s="110">
        <f>'Section 11 chart data'!$E$210</f>
        <v>755.99199999999996</v>
      </c>
      <c r="H12" s="111">
        <f>'Section 11 chart data'!$F$210</f>
        <v>16.48</v>
      </c>
      <c r="I12" s="110">
        <f>'Section 11 chart data'!$E$193</f>
        <v>6.9210000000000003</v>
      </c>
      <c r="J12" s="110">
        <f>'Section 11 chart data'!$G$210</f>
        <v>734.779</v>
      </c>
      <c r="K12" s="111">
        <f>'Section 11 chart data'!$H$210</f>
        <v>17.21</v>
      </c>
      <c r="L12" s="110">
        <f>'Section 11 chart data'!$F$193</f>
        <v>7.2809999999999997</v>
      </c>
      <c r="M12" s="110">
        <f>'Section 11 chart data'!$I$210</f>
        <v>805.30700000000002</v>
      </c>
      <c r="N12" s="111">
        <f>'Section 11 chart data'!$J$210</f>
        <v>16.61</v>
      </c>
      <c r="O12" s="110">
        <f>'Section 11 chart data'!$G$193</f>
        <v>7.4820000000000002</v>
      </c>
      <c r="P12" s="110">
        <f>'Section 11 chart data'!$K$210</f>
        <v>875.73800000000006</v>
      </c>
      <c r="Q12" s="111">
        <f>'Section 11 chart data'!$L$210</f>
        <v>15.65</v>
      </c>
      <c r="R12" s="110">
        <f>'Section 11 chart data'!$H$193</f>
        <v>7.7809999999999997</v>
      </c>
      <c r="S12" s="110">
        <f>'Section 11 chart data'!$M$210</f>
        <v>965.26300000000003</v>
      </c>
      <c r="T12" s="111">
        <f>'Section 11 chart data'!$N$210</f>
        <v>14.97</v>
      </c>
      <c r="U12" s="110">
        <f>'Section 11 chart data'!$I$193</f>
        <v>7.7439999999999998</v>
      </c>
      <c r="V12" s="110">
        <f>'Section 11 chart data'!$O$210</f>
        <v>1031.9110000000001</v>
      </c>
      <c r="W12" s="111">
        <f>'Section 11 chart data'!$P$210</f>
        <v>14.65</v>
      </c>
      <c r="X12" s="110">
        <f>'Section 11 chart data'!$J$193</f>
        <v>7.117</v>
      </c>
      <c r="Y12" s="110">
        <f>'Section 11 chart data'!$Q$210</f>
        <v>1097.2080000000001</v>
      </c>
      <c r="Z12" s="111">
        <f>'Section 11 chart data'!$R$210</f>
        <v>14.43</v>
      </c>
      <c r="AA12" s="110">
        <f>'Section 11 chart data'!$K$193</f>
        <v>7.077</v>
      </c>
      <c r="AB12" s="110">
        <f>'Section 11 chart data'!$S$210</f>
        <v>1170.3230000000001</v>
      </c>
      <c r="AC12" s="111">
        <f>'Section 11 chart data'!$T$210</f>
        <v>14.26</v>
      </c>
      <c r="AD12" s="110">
        <f>'Section 11 chart data'!$L$193</f>
        <v>7.0990000000000002</v>
      </c>
      <c r="AE12" s="110">
        <f>'Section 11 chart data'!$U$210</f>
        <v>1182.7280000000001</v>
      </c>
      <c r="AF12" s="111">
        <f>'Section 11 chart data'!$V$210</f>
        <v>14.34</v>
      </c>
      <c r="AG12" s="110">
        <f>'Section 11 chart data'!$M$193</f>
        <v>7.35</v>
      </c>
      <c r="AH12" s="110">
        <f>'Section 11 chart data'!$W$210</f>
        <v>1148.454</v>
      </c>
      <c r="AI12" s="112">
        <f>'Section 11 chart data'!$X$210</f>
        <v>15.14</v>
      </c>
    </row>
    <row r="13" spans="2:35" ht="15" customHeight="1" x14ac:dyDescent="0.2">
      <c r="B13" s="109" t="s">
        <v>97</v>
      </c>
      <c r="C13" s="110">
        <f>'Section 11 chart data'!$C$194</f>
        <v>0.39</v>
      </c>
      <c r="D13" s="110">
        <f>'Section 11 chart data'!$C$211</f>
        <v>755.95399999999995</v>
      </c>
      <c r="E13" s="111">
        <f>'Section 11 chart data'!$D$211</f>
        <v>18.010000000000002</v>
      </c>
      <c r="F13" s="110">
        <f>'Section 11 chart data'!$D$194</f>
        <v>0.55000000000000004</v>
      </c>
      <c r="G13" s="110">
        <f>'Section 11 chart data'!$E$211</f>
        <v>829.86599999999999</v>
      </c>
      <c r="H13" s="111">
        <f>'Section 11 chart data'!$F$211</f>
        <v>17.71</v>
      </c>
      <c r="I13" s="110">
        <f>'Section 11 chart data'!$E$194</f>
        <v>0.879</v>
      </c>
      <c r="J13" s="110">
        <f>'Section 11 chart data'!$G$211</f>
        <v>973.26300000000003</v>
      </c>
      <c r="K13" s="111">
        <f>'Section 11 chart data'!$H$211</f>
        <v>17.37</v>
      </c>
      <c r="L13" s="110">
        <f>'Section 11 chart data'!$F$194</f>
        <v>1.353</v>
      </c>
      <c r="M13" s="110">
        <f>'Section 11 chart data'!$I$211</f>
        <v>1152.0830000000001</v>
      </c>
      <c r="N13" s="111">
        <f>'Section 11 chart data'!$J$211</f>
        <v>17.3</v>
      </c>
      <c r="O13" s="110">
        <f>'Section 11 chart data'!$G$194</f>
        <v>1.8240000000000001</v>
      </c>
      <c r="P13" s="110">
        <f>'Section 11 chart data'!$K$211</f>
        <v>1327.135</v>
      </c>
      <c r="Q13" s="111">
        <f>'Section 11 chart data'!$L$211</f>
        <v>17.28</v>
      </c>
      <c r="R13" s="110">
        <f>'Section 11 chart data'!$H$194</f>
        <v>2.2480000000000002</v>
      </c>
      <c r="S13" s="110">
        <f>'Section 11 chart data'!$M$211</f>
        <v>1479.1489999999999</v>
      </c>
      <c r="T13" s="111">
        <f>'Section 11 chart data'!$N$211</f>
        <v>17.22</v>
      </c>
      <c r="U13" s="110">
        <f>'Section 11 chart data'!$I$194</f>
        <v>2.61</v>
      </c>
      <c r="V13" s="110">
        <f>'Section 11 chart data'!$O$211</f>
        <v>1596.925</v>
      </c>
      <c r="W13" s="111">
        <f>'Section 11 chart data'!$P$211</f>
        <v>17.190000000000001</v>
      </c>
      <c r="X13" s="110">
        <f>'Section 11 chart data'!$J$194</f>
        <v>2.8759999999999999</v>
      </c>
      <c r="Y13" s="110">
        <f>'Section 11 chart data'!$Q$211</f>
        <v>1676.4659999999999</v>
      </c>
      <c r="Z13" s="111">
        <f>'Section 11 chart data'!$R$211</f>
        <v>16.93</v>
      </c>
      <c r="AA13" s="110">
        <f>'Section 11 chart data'!$K$194</f>
        <v>3.125</v>
      </c>
      <c r="AB13" s="110">
        <f>'Section 11 chart data'!$S$211</f>
        <v>1739.7</v>
      </c>
      <c r="AC13" s="111">
        <f>'Section 11 chart data'!$T$211</f>
        <v>16.84</v>
      </c>
      <c r="AD13" s="110">
        <f>'Section 11 chart data'!$L$194</f>
        <v>3.097</v>
      </c>
      <c r="AE13" s="110">
        <f>'Section 11 chart data'!$U$211</f>
        <v>1788.5029999999999</v>
      </c>
      <c r="AF13" s="111">
        <f>'Section 11 chart data'!$V$211</f>
        <v>17.13</v>
      </c>
      <c r="AG13" s="110">
        <f>'Section 11 chart data'!$M$194</f>
        <v>2.92</v>
      </c>
      <c r="AH13" s="110">
        <f>'Section 11 chart data'!$W$211</f>
        <v>1825.2370000000001</v>
      </c>
      <c r="AI13" s="112">
        <f>'Section 11 chart data'!$X$211</f>
        <v>17.489999999999998</v>
      </c>
    </row>
    <row r="14" spans="2:35" ht="15" customHeight="1" x14ac:dyDescent="0.2">
      <c r="B14" s="109" t="s">
        <v>98</v>
      </c>
      <c r="C14" s="110">
        <f>'Section 11 chart data'!$C$195</f>
        <v>20.928999999999998</v>
      </c>
      <c r="D14" s="110">
        <f>'Section 11 chart data'!$C$212</f>
        <v>841.10699999999997</v>
      </c>
      <c r="E14" s="111">
        <f>'Section 11 chart data'!$D$212</f>
        <v>19.59</v>
      </c>
      <c r="F14" s="110">
        <f>'Section 11 chart data'!$D$195</f>
        <v>22.486999999999998</v>
      </c>
      <c r="G14" s="110">
        <f>'Section 11 chart data'!$E$212</f>
        <v>945.81100000000004</v>
      </c>
      <c r="H14" s="111">
        <f>'Section 11 chart data'!$F$212</f>
        <v>19.3</v>
      </c>
      <c r="I14" s="110">
        <f>'Section 11 chart data'!$E$195</f>
        <v>24.175000000000001</v>
      </c>
      <c r="J14" s="110">
        <f>'Section 11 chart data'!$G$212</f>
        <v>1079.9000000000001</v>
      </c>
      <c r="K14" s="111">
        <f>'Section 11 chart data'!$H$212</f>
        <v>18.72</v>
      </c>
      <c r="L14" s="110">
        <f>'Section 11 chart data'!$F$195</f>
        <v>26.545000000000002</v>
      </c>
      <c r="M14" s="110">
        <f>'Section 11 chart data'!$I$212</f>
        <v>1206.643</v>
      </c>
      <c r="N14" s="111">
        <f>'Section 11 chart data'!$J$212</f>
        <v>18.18</v>
      </c>
      <c r="O14" s="110">
        <f>'Section 11 chart data'!$G$195</f>
        <v>31.359000000000002</v>
      </c>
      <c r="P14" s="110">
        <f>'Section 11 chart data'!$K$212</f>
        <v>1328.49</v>
      </c>
      <c r="Q14" s="111">
        <f>'Section 11 chart data'!$L$212</f>
        <v>17.73</v>
      </c>
      <c r="R14" s="110">
        <f>'Section 11 chart data'!$H$195</f>
        <v>38.572000000000003</v>
      </c>
      <c r="S14" s="110">
        <f>'Section 11 chart data'!$M$212</f>
        <v>1424.7719999999999</v>
      </c>
      <c r="T14" s="111">
        <f>'Section 11 chart data'!$N$212</f>
        <v>17.489999999999998</v>
      </c>
      <c r="U14" s="110">
        <f>'Section 11 chart data'!$I$195</f>
        <v>47.225000000000001</v>
      </c>
      <c r="V14" s="110">
        <f>'Section 11 chart data'!$O$212</f>
        <v>1510.059</v>
      </c>
      <c r="W14" s="111">
        <f>'Section 11 chart data'!$P$212</f>
        <v>17.27</v>
      </c>
      <c r="X14" s="110">
        <f>'Section 11 chart data'!$J$195</f>
        <v>57.093000000000004</v>
      </c>
      <c r="Y14" s="110">
        <f>'Section 11 chart data'!$Q$212</f>
        <v>1573.749</v>
      </c>
      <c r="Z14" s="111">
        <f>'Section 11 chart data'!$R$212</f>
        <v>17.2</v>
      </c>
      <c r="AA14" s="110">
        <f>'Section 11 chart data'!$K$195</f>
        <v>63.514000000000003</v>
      </c>
      <c r="AB14" s="110">
        <f>'Section 11 chart data'!$S$212</f>
        <v>1635.38</v>
      </c>
      <c r="AC14" s="111">
        <f>'Section 11 chart data'!$T$212</f>
        <v>17.100000000000001</v>
      </c>
      <c r="AD14" s="110">
        <f>'Section 11 chart data'!$L$195</f>
        <v>61.912999999999997</v>
      </c>
      <c r="AE14" s="110">
        <f>'Section 11 chart data'!$U$212</f>
        <v>1693.5909999999999</v>
      </c>
      <c r="AF14" s="111">
        <f>'Section 11 chart data'!$V$212</f>
        <v>17.010000000000002</v>
      </c>
      <c r="AG14" s="110">
        <f>'Section 11 chart data'!$M$195</f>
        <v>58.572000000000003</v>
      </c>
      <c r="AH14" s="110">
        <f>'Section 11 chart data'!$W$212</f>
        <v>1747.7750000000001</v>
      </c>
      <c r="AI14" s="112">
        <f>'Section 11 chart data'!$X$212</f>
        <v>16.920000000000002</v>
      </c>
    </row>
    <row r="15" spans="2:35" ht="15" customHeight="1" x14ac:dyDescent="0.2">
      <c r="B15" s="109" t="s">
        <v>248</v>
      </c>
      <c r="C15" s="110">
        <f>'Section 11 chart data'!$C$196</f>
        <v>0</v>
      </c>
      <c r="D15" s="110">
        <f>'Section 11 chart data'!$C$213</f>
        <v>0</v>
      </c>
      <c r="E15" s="111">
        <f>'Section 11 chart data'!$D$213</f>
        <v>0</v>
      </c>
      <c r="F15" s="110">
        <f>'Section 11 chart data'!$D$196</f>
        <v>0</v>
      </c>
      <c r="G15" s="110">
        <f>'Section 11 chart data'!$E$213</f>
        <v>0</v>
      </c>
      <c r="H15" s="111">
        <f>'Section 11 chart data'!$F$213</f>
        <v>0</v>
      </c>
      <c r="I15" s="110">
        <f>'Section 11 chart data'!$E$196</f>
        <v>0</v>
      </c>
      <c r="J15" s="110">
        <f>'Section 11 chart data'!$G$213</f>
        <v>0</v>
      </c>
      <c r="K15" s="111">
        <f>'Section 11 chart data'!$H$213</f>
        <v>0</v>
      </c>
      <c r="L15" s="110">
        <f>'Section 11 chart data'!$F$196</f>
        <v>0</v>
      </c>
      <c r="M15" s="110">
        <f>'Section 11 chart data'!$I$213</f>
        <v>0</v>
      </c>
      <c r="N15" s="111">
        <f>'Section 11 chart data'!$J$213</f>
        <v>0</v>
      </c>
      <c r="O15" s="110">
        <f>'Section 11 chart data'!$G$196</f>
        <v>0</v>
      </c>
      <c r="P15" s="110">
        <f>'Section 11 chart data'!$K$213</f>
        <v>0</v>
      </c>
      <c r="Q15" s="111">
        <f>'Section 11 chart data'!$L$213</f>
        <v>0</v>
      </c>
      <c r="R15" s="110">
        <f>'Section 11 chart data'!$H$196</f>
        <v>0</v>
      </c>
      <c r="S15" s="110">
        <f>'Section 11 chart data'!$M$213</f>
        <v>0</v>
      </c>
      <c r="T15" s="111">
        <f>'Section 11 chart data'!$N$213</f>
        <v>0</v>
      </c>
      <c r="U15" s="110">
        <f>'Section 11 chart data'!$I$196</f>
        <v>0</v>
      </c>
      <c r="V15" s="110">
        <f>'Section 11 chart data'!$O$213</f>
        <v>0</v>
      </c>
      <c r="W15" s="111">
        <f>'Section 11 chart data'!$P$213</f>
        <v>0</v>
      </c>
      <c r="X15" s="110">
        <f>'Section 11 chart data'!$J$196</f>
        <v>0</v>
      </c>
      <c r="Y15" s="110">
        <f>'Section 11 chart data'!$Q$213</f>
        <v>0</v>
      </c>
      <c r="Z15" s="111">
        <f>'Section 11 chart data'!$R$213</f>
        <v>0</v>
      </c>
      <c r="AA15" s="110">
        <f>'Section 11 chart data'!$K$196</f>
        <v>0</v>
      </c>
      <c r="AB15" s="110">
        <f>'Section 11 chart data'!$S$213</f>
        <v>0</v>
      </c>
      <c r="AC15" s="111">
        <f>'Section 11 chart data'!$T$213</f>
        <v>0</v>
      </c>
      <c r="AD15" s="110">
        <f>'Section 11 chart data'!$L$196</f>
        <v>0</v>
      </c>
      <c r="AE15" s="110">
        <f>'Section 11 chart data'!$U$213</f>
        <v>0</v>
      </c>
      <c r="AF15" s="111">
        <f>'Section 11 chart data'!$V$213</f>
        <v>0</v>
      </c>
      <c r="AG15" s="110">
        <f>'Section 11 chart data'!$M$196</f>
        <v>0</v>
      </c>
      <c r="AH15" s="110">
        <f>'Section 11 chart data'!$W$213</f>
        <v>0</v>
      </c>
      <c r="AI15" s="112">
        <f>'Section 11 chart data'!$X$213</f>
        <v>0</v>
      </c>
    </row>
    <row r="16" spans="2:35" ht="15" customHeight="1" x14ac:dyDescent="0.2">
      <c r="B16" s="109" t="s">
        <v>100</v>
      </c>
      <c r="C16" s="110">
        <f>'Section 11 chart data'!$C$197</f>
        <v>0.24399999999999999</v>
      </c>
      <c r="D16" s="110">
        <f>'Section 11 chart data'!$C$214</f>
        <v>165.96100000000001</v>
      </c>
      <c r="E16" s="111">
        <f>'Section 11 chart data'!$D$214</f>
        <v>27.24</v>
      </c>
      <c r="F16" s="110">
        <f>'Section 11 chart data'!$D$197</f>
        <v>0.248</v>
      </c>
      <c r="G16" s="110">
        <f>'Section 11 chart data'!$E$214</f>
        <v>186.08</v>
      </c>
      <c r="H16" s="111">
        <f>'Section 11 chart data'!$F$214</f>
        <v>25.52</v>
      </c>
      <c r="I16" s="110">
        <f>'Section 11 chart data'!$E$197</f>
        <v>0.251</v>
      </c>
      <c r="J16" s="110">
        <f>'Section 11 chart data'!$G$214</f>
        <v>214.678</v>
      </c>
      <c r="K16" s="111">
        <f>'Section 11 chart data'!$H$214</f>
        <v>24.52</v>
      </c>
      <c r="L16" s="110">
        <f>'Section 11 chart data'!$F$197</f>
        <v>0.254</v>
      </c>
      <c r="M16" s="110">
        <f>'Section 11 chart data'!$I$214</f>
        <v>241.828</v>
      </c>
      <c r="N16" s="111">
        <f>'Section 11 chart data'!$J$214</f>
        <v>24.26</v>
      </c>
      <c r="O16" s="110">
        <f>'Section 11 chart data'!$G$197</f>
        <v>0.25600000000000001</v>
      </c>
      <c r="P16" s="110">
        <f>'Section 11 chart data'!$K$214</f>
        <v>267.72699999999998</v>
      </c>
      <c r="Q16" s="111">
        <f>'Section 11 chart data'!$L$214</f>
        <v>24.13</v>
      </c>
      <c r="R16" s="110">
        <f>'Section 11 chart data'!$H$197</f>
        <v>0.25800000000000001</v>
      </c>
      <c r="S16" s="110">
        <f>'Section 11 chart data'!$M$214</f>
        <v>290.09300000000002</v>
      </c>
      <c r="T16" s="111">
        <f>'Section 11 chart data'!$N$214</f>
        <v>24.16</v>
      </c>
      <c r="U16" s="110">
        <f>'Section 11 chart data'!$I$197</f>
        <v>0.26</v>
      </c>
      <c r="V16" s="110">
        <f>'Section 11 chart data'!$O$214</f>
        <v>308.45100000000002</v>
      </c>
      <c r="W16" s="111">
        <f>'Section 11 chart data'!$P$214</f>
        <v>24.22</v>
      </c>
      <c r="X16" s="110">
        <f>'Section 11 chart data'!$J$197</f>
        <v>0.26200000000000001</v>
      </c>
      <c r="Y16" s="110">
        <f>'Section 11 chart data'!$Q$214</f>
        <v>318.34800000000001</v>
      </c>
      <c r="Z16" s="111">
        <f>'Section 11 chart data'!$R$214</f>
        <v>23.9</v>
      </c>
      <c r="AA16" s="110">
        <f>'Section 11 chart data'!$K$197</f>
        <v>0.26400000000000001</v>
      </c>
      <c r="AB16" s="110">
        <f>'Section 11 chart data'!$S$214</f>
        <v>328.709</v>
      </c>
      <c r="AC16" s="111">
        <f>'Section 11 chart data'!$T$214</f>
        <v>23.88</v>
      </c>
      <c r="AD16" s="110">
        <f>'Section 11 chart data'!$L$197</f>
        <v>0.26500000000000001</v>
      </c>
      <c r="AE16" s="110">
        <f>'Section 11 chart data'!$U$214</f>
        <v>338.947</v>
      </c>
      <c r="AF16" s="111">
        <f>'Section 11 chart data'!$V$214</f>
        <v>23.91</v>
      </c>
      <c r="AG16" s="110">
        <f>'Section 11 chart data'!$M$197</f>
        <v>0.26600000000000001</v>
      </c>
      <c r="AH16" s="110">
        <f>'Section 11 chart data'!$W$214</f>
        <v>348.077</v>
      </c>
      <c r="AI16" s="112">
        <f>'Section 11 chart data'!$X$214</f>
        <v>23.95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112.38500000000001</v>
      </c>
      <c r="E17" s="111">
        <f>'Section 11 chart data'!$D$215</f>
        <v>33.4</v>
      </c>
      <c r="F17" s="110">
        <f>'Section 11 chart data'!$D$198</f>
        <v>0</v>
      </c>
      <c r="G17" s="110">
        <f>'Section 11 chart data'!$E$215</f>
        <v>150.126</v>
      </c>
      <c r="H17" s="111">
        <f>'Section 11 chart data'!$F$215</f>
        <v>31.88</v>
      </c>
      <c r="I17" s="110">
        <f>'Section 11 chart data'!$E$198</f>
        <v>0</v>
      </c>
      <c r="J17" s="110">
        <f>'Section 11 chart data'!$G$215</f>
        <v>197.74700000000001</v>
      </c>
      <c r="K17" s="111">
        <f>'Section 11 chart data'!$H$215</f>
        <v>30.15</v>
      </c>
      <c r="L17" s="110">
        <f>'Section 11 chart data'!$F$198</f>
        <v>0</v>
      </c>
      <c r="M17" s="110">
        <f>'Section 11 chart data'!$I$215</f>
        <v>252.001</v>
      </c>
      <c r="N17" s="111">
        <f>'Section 11 chart data'!$J$215</f>
        <v>28.61</v>
      </c>
      <c r="O17" s="110">
        <f>'Section 11 chart data'!$G$198</f>
        <v>0</v>
      </c>
      <c r="P17" s="110">
        <f>'Section 11 chart data'!$K$215</f>
        <v>308.55900000000003</v>
      </c>
      <c r="Q17" s="111">
        <f>'Section 11 chart data'!$L$215</f>
        <v>27.55</v>
      </c>
      <c r="R17" s="110">
        <f>'Section 11 chart data'!$H$198</f>
        <v>0</v>
      </c>
      <c r="S17" s="110">
        <f>'Section 11 chart data'!$M$215</f>
        <v>365.375</v>
      </c>
      <c r="T17" s="111">
        <f>'Section 11 chart data'!$N$215</f>
        <v>26.83</v>
      </c>
      <c r="U17" s="110">
        <f>'Section 11 chart data'!$I$198</f>
        <v>0</v>
      </c>
      <c r="V17" s="110">
        <f>'Section 11 chart data'!$O$215</f>
        <v>421.43799999999999</v>
      </c>
      <c r="W17" s="111">
        <f>'Section 11 chart data'!$P$215</f>
        <v>26.35</v>
      </c>
      <c r="X17" s="110">
        <f>'Section 11 chart data'!$J$198</f>
        <v>0</v>
      </c>
      <c r="Y17" s="110">
        <f>'Section 11 chart data'!$Q$215</f>
        <v>476.56700000000001</v>
      </c>
      <c r="Z17" s="111">
        <f>'Section 11 chart data'!$R$215</f>
        <v>26</v>
      </c>
      <c r="AA17" s="110">
        <f>'Section 11 chart data'!$K$198</f>
        <v>0</v>
      </c>
      <c r="AB17" s="110">
        <f>'Section 11 chart data'!$S$215</f>
        <v>529.84100000000001</v>
      </c>
      <c r="AC17" s="111">
        <f>'Section 11 chart data'!$T$215</f>
        <v>25.79</v>
      </c>
      <c r="AD17" s="110">
        <f>'Section 11 chart data'!$L$198</f>
        <v>0</v>
      </c>
      <c r="AE17" s="110">
        <f>'Section 11 chart data'!$U$215</f>
        <v>581.08100000000002</v>
      </c>
      <c r="AF17" s="111">
        <f>'Section 11 chart data'!$V$215</f>
        <v>25.66</v>
      </c>
      <c r="AG17" s="110">
        <f>'Section 11 chart data'!$M$198</f>
        <v>0</v>
      </c>
      <c r="AH17" s="110">
        <f>'Section 11 chart data'!$W$215</f>
        <v>629.14</v>
      </c>
      <c r="AI17" s="112">
        <f>'Section 11 chart data'!$X$215</f>
        <v>25.63</v>
      </c>
    </row>
    <row r="18" spans="2:35" ht="15" customHeight="1" x14ac:dyDescent="0.2">
      <c r="B18" s="109" t="s">
        <v>102</v>
      </c>
      <c r="C18" s="110">
        <f>'Section 11 chart data'!$C$199</f>
        <v>6.5069999999999997</v>
      </c>
      <c r="D18" s="110">
        <f>'Section 11 chart data'!$C$216</f>
        <v>472.77699999999999</v>
      </c>
      <c r="E18" s="111">
        <f>'Section 11 chart data'!$D$216</f>
        <v>28.52</v>
      </c>
      <c r="F18" s="110">
        <f>'Section 11 chart data'!$D$199</f>
        <v>7.2130000000000001</v>
      </c>
      <c r="G18" s="110">
        <f>'Section 11 chart data'!$E$216</f>
        <v>502.55599999999998</v>
      </c>
      <c r="H18" s="111">
        <f>'Section 11 chart data'!$F$216</f>
        <v>27.92</v>
      </c>
      <c r="I18" s="110">
        <f>'Section 11 chart data'!$E$199</f>
        <v>8.0299999999999994</v>
      </c>
      <c r="J18" s="110">
        <f>'Section 11 chart data'!$G$216</f>
        <v>547.33000000000004</v>
      </c>
      <c r="K18" s="111">
        <f>'Section 11 chart data'!$H$216</f>
        <v>27.2</v>
      </c>
      <c r="L18" s="110">
        <f>'Section 11 chart data'!$F$199</f>
        <v>8.6839999999999993</v>
      </c>
      <c r="M18" s="110">
        <f>'Section 11 chart data'!$I$216</f>
        <v>596.947</v>
      </c>
      <c r="N18" s="111">
        <f>'Section 11 chart data'!$J$216</f>
        <v>26.42</v>
      </c>
      <c r="O18" s="110">
        <f>'Section 11 chart data'!$G$199</f>
        <v>8.8149999999999995</v>
      </c>
      <c r="P18" s="110">
        <f>'Section 11 chart data'!$K$216</f>
        <v>641.01300000000003</v>
      </c>
      <c r="Q18" s="111">
        <f>'Section 11 chart data'!$L$216</f>
        <v>25.82</v>
      </c>
      <c r="R18" s="110">
        <f>'Section 11 chart data'!$H$199</f>
        <v>9.3550000000000004</v>
      </c>
      <c r="S18" s="110">
        <f>'Section 11 chart data'!$M$216</f>
        <v>678.56200000000001</v>
      </c>
      <c r="T18" s="111">
        <f>'Section 11 chart data'!$N$216</f>
        <v>25.4</v>
      </c>
      <c r="U18" s="110">
        <f>'Section 11 chart data'!$I$199</f>
        <v>9.3889999999999993</v>
      </c>
      <c r="V18" s="110">
        <f>'Section 11 chart data'!$O$216</f>
        <v>705.88699999999994</v>
      </c>
      <c r="W18" s="111">
        <f>'Section 11 chart data'!$P$216</f>
        <v>25.2</v>
      </c>
      <c r="X18" s="110">
        <f>'Section 11 chart data'!$J$199</f>
        <v>9.0380000000000003</v>
      </c>
      <c r="Y18" s="110">
        <f>'Section 11 chart data'!$Q$216</f>
        <v>728.18499999999995</v>
      </c>
      <c r="Z18" s="111">
        <f>'Section 11 chart data'!$R$216</f>
        <v>25.09</v>
      </c>
      <c r="AA18" s="110">
        <f>'Section 11 chart data'!$K$199</f>
        <v>9.4350000000000005</v>
      </c>
      <c r="AB18" s="110">
        <f>'Section 11 chart data'!$S$216</f>
        <v>746.73900000000003</v>
      </c>
      <c r="AC18" s="111">
        <f>'Section 11 chart data'!$T$216</f>
        <v>24.93</v>
      </c>
      <c r="AD18" s="110">
        <f>'Section 11 chart data'!$L$199</f>
        <v>9.42</v>
      </c>
      <c r="AE18" s="110">
        <f>'Section 11 chart data'!$U$216</f>
        <v>764.10299999999995</v>
      </c>
      <c r="AF18" s="111">
        <f>'Section 11 chart data'!$V$216</f>
        <v>24.84</v>
      </c>
      <c r="AG18" s="110">
        <f>'Section 11 chart data'!$M$199</f>
        <v>9.3330000000000002</v>
      </c>
      <c r="AH18" s="110">
        <f>'Section 11 chart data'!$W$216</f>
        <v>776.39400000000001</v>
      </c>
      <c r="AI18" s="112">
        <f>'Section 11 chart data'!$X$216</f>
        <v>24.9</v>
      </c>
    </row>
    <row r="19" spans="2:35" ht="15" customHeight="1" x14ac:dyDescent="0.2">
      <c r="B19" s="109" t="s">
        <v>103</v>
      </c>
      <c r="C19" s="110">
        <f>'Section 11 chart data'!$C$200</f>
        <v>0</v>
      </c>
      <c r="D19" s="110">
        <f>'Section 11 chart data'!$C$217</f>
        <v>222.18</v>
      </c>
      <c r="E19" s="111">
        <f>'Section 11 chart data'!$D$217</f>
        <v>46.15</v>
      </c>
      <c r="F19" s="110">
        <f>'Section 11 chart data'!$D$200</f>
        <v>0</v>
      </c>
      <c r="G19" s="110">
        <f>'Section 11 chart data'!$E$217</f>
        <v>243.01</v>
      </c>
      <c r="H19" s="111">
        <f>'Section 11 chart data'!$F$217</f>
        <v>44.76</v>
      </c>
      <c r="I19" s="110">
        <f>'Section 11 chart data'!$E$200</f>
        <v>0</v>
      </c>
      <c r="J19" s="110">
        <f>'Section 11 chart data'!$G$217</f>
        <v>270.46499999999997</v>
      </c>
      <c r="K19" s="111">
        <f>'Section 11 chart data'!$H$217</f>
        <v>43.88</v>
      </c>
      <c r="L19" s="110">
        <f>'Section 11 chart data'!$F$200</f>
        <v>0</v>
      </c>
      <c r="M19" s="110">
        <f>'Section 11 chart data'!$I$217</f>
        <v>298.774</v>
      </c>
      <c r="N19" s="111">
        <f>'Section 11 chart data'!$J$217</f>
        <v>43.26</v>
      </c>
      <c r="O19" s="110">
        <f>'Section 11 chart data'!$G$200</f>
        <v>0</v>
      </c>
      <c r="P19" s="110">
        <f>'Section 11 chart data'!$K$217</f>
        <v>326.55399999999997</v>
      </c>
      <c r="Q19" s="111">
        <f>'Section 11 chart data'!$L$217</f>
        <v>42.77</v>
      </c>
      <c r="R19" s="110">
        <f>'Section 11 chart data'!$H$200</f>
        <v>0</v>
      </c>
      <c r="S19" s="110">
        <f>'Section 11 chart data'!$M$217</f>
        <v>353.37599999999998</v>
      </c>
      <c r="T19" s="111">
        <f>'Section 11 chart data'!$N$217</f>
        <v>42.35</v>
      </c>
      <c r="U19" s="110">
        <f>'Section 11 chart data'!$I$200</f>
        <v>0</v>
      </c>
      <c r="V19" s="110">
        <f>'Section 11 chart data'!$O$217</f>
        <v>378.89699999999999</v>
      </c>
      <c r="W19" s="111">
        <f>'Section 11 chart data'!$P$217</f>
        <v>41.98</v>
      </c>
      <c r="X19" s="110">
        <f>'Section 11 chart data'!$J$200</f>
        <v>0</v>
      </c>
      <c r="Y19" s="110">
        <f>'Section 11 chart data'!$Q$217</f>
        <v>402.97500000000002</v>
      </c>
      <c r="Z19" s="111">
        <f>'Section 11 chart data'!$R$217</f>
        <v>41.67</v>
      </c>
      <c r="AA19" s="110">
        <f>'Section 11 chart data'!$K$200</f>
        <v>0</v>
      </c>
      <c r="AB19" s="110">
        <f>'Section 11 chart data'!$S$217</f>
        <v>425.61700000000002</v>
      </c>
      <c r="AC19" s="111">
        <f>'Section 11 chart data'!$T$217</f>
        <v>41.4</v>
      </c>
      <c r="AD19" s="110">
        <f>'Section 11 chart data'!$L$200</f>
        <v>0</v>
      </c>
      <c r="AE19" s="110">
        <f>'Section 11 chart data'!$U$217</f>
        <v>446.85399999999998</v>
      </c>
      <c r="AF19" s="111">
        <f>'Section 11 chart data'!$V$217</f>
        <v>41.18</v>
      </c>
      <c r="AG19" s="110">
        <f>'Section 11 chart data'!$M$200</f>
        <v>0</v>
      </c>
      <c r="AH19" s="110">
        <f>'Section 11 chart data'!$W$217</f>
        <v>466.745</v>
      </c>
      <c r="AI19" s="112">
        <f>'Section 11 chart data'!$X$217</f>
        <v>41</v>
      </c>
    </row>
    <row r="20" spans="2:35" ht="15" customHeight="1" x14ac:dyDescent="0.2">
      <c r="B20" s="113" t="s">
        <v>104</v>
      </c>
      <c r="C20" s="114">
        <f>'Section 11 chart data'!$C$201</f>
        <v>66.135999999999996</v>
      </c>
      <c r="D20" s="114">
        <f>'Section 11 chart data'!$C$218</f>
        <v>344.54</v>
      </c>
      <c r="E20" s="115">
        <f>'Section 11 chart data'!$D$218</f>
        <v>18.829999999999998</v>
      </c>
      <c r="F20" s="114">
        <f>'Section 11 chart data'!$D$201</f>
        <v>88.084999999999994</v>
      </c>
      <c r="G20" s="114">
        <f>'Section 11 chart data'!$E$218</f>
        <v>384.935</v>
      </c>
      <c r="H20" s="115">
        <f>'Section 11 chart data'!$F$218</f>
        <v>15.4</v>
      </c>
      <c r="I20" s="114">
        <f>'Section 11 chart data'!$E$201</f>
        <v>121.42400000000001</v>
      </c>
      <c r="J20" s="114">
        <f>'Section 11 chart data'!$G$218</f>
        <v>475.26600000000002</v>
      </c>
      <c r="K20" s="115">
        <f>'Section 11 chart data'!$H$218</f>
        <v>15.06</v>
      </c>
      <c r="L20" s="114">
        <f>'Section 11 chart data'!$F$201</f>
        <v>163.93600000000001</v>
      </c>
      <c r="M20" s="114">
        <f>'Section 11 chart data'!$I$218</f>
        <v>580.10400000000004</v>
      </c>
      <c r="N20" s="115">
        <f>'Section 11 chart data'!$J$218</f>
        <v>14.65</v>
      </c>
      <c r="O20" s="114">
        <f>'Section 11 chart data'!$G$201</f>
        <v>212.85599999999999</v>
      </c>
      <c r="P20" s="114">
        <f>'Section 11 chart data'!$K$218</f>
        <v>685.40200000000004</v>
      </c>
      <c r="Q20" s="115">
        <f>'Section 11 chart data'!$L$218</f>
        <v>14.45</v>
      </c>
      <c r="R20" s="114">
        <f>'Section 11 chart data'!$H$201</f>
        <v>259.24</v>
      </c>
      <c r="S20" s="114">
        <f>'Section 11 chart data'!$M$218</f>
        <v>791.29700000000003</v>
      </c>
      <c r="T20" s="115">
        <f>'Section 11 chart data'!$N$218</f>
        <v>14.3</v>
      </c>
      <c r="U20" s="114">
        <f>'Section 11 chart data'!$I$201</f>
        <v>297.31900000000002</v>
      </c>
      <c r="V20" s="114">
        <f>'Section 11 chart data'!$O$218</f>
        <v>885.58199999999999</v>
      </c>
      <c r="W20" s="115">
        <f>'Section 11 chart data'!$P$218</f>
        <v>14.3</v>
      </c>
      <c r="X20" s="114">
        <f>'Section 11 chart data'!$J$201</f>
        <v>326.70299999999997</v>
      </c>
      <c r="Y20" s="114">
        <f>'Section 11 chart data'!$Q$218</f>
        <v>982.02200000000005</v>
      </c>
      <c r="Z20" s="115">
        <f>'Section 11 chart data'!$R$218</f>
        <v>14.22</v>
      </c>
      <c r="AA20" s="114">
        <f>'Section 11 chart data'!$K$201</f>
        <v>351.49099999999999</v>
      </c>
      <c r="AB20" s="114">
        <f>'Section 11 chart data'!$S$218</f>
        <v>1070.9849999999999</v>
      </c>
      <c r="AC20" s="115">
        <f>'Section 11 chart data'!$T$218</f>
        <v>14.18</v>
      </c>
      <c r="AD20" s="114">
        <f>'Section 11 chart data'!$L$201</f>
        <v>370.31299999999999</v>
      </c>
      <c r="AE20" s="114">
        <f>'Section 11 chart data'!$U$218</f>
        <v>1144.231</v>
      </c>
      <c r="AF20" s="115">
        <f>'Section 11 chart data'!$V$218</f>
        <v>14.28</v>
      </c>
      <c r="AG20" s="114">
        <f>'Section 11 chart data'!$M$201</f>
        <v>383.05399999999997</v>
      </c>
      <c r="AH20" s="114">
        <f>'Section 11 chart data'!$W$218</f>
        <v>1217.1600000000001</v>
      </c>
      <c r="AI20" s="116">
        <f>'Section 11 chart data'!$X$218</f>
        <v>14.23</v>
      </c>
    </row>
    <row r="23" spans="2:35" ht="15" customHeight="1" x14ac:dyDescent="0.2">
      <c r="B23" s="901" t="s">
        <v>77</v>
      </c>
      <c r="C23" s="903" t="s">
        <v>331</v>
      </c>
      <c r="D23" s="903"/>
      <c r="E23" s="903"/>
      <c r="F23" s="903" t="s">
        <v>222</v>
      </c>
      <c r="G23" s="903"/>
      <c r="H23" s="895"/>
    </row>
    <row r="24" spans="2:35" ht="15" customHeight="1" x14ac:dyDescent="0.2">
      <c r="B24" s="909"/>
      <c r="C24" s="318" t="s">
        <v>78</v>
      </c>
      <c r="D24" s="904" t="s">
        <v>79</v>
      </c>
      <c r="E24" s="904"/>
      <c r="F24" s="318" t="s">
        <v>78</v>
      </c>
      <c r="G24" s="904" t="s">
        <v>79</v>
      </c>
      <c r="H24" s="898"/>
    </row>
    <row r="25" spans="2:35" ht="30" customHeight="1" x14ac:dyDescent="0.2">
      <c r="B25" s="910"/>
      <c r="C25" s="905" t="s">
        <v>325</v>
      </c>
      <c r="D25" s="905"/>
      <c r="E25" s="16" t="s">
        <v>82</v>
      </c>
      <c r="F25" s="905" t="s">
        <v>325</v>
      </c>
      <c r="G25" s="905"/>
      <c r="H25" s="17" t="s">
        <v>82</v>
      </c>
    </row>
    <row r="26" spans="2:35" ht="15" customHeight="1" x14ac:dyDescent="0.2">
      <c r="B26" s="143" t="str">
        <f>Index!$B$4</f>
        <v>North East</v>
      </c>
      <c r="C26" s="187"/>
      <c r="D26" s="122"/>
      <c r="E26" s="105"/>
      <c r="F26" s="105"/>
      <c r="G26" s="188"/>
      <c r="H26" s="188"/>
    </row>
    <row r="27" spans="2:35" ht="15" customHeight="1" x14ac:dyDescent="0.2">
      <c r="B27" s="118" t="s">
        <v>105</v>
      </c>
      <c r="C27" s="108">
        <f>$C$9</f>
        <v>131.221</v>
      </c>
      <c r="D27" s="108">
        <f>$D$9</f>
        <v>5525.1540000000005</v>
      </c>
      <c r="E27" s="119">
        <f>$E$9</f>
        <v>7.17</v>
      </c>
      <c r="F27" s="108">
        <f>$F$9</f>
        <v>156.613</v>
      </c>
      <c r="G27" s="108">
        <f>$G$9</f>
        <v>5872.951</v>
      </c>
      <c r="H27" s="120">
        <f>$H$9</f>
        <v>6.91</v>
      </c>
    </row>
    <row r="28" spans="2:35" ht="15" customHeight="1" x14ac:dyDescent="0.2">
      <c r="B28" s="28" t="s">
        <v>94</v>
      </c>
      <c r="C28" s="110">
        <f>$C$10</f>
        <v>9.6539999999999999</v>
      </c>
      <c r="D28" s="110">
        <f>$D$10</f>
        <v>1177.068</v>
      </c>
      <c r="E28" s="111">
        <f>$E$10</f>
        <v>22.66</v>
      </c>
      <c r="F28" s="110">
        <f>$F$10</f>
        <v>8.8179999999999996</v>
      </c>
      <c r="G28" s="110">
        <f>$G$10</f>
        <v>1217.325</v>
      </c>
      <c r="H28" s="112">
        <f>$H$10</f>
        <v>22.81</v>
      </c>
    </row>
    <row r="29" spans="2:35" ht="15" customHeight="1" x14ac:dyDescent="0.2">
      <c r="B29" s="28" t="s">
        <v>95</v>
      </c>
      <c r="C29" s="110">
        <f>$C$11</f>
        <v>21.167000000000002</v>
      </c>
      <c r="D29" s="110">
        <f>$D$11</f>
        <v>609.82500000000005</v>
      </c>
      <c r="E29" s="111">
        <f>$E$11</f>
        <v>27.14</v>
      </c>
      <c r="F29" s="110">
        <f>$F$11</f>
        <v>22.538</v>
      </c>
      <c r="G29" s="110">
        <f>$G$11</f>
        <v>668.88199999999995</v>
      </c>
      <c r="H29" s="112">
        <f>$H$11</f>
        <v>26.32</v>
      </c>
    </row>
    <row r="30" spans="2:35" ht="15" customHeight="1" x14ac:dyDescent="0.2">
      <c r="B30" s="28" t="s">
        <v>96</v>
      </c>
      <c r="C30" s="110">
        <f>$C$12</f>
        <v>6.194</v>
      </c>
      <c r="D30" s="110">
        <f>$D$12</f>
        <v>827.16700000000003</v>
      </c>
      <c r="E30" s="111">
        <f>$E$12</f>
        <v>18.489999999999998</v>
      </c>
      <c r="F30" s="110">
        <f>$F$12</f>
        <v>6.6740000000000004</v>
      </c>
      <c r="G30" s="110">
        <f>$G$12</f>
        <v>755.99199999999996</v>
      </c>
      <c r="H30" s="112">
        <f>$H$12</f>
        <v>16.48</v>
      </c>
    </row>
    <row r="31" spans="2:35" ht="15" customHeight="1" x14ac:dyDescent="0.2">
      <c r="B31" s="28" t="s">
        <v>97</v>
      </c>
      <c r="C31" s="110">
        <f>$C$13</f>
        <v>0.39</v>
      </c>
      <c r="D31" s="110">
        <f>$D$13</f>
        <v>755.95399999999995</v>
      </c>
      <c r="E31" s="111">
        <f>$E$13</f>
        <v>18.010000000000002</v>
      </c>
      <c r="F31" s="110">
        <f>$F$13</f>
        <v>0.55000000000000004</v>
      </c>
      <c r="G31" s="110">
        <f>$G$13</f>
        <v>829.86599999999999</v>
      </c>
      <c r="H31" s="112">
        <f>$H$13</f>
        <v>17.71</v>
      </c>
    </row>
    <row r="32" spans="2:35" ht="15" customHeight="1" x14ac:dyDescent="0.2">
      <c r="B32" s="28" t="s">
        <v>98</v>
      </c>
      <c r="C32" s="110">
        <f>$C$14</f>
        <v>20.928999999999998</v>
      </c>
      <c r="D32" s="110">
        <f>$D$14</f>
        <v>841.10699999999997</v>
      </c>
      <c r="E32" s="111">
        <f>$E$14</f>
        <v>19.59</v>
      </c>
      <c r="F32" s="110">
        <f>$F$14</f>
        <v>22.486999999999998</v>
      </c>
      <c r="G32" s="110">
        <f>$G$14</f>
        <v>945.81100000000004</v>
      </c>
      <c r="H32" s="112">
        <f>$H$14</f>
        <v>19.3</v>
      </c>
    </row>
    <row r="33" spans="2:8" ht="15" customHeight="1" x14ac:dyDescent="0.2">
      <c r="B33" s="28" t="s">
        <v>248</v>
      </c>
      <c r="C33" s="110">
        <f>$C$15</f>
        <v>0</v>
      </c>
      <c r="D33" s="110">
        <f>$D$15</f>
        <v>0</v>
      </c>
      <c r="E33" s="111">
        <f>$E$15</f>
        <v>0</v>
      </c>
      <c r="F33" s="110">
        <f>$F$15</f>
        <v>0</v>
      </c>
      <c r="G33" s="110">
        <f>$G$15</f>
        <v>0</v>
      </c>
      <c r="H33" s="112">
        <f>$H$15</f>
        <v>0</v>
      </c>
    </row>
    <row r="34" spans="2:8" ht="15" customHeight="1" x14ac:dyDescent="0.2">
      <c r="B34" s="28" t="s">
        <v>100</v>
      </c>
      <c r="C34" s="110">
        <f>$C$16</f>
        <v>0.24399999999999999</v>
      </c>
      <c r="D34" s="110">
        <f>$D$16</f>
        <v>165.96100000000001</v>
      </c>
      <c r="E34" s="111">
        <f>$E$16</f>
        <v>27.24</v>
      </c>
      <c r="F34" s="110">
        <f>$F$16</f>
        <v>0.248</v>
      </c>
      <c r="G34" s="110">
        <f>$G$16</f>
        <v>186.08</v>
      </c>
      <c r="H34" s="112">
        <f>$H$16</f>
        <v>25.52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112.38500000000001</v>
      </c>
      <c r="E35" s="111">
        <f>$E$17</f>
        <v>33.4</v>
      </c>
      <c r="F35" s="110">
        <f>$F$17</f>
        <v>0</v>
      </c>
      <c r="G35" s="110">
        <f>$G$17</f>
        <v>150.126</v>
      </c>
      <c r="H35" s="112">
        <f>$H$17</f>
        <v>31.88</v>
      </c>
    </row>
    <row r="36" spans="2:8" ht="15" customHeight="1" x14ac:dyDescent="0.2">
      <c r="B36" s="28" t="s">
        <v>102</v>
      </c>
      <c r="C36" s="110">
        <f>$C$18</f>
        <v>6.5069999999999997</v>
      </c>
      <c r="D36" s="110">
        <f>$D$18</f>
        <v>472.77699999999999</v>
      </c>
      <c r="E36" s="111">
        <f>$E$18</f>
        <v>28.52</v>
      </c>
      <c r="F36" s="110">
        <f>$F$18</f>
        <v>7.2130000000000001</v>
      </c>
      <c r="G36" s="110">
        <f>$G$18</f>
        <v>502.55599999999998</v>
      </c>
      <c r="H36" s="112">
        <f>$H$18</f>
        <v>27.92</v>
      </c>
    </row>
    <row r="37" spans="2:8" ht="15" customHeight="1" x14ac:dyDescent="0.2">
      <c r="B37" s="28" t="s">
        <v>103</v>
      </c>
      <c r="C37" s="110">
        <f>$C$19</f>
        <v>0</v>
      </c>
      <c r="D37" s="110">
        <f>$D$19</f>
        <v>222.18</v>
      </c>
      <c r="E37" s="111">
        <f>$E$19</f>
        <v>46.15</v>
      </c>
      <c r="F37" s="110">
        <f>$F$19</f>
        <v>0</v>
      </c>
      <c r="G37" s="110">
        <f>$G$19</f>
        <v>243.01</v>
      </c>
      <c r="H37" s="112">
        <f>$H$19</f>
        <v>44.76</v>
      </c>
    </row>
    <row r="38" spans="2:8" ht="15" customHeight="1" x14ac:dyDescent="0.2">
      <c r="B38" s="29" t="s">
        <v>104</v>
      </c>
      <c r="C38" s="114">
        <f>$C$20</f>
        <v>66.135999999999996</v>
      </c>
      <c r="D38" s="114">
        <f>$D$20</f>
        <v>344.54</v>
      </c>
      <c r="E38" s="115">
        <f>$E$20</f>
        <v>18.829999999999998</v>
      </c>
      <c r="F38" s="114">
        <f>$F$20</f>
        <v>88.084999999999994</v>
      </c>
      <c r="G38" s="114">
        <f>$G$20</f>
        <v>384.935</v>
      </c>
      <c r="H38" s="116">
        <f>$H$20</f>
        <v>15.4</v>
      </c>
    </row>
    <row r="41" spans="2:8" ht="15" customHeight="1" x14ac:dyDescent="0.2">
      <c r="B41" s="901" t="s">
        <v>77</v>
      </c>
      <c r="C41" s="903" t="s">
        <v>225</v>
      </c>
      <c r="D41" s="903"/>
      <c r="E41" s="903"/>
      <c r="F41" s="903" t="s">
        <v>226</v>
      </c>
      <c r="G41" s="903"/>
      <c r="H41" s="895"/>
    </row>
    <row r="42" spans="2:8" ht="15" customHeight="1" x14ac:dyDescent="0.2">
      <c r="B42" s="909"/>
      <c r="C42" s="318" t="s">
        <v>78</v>
      </c>
      <c r="D42" s="904" t="s">
        <v>79</v>
      </c>
      <c r="E42" s="904"/>
      <c r="F42" s="318" t="s">
        <v>78</v>
      </c>
      <c r="G42" s="904" t="s">
        <v>79</v>
      </c>
      <c r="H42" s="898"/>
    </row>
    <row r="43" spans="2:8" ht="30" customHeight="1" x14ac:dyDescent="0.2">
      <c r="B43" s="910"/>
      <c r="C43" s="905" t="s">
        <v>325</v>
      </c>
      <c r="D43" s="905"/>
      <c r="E43" s="16" t="s">
        <v>82</v>
      </c>
      <c r="F43" s="905" t="s">
        <v>325</v>
      </c>
      <c r="G43" s="905"/>
      <c r="H43" s="17" t="s">
        <v>82</v>
      </c>
    </row>
    <row r="44" spans="2:8" ht="15" customHeight="1" x14ac:dyDescent="0.2">
      <c r="B44" s="143" t="str">
        <f>Index!$B$4</f>
        <v>North East</v>
      </c>
      <c r="C44" s="105"/>
      <c r="D44" s="122"/>
      <c r="E44" s="188"/>
      <c r="F44" s="105"/>
      <c r="G44" s="188"/>
      <c r="H44" s="188"/>
    </row>
    <row r="45" spans="2:8" ht="15" customHeight="1" x14ac:dyDescent="0.2">
      <c r="B45" s="118" t="s">
        <v>105</v>
      </c>
      <c r="C45" s="108">
        <f>$I$9</f>
        <v>193.35</v>
      </c>
      <c r="D45" s="108">
        <f>$J$9</f>
        <v>6500.2759999999998</v>
      </c>
      <c r="E45" s="119">
        <f>$K$9</f>
        <v>6.71</v>
      </c>
      <c r="F45" s="108">
        <f>$L$9</f>
        <v>240.60900000000001</v>
      </c>
      <c r="G45" s="108">
        <f>$M$9</f>
        <v>7264.03</v>
      </c>
      <c r="H45" s="120">
        <f>$N$9</f>
        <v>6.32</v>
      </c>
    </row>
    <row r="46" spans="2:8" ht="15" customHeight="1" x14ac:dyDescent="0.2">
      <c r="B46" s="28" t="s">
        <v>94</v>
      </c>
      <c r="C46" s="110">
        <f>$I$10</f>
        <v>8.1980000000000004</v>
      </c>
      <c r="D46" s="110">
        <f>$J$10</f>
        <v>1305.953</v>
      </c>
      <c r="E46" s="111">
        <f>$K$10</f>
        <v>22.24</v>
      </c>
      <c r="F46" s="110">
        <f>$L$10</f>
        <v>6.91</v>
      </c>
      <c r="G46" s="110">
        <f>$M$10</f>
        <v>1362.192</v>
      </c>
      <c r="H46" s="112">
        <f>$N$10</f>
        <v>21.91</v>
      </c>
    </row>
    <row r="47" spans="2:8" ht="15" customHeight="1" x14ac:dyDescent="0.2">
      <c r="B47" s="28" t="s">
        <v>95</v>
      </c>
      <c r="C47" s="110">
        <f>$I$11</f>
        <v>23.471</v>
      </c>
      <c r="D47" s="110">
        <f>$J$11</f>
        <v>717.07</v>
      </c>
      <c r="E47" s="111">
        <f>$K$11</f>
        <v>25.75</v>
      </c>
      <c r="F47" s="110">
        <f>$L$11</f>
        <v>25.646000000000001</v>
      </c>
      <c r="G47" s="110">
        <f>$M$11</f>
        <v>785.30200000000002</v>
      </c>
      <c r="H47" s="112">
        <f>$N$11</f>
        <v>24.92</v>
      </c>
    </row>
    <row r="48" spans="2:8" ht="15" customHeight="1" x14ac:dyDescent="0.2">
      <c r="B48" s="28" t="s">
        <v>96</v>
      </c>
      <c r="C48" s="110">
        <f>$I$12</f>
        <v>6.9210000000000003</v>
      </c>
      <c r="D48" s="110">
        <f>$J$12</f>
        <v>734.779</v>
      </c>
      <c r="E48" s="111">
        <f>$K$12</f>
        <v>17.21</v>
      </c>
      <c r="F48" s="110">
        <f>$L$12</f>
        <v>7.2809999999999997</v>
      </c>
      <c r="G48" s="110">
        <f>$M$12</f>
        <v>805.30700000000002</v>
      </c>
      <c r="H48" s="112">
        <f>$N$12</f>
        <v>16.61</v>
      </c>
    </row>
    <row r="49" spans="2:8" ht="15" customHeight="1" x14ac:dyDescent="0.2">
      <c r="B49" s="28" t="s">
        <v>97</v>
      </c>
      <c r="C49" s="110">
        <f>$I$13</f>
        <v>0.879</v>
      </c>
      <c r="D49" s="110">
        <f>$J$13</f>
        <v>973.26300000000003</v>
      </c>
      <c r="E49" s="111">
        <f>$K$13</f>
        <v>17.37</v>
      </c>
      <c r="F49" s="110">
        <f>$L$13</f>
        <v>1.353</v>
      </c>
      <c r="G49" s="110">
        <f>$M$13</f>
        <v>1152.0830000000001</v>
      </c>
      <c r="H49" s="112">
        <f>$N$13</f>
        <v>17.3</v>
      </c>
    </row>
    <row r="50" spans="2:8" ht="15" customHeight="1" x14ac:dyDescent="0.2">
      <c r="B50" s="28" t="s">
        <v>98</v>
      </c>
      <c r="C50" s="110">
        <f>$I$14</f>
        <v>24.175000000000001</v>
      </c>
      <c r="D50" s="110">
        <f>$J$14</f>
        <v>1079.9000000000001</v>
      </c>
      <c r="E50" s="111">
        <f>$K$14</f>
        <v>18.72</v>
      </c>
      <c r="F50" s="110">
        <f>$L$14</f>
        <v>26.545000000000002</v>
      </c>
      <c r="G50" s="110">
        <f>$M$14</f>
        <v>1206.643</v>
      </c>
      <c r="H50" s="112">
        <f>$N$14</f>
        <v>18.18</v>
      </c>
    </row>
    <row r="51" spans="2:8" ht="15" customHeight="1" x14ac:dyDescent="0.2">
      <c r="B51" s="28" t="s">
        <v>248</v>
      </c>
      <c r="C51" s="110">
        <f>$I$15</f>
        <v>0</v>
      </c>
      <c r="D51" s="110">
        <f>$J$15</f>
        <v>0</v>
      </c>
      <c r="E51" s="111">
        <f>$K$15</f>
        <v>0</v>
      </c>
      <c r="F51" s="110">
        <f>$L$15</f>
        <v>0</v>
      </c>
      <c r="G51" s="110">
        <f>$M$15</f>
        <v>0</v>
      </c>
      <c r="H51" s="112">
        <f>$N$15</f>
        <v>0</v>
      </c>
    </row>
    <row r="52" spans="2:8" ht="15" customHeight="1" x14ac:dyDescent="0.2">
      <c r="B52" s="28" t="s">
        <v>100</v>
      </c>
      <c r="C52" s="110">
        <f>$I$16</f>
        <v>0.251</v>
      </c>
      <c r="D52" s="110">
        <f>$J$16</f>
        <v>214.678</v>
      </c>
      <c r="E52" s="111">
        <f>$K$16</f>
        <v>24.52</v>
      </c>
      <c r="F52" s="110">
        <f>$L$16</f>
        <v>0.254</v>
      </c>
      <c r="G52" s="110">
        <f>$M$16</f>
        <v>241.828</v>
      </c>
      <c r="H52" s="112">
        <f>$N$16</f>
        <v>24.26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197.74700000000001</v>
      </c>
      <c r="E53" s="111">
        <f>$K$17</f>
        <v>30.15</v>
      </c>
      <c r="F53" s="110">
        <f>$L$17</f>
        <v>0</v>
      </c>
      <c r="G53" s="110">
        <f>$M$17</f>
        <v>252.001</v>
      </c>
      <c r="H53" s="112">
        <f>$N$17</f>
        <v>28.61</v>
      </c>
    </row>
    <row r="54" spans="2:8" ht="15" customHeight="1" x14ac:dyDescent="0.2">
      <c r="B54" s="28" t="s">
        <v>102</v>
      </c>
      <c r="C54" s="110">
        <f>$I$18</f>
        <v>8.0299999999999994</v>
      </c>
      <c r="D54" s="110">
        <f>$J$18</f>
        <v>547.33000000000004</v>
      </c>
      <c r="E54" s="111">
        <f>$K$18</f>
        <v>27.2</v>
      </c>
      <c r="F54" s="110">
        <f>$L$18</f>
        <v>8.6839999999999993</v>
      </c>
      <c r="G54" s="110">
        <f>$M$18</f>
        <v>596.947</v>
      </c>
      <c r="H54" s="112">
        <f>$N$18</f>
        <v>26.42</v>
      </c>
    </row>
    <row r="55" spans="2:8" ht="15" customHeight="1" x14ac:dyDescent="0.2">
      <c r="B55" s="28" t="s">
        <v>103</v>
      </c>
      <c r="C55" s="110">
        <f>$I$19</f>
        <v>0</v>
      </c>
      <c r="D55" s="110">
        <f>$J$19</f>
        <v>270.46499999999997</v>
      </c>
      <c r="E55" s="111">
        <f>$K$19</f>
        <v>43.88</v>
      </c>
      <c r="F55" s="110">
        <f>$L$19</f>
        <v>0</v>
      </c>
      <c r="G55" s="110">
        <f>$M$19</f>
        <v>298.774</v>
      </c>
      <c r="H55" s="112">
        <f>$N$19</f>
        <v>43.26</v>
      </c>
    </row>
    <row r="56" spans="2:8" ht="15" customHeight="1" x14ac:dyDescent="0.2">
      <c r="B56" s="29" t="s">
        <v>104</v>
      </c>
      <c r="C56" s="114">
        <f>$I$20</f>
        <v>121.42400000000001</v>
      </c>
      <c r="D56" s="114">
        <f>$J$20</f>
        <v>475.26600000000002</v>
      </c>
      <c r="E56" s="115">
        <f>$K$20</f>
        <v>15.06</v>
      </c>
      <c r="F56" s="114">
        <f>$L$20</f>
        <v>163.93600000000001</v>
      </c>
      <c r="G56" s="114">
        <f>$M$20</f>
        <v>580.10400000000004</v>
      </c>
      <c r="H56" s="116">
        <f>$N$20</f>
        <v>14.65</v>
      </c>
    </row>
    <row r="59" spans="2:8" ht="15" customHeight="1" x14ac:dyDescent="0.2">
      <c r="B59" s="901" t="s">
        <v>77</v>
      </c>
      <c r="C59" s="903" t="s">
        <v>227</v>
      </c>
      <c r="D59" s="903"/>
      <c r="E59" s="903"/>
      <c r="F59" s="903" t="s">
        <v>228</v>
      </c>
      <c r="G59" s="903"/>
      <c r="H59" s="895"/>
    </row>
    <row r="60" spans="2:8" ht="15" customHeight="1" x14ac:dyDescent="0.2">
      <c r="B60" s="909"/>
      <c r="C60" s="318" t="s">
        <v>78</v>
      </c>
      <c r="D60" s="904" t="s">
        <v>79</v>
      </c>
      <c r="E60" s="904"/>
      <c r="F60" s="318" t="s">
        <v>78</v>
      </c>
      <c r="G60" s="904" t="s">
        <v>79</v>
      </c>
      <c r="H60" s="898"/>
    </row>
    <row r="61" spans="2:8" ht="30" customHeight="1" x14ac:dyDescent="0.2">
      <c r="B61" s="910"/>
      <c r="C61" s="905" t="s">
        <v>325</v>
      </c>
      <c r="D61" s="905"/>
      <c r="E61" s="16" t="s">
        <v>82</v>
      </c>
      <c r="F61" s="905" t="s">
        <v>325</v>
      </c>
      <c r="G61" s="905"/>
      <c r="H61" s="17" t="s">
        <v>82</v>
      </c>
    </row>
    <row r="62" spans="2:8" ht="15" customHeight="1" x14ac:dyDescent="0.2">
      <c r="B62" s="143" t="str">
        <f>Index!$B$4</f>
        <v>North East</v>
      </c>
      <c r="C62" s="105"/>
      <c r="D62" s="188"/>
      <c r="E62" s="188"/>
      <c r="F62" s="105"/>
      <c r="G62" s="188"/>
      <c r="H62" s="188"/>
    </row>
    <row r="63" spans="2:8" ht="15" customHeight="1" x14ac:dyDescent="0.2">
      <c r="B63" s="118" t="s">
        <v>105</v>
      </c>
      <c r="C63" s="108">
        <f>$O$9</f>
        <v>300.92200000000003</v>
      </c>
      <c r="D63" s="108">
        <f>$P$9</f>
        <v>7967.6559999999999</v>
      </c>
      <c r="E63" s="119">
        <f>$Q$9</f>
        <v>6.15</v>
      </c>
      <c r="F63" s="108">
        <f>$R$9</f>
        <v>365.62700000000001</v>
      </c>
      <c r="G63" s="108">
        <f>$S$9</f>
        <v>8719.7099999999991</v>
      </c>
      <c r="H63" s="120">
        <f>$T$9</f>
        <v>5.96</v>
      </c>
    </row>
    <row r="64" spans="2:8" ht="15" customHeight="1" x14ac:dyDescent="0.2">
      <c r="B64" s="28" t="s">
        <v>94</v>
      </c>
      <c r="C64" s="110">
        <f>$O$10</f>
        <v>9.4879999999999995</v>
      </c>
      <c r="D64" s="110">
        <f>$P$10</f>
        <v>1395.106</v>
      </c>
      <c r="E64" s="111">
        <f>$Q$10</f>
        <v>22.07</v>
      </c>
      <c r="F64" s="110">
        <f>$R$10</f>
        <v>14.920999999999999</v>
      </c>
      <c r="G64" s="110">
        <f>$S$10</f>
        <v>1492.1980000000001</v>
      </c>
      <c r="H64" s="112">
        <f>$T$10</f>
        <v>21.41</v>
      </c>
    </row>
    <row r="65" spans="2:8" ht="15" customHeight="1" x14ac:dyDescent="0.2">
      <c r="B65" s="28" t="s">
        <v>95</v>
      </c>
      <c r="C65" s="110">
        <f>$O$11</f>
        <v>28.841000000000001</v>
      </c>
      <c r="D65" s="110">
        <f>$P$11</f>
        <v>829.37400000000002</v>
      </c>
      <c r="E65" s="111">
        <f>$Q$11</f>
        <v>24.82</v>
      </c>
      <c r="F65" s="110">
        <f>$R$11</f>
        <v>33.253</v>
      </c>
      <c r="G65" s="110">
        <f>$S$11</f>
        <v>895.27300000000002</v>
      </c>
      <c r="H65" s="112">
        <f>$T$11</f>
        <v>24.24</v>
      </c>
    </row>
    <row r="66" spans="2:8" ht="15" customHeight="1" x14ac:dyDescent="0.2">
      <c r="B66" s="28" t="s">
        <v>96</v>
      </c>
      <c r="C66" s="110">
        <f>$O$12</f>
        <v>7.4820000000000002</v>
      </c>
      <c r="D66" s="110">
        <f>$P$12</f>
        <v>875.73800000000006</v>
      </c>
      <c r="E66" s="111">
        <f>$Q$12</f>
        <v>15.65</v>
      </c>
      <c r="F66" s="110">
        <f>$R$12</f>
        <v>7.7809999999999997</v>
      </c>
      <c r="G66" s="110">
        <f>$S$12</f>
        <v>965.26300000000003</v>
      </c>
      <c r="H66" s="112">
        <f>$T$12</f>
        <v>14.97</v>
      </c>
    </row>
    <row r="67" spans="2:8" ht="15" customHeight="1" x14ac:dyDescent="0.2">
      <c r="B67" s="28" t="s">
        <v>97</v>
      </c>
      <c r="C67" s="110">
        <f>$O$13</f>
        <v>1.8240000000000001</v>
      </c>
      <c r="D67" s="110">
        <f>$P$13</f>
        <v>1327.135</v>
      </c>
      <c r="E67" s="111">
        <f>$Q$13</f>
        <v>17.28</v>
      </c>
      <c r="F67" s="110">
        <f>$R$13</f>
        <v>2.2480000000000002</v>
      </c>
      <c r="G67" s="110">
        <f>$S$13</f>
        <v>1479.1489999999999</v>
      </c>
      <c r="H67" s="112">
        <f>$T$13</f>
        <v>17.22</v>
      </c>
    </row>
    <row r="68" spans="2:8" ht="15" customHeight="1" x14ac:dyDescent="0.2">
      <c r="B68" s="28" t="s">
        <v>98</v>
      </c>
      <c r="C68" s="110">
        <f>$O$14</f>
        <v>31.359000000000002</v>
      </c>
      <c r="D68" s="110">
        <f>$P$14</f>
        <v>1328.49</v>
      </c>
      <c r="E68" s="111">
        <f>$Q$14</f>
        <v>17.73</v>
      </c>
      <c r="F68" s="110">
        <f>$R$14</f>
        <v>38.572000000000003</v>
      </c>
      <c r="G68" s="110">
        <f>$S$14</f>
        <v>1424.7719999999999</v>
      </c>
      <c r="H68" s="112">
        <f>$T$14</f>
        <v>17.489999999999998</v>
      </c>
    </row>
    <row r="69" spans="2:8" ht="15" customHeight="1" x14ac:dyDescent="0.2">
      <c r="B69" s="28" t="s">
        <v>248</v>
      </c>
      <c r="C69" s="110">
        <f>$O$15</f>
        <v>0</v>
      </c>
      <c r="D69" s="110">
        <f>$P$15</f>
        <v>0</v>
      </c>
      <c r="E69" s="111">
        <f>$Q$15</f>
        <v>0</v>
      </c>
      <c r="F69" s="110">
        <f>$R$15</f>
        <v>0</v>
      </c>
      <c r="G69" s="110">
        <f>$S$15</f>
        <v>0</v>
      </c>
      <c r="H69" s="112">
        <f>$T$15</f>
        <v>0</v>
      </c>
    </row>
    <row r="70" spans="2:8" ht="15" customHeight="1" x14ac:dyDescent="0.2">
      <c r="B70" s="28" t="s">
        <v>100</v>
      </c>
      <c r="C70" s="110">
        <f>$O$16</f>
        <v>0.25600000000000001</v>
      </c>
      <c r="D70" s="110">
        <f>$P$16</f>
        <v>267.72699999999998</v>
      </c>
      <c r="E70" s="111">
        <f>$Q$16</f>
        <v>24.13</v>
      </c>
      <c r="F70" s="110">
        <f>$R$16</f>
        <v>0.25800000000000001</v>
      </c>
      <c r="G70" s="110">
        <f>$S$16</f>
        <v>290.09300000000002</v>
      </c>
      <c r="H70" s="112">
        <f>$T$16</f>
        <v>24.16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308.55900000000003</v>
      </c>
      <c r="E71" s="111">
        <f>$Q$17</f>
        <v>27.55</v>
      </c>
      <c r="F71" s="110">
        <f>$R$17</f>
        <v>0</v>
      </c>
      <c r="G71" s="110">
        <f>$S$17</f>
        <v>365.375</v>
      </c>
      <c r="H71" s="112">
        <f>$T$17</f>
        <v>26.83</v>
      </c>
    </row>
    <row r="72" spans="2:8" ht="15" customHeight="1" x14ac:dyDescent="0.2">
      <c r="B72" s="28" t="s">
        <v>102</v>
      </c>
      <c r="C72" s="110">
        <f>$O$18</f>
        <v>8.8149999999999995</v>
      </c>
      <c r="D72" s="110">
        <f>$P$18</f>
        <v>641.01300000000003</v>
      </c>
      <c r="E72" s="111">
        <f>$Q$18</f>
        <v>25.82</v>
      </c>
      <c r="F72" s="110">
        <f>$R$18</f>
        <v>9.3550000000000004</v>
      </c>
      <c r="G72" s="110">
        <f>$S$18</f>
        <v>678.56200000000001</v>
      </c>
      <c r="H72" s="112">
        <f>$T$18</f>
        <v>25.4</v>
      </c>
    </row>
    <row r="73" spans="2:8" ht="15" customHeight="1" x14ac:dyDescent="0.2">
      <c r="B73" s="28" t="s">
        <v>103</v>
      </c>
      <c r="C73" s="110">
        <f>$O$19</f>
        <v>0</v>
      </c>
      <c r="D73" s="110">
        <f>$P$19</f>
        <v>326.55399999999997</v>
      </c>
      <c r="E73" s="111">
        <f>$Q$19</f>
        <v>42.77</v>
      </c>
      <c r="F73" s="110">
        <f>$R$19</f>
        <v>0</v>
      </c>
      <c r="G73" s="110">
        <f>$S$19</f>
        <v>353.37599999999998</v>
      </c>
      <c r="H73" s="112">
        <f>$T$19</f>
        <v>42.35</v>
      </c>
    </row>
    <row r="74" spans="2:8" ht="15" customHeight="1" x14ac:dyDescent="0.2">
      <c r="B74" s="29" t="s">
        <v>104</v>
      </c>
      <c r="C74" s="114">
        <f>$O$20</f>
        <v>212.85599999999999</v>
      </c>
      <c r="D74" s="114">
        <f>$P$20</f>
        <v>685.40200000000004</v>
      </c>
      <c r="E74" s="115">
        <f>$Q$20</f>
        <v>14.45</v>
      </c>
      <c r="F74" s="114">
        <f>$R$20</f>
        <v>259.24</v>
      </c>
      <c r="G74" s="114">
        <f>$S$20</f>
        <v>791.29700000000003</v>
      </c>
      <c r="H74" s="116">
        <f>$T$20</f>
        <v>14.3</v>
      </c>
    </row>
    <row r="77" spans="2:8" ht="15" customHeight="1" x14ac:dyDescent="0.2">
      <c r="B77" s="901" t="s">
        <v>77</v>
      </c>
      <c r="C77" s="903" t="s">
        <v>332</v>
      </c>
      <c r="D77" s="903"/>
      <c r="E77" s="903"/>
      <c r="F77" s="903" t="s">
        <v>333</v>
      </c>
      <c r="G77" s="903"/>
      <c r="H77" s="895"/>
    </row>
    <row r="78" spans="2:8" ht="15" customHeight="1" x14ac:dyDescent="0.2">
      <c r="B78" s="909"/>
      <c r="C78" s="318" t="s">
        <v>78</v>
      </c>
      <c r="D78" s="904" t="s">
        <v>79</v>
      </c>
      <c r="E78" s="904"/>
      <c r="F78" s="318" t="s">
        <v>78</v>
      </c>
      <c r="G78" s="904" t="s">
        <v>79</v>
      </c>
      <c r="H78" s="898"/>
    </row>
    <row r="79" spans="2:8" ht="30" customHeight="1" x14ac:dyDescent="0.2">
      <c r="B79" s="910"/>
      <c r="C79" s="905" t="s">
        <v>325</v>
      </c>
      <c r="D79" s="905"/>
      <c r="E79" s="16" t="s">
        <v>82</v>
      </c>
      <c r="F79" s="905" t="s">
        <v>325</v>
      </c>
      <c r="G79" s="905"/>
      <c r="H79" s="17" t="s">
        <v>82</v>
      </c>
    </row>
    <row r="80" spans="2:8" ht="15" customHeight="1" x14ac:dyDescent="0.2">
      <c r="B80" s="143" t="str">
        <f>Index!$B$4</f>
        <v>North East</v>
      </c>
      <c r="C80" s="105"/>
      <c r="D80" s="122"/>
      <c r="E80" s="188"/>
      <c r="F80" s="105"/>
      <c r="G80" s="188"/>
      <c r="H80" s="188"/>
    </row>
    <row r="81" spans="2:8" ht="15" customHeight="1" x14ac:dyDescent="0.2">
      <c r="B81" s="118" t="s">
        <v>105</v>
      </c>
      <c r="C81" s="108">
        <f>$U$9</f>
        <v>424.98200000000003</v>
      </c>
      <c r="D81" s="108">
        <f>$V$9</f>
        <v>9374.3019999999997</v>
      </c>
      <c r="E81" s="119">
        <f>$W$9</f>
        <v>5.83</v>
      </c>
      <c r="F81" s="108">
        <f>$X$9</f>
        <v>480.73200000000003</v>
      </c>
      <c r="G81" s="108">
        <f>$Y$9</f>
        <v>9956.2420000000002</v>
      </c>
      <c r="H81" s="120">
        <f>$Z$9</f>
        <v>5.71</v>
      </c>
    </row>
    <row r="82" spans="2:8" ht="15" customHeight="1" x14ac:dyDescent="0.2">
      <c r="B82" s="28" t="s">
        <v>94</v>
      </c>
      <c r="C82" s="110">
        <f>$U$10</f>
        <v>21.669</v>
      </c>
      <c r="D82" s="110">
        <f>$V$10</f>
        <v>1578.6880000000001</v>
      </c>
      <c r="E82" s="111">
        <f>$W$10</f>
        <v>20.94</v>
      </c>
      <c r="F82" s="110">
        <f>$X$10</f>
        <v>29.696999999999999</v>
      </c>
      <c r="G82" s="110">
        <f>$Y$10</f>
        <v>1672.777</v>
      </c>
      <c r="H82" s="112">
        <f>$Z$10</f>
        <v>20.399999999999999</v>
      </c>
    </row>
    <row r="83" spans="2:8" ht="15" customHeight="1" x14ac:dyDescent="0.2">
      <c r="B83" s="28" t="s">
        <v>95</v>
      </c>
      <c r="C83" s="110">
        <f>$U$11</f>
        <v>38.765999999999998</v>
      </c>
      <c r="D83" s="110">
        <f>$V$11</f>
        <v>968.81299999999999</v>
      </c>
      <c r="E83" s="111">
        <f>$W$11</f>
        <v>23.5</v>
      </c>
      <c r="F83" s="110">
        <f>$X$11</f>
        <v>47.945999999999998</v>
      </c>
      <c r="G83" s="110">
        <f>$Y$11</f>
        <v>1037.701</v>
      </c>
      <c r="H83" s="112">
        <f>$Z$11</f>
        <v>22.87</v>
      </c>
    </row>
    <row r="84" spans="2:8" ht="15" customHeight="1" x14ac:dyDescent="0.2">
      <c r="B84" s="28" t="s">
        <v>96</v>
      </c>
      <c r="C84" s="110">
        <f>$U$12</f>
        <v>7.7439999999999998</v>
      </c>
      <c r="D84" s="110">
        <f>$V$12</f>
        <v>1031.9110000000001</v>
      </c>
      <c r="E84" s="111">
        <f>$W$12</f>
        <v>14.65</v>
      </c>
      <c r="F84" s="110">
        <f>$X$12</f>
        <v>7.117</v>
      </c>
      <c r="G84" s="110">
        <f>$Y$12</f>
        <v>1097.2080000000001</v>
      </c>
      <c r="H84" s="112">
        <f>$Z$12</f>
        <v>14.43</v>
      </c>
    </row>
    <row r="85" spans="2:8" ht="15" customHeight="1" x14ac:dyDescent="0.2">
      <c r="B85" s="28" t="s">
        <v>97</v>
      </c>
      <c r="C85" s="110">
        <f>$U$13</f>
        <v>2.61</v>
      </c>
      <c r="D85" s="110">
        <f>$V$13</f>
        <v>1596.925</v>
      </c>
      <c r="E85" s="111">
        <f>$W$13</f>
        <v>17.190000000000001</v>
      </c>
      <c r="F85" s="110">
        <f>$X$13</f>
        <v>2.8759999999999999</v>
      </c>
      <c r="G85" s="110">
        <f>$Y$13</f>
        <v>1676.4659999999999</v>
      </c>
      <c r="H85" s="112">
        <f>$Z$13</f>
        <v>16.93</v>
      </c>
    </row>
    <row r="86" spans="2:8" ht="15" customHeight="1" x14ac:dyDescent="0.2">
      <c r="B86" s="28" t="s">
        <v>98</v>
      </c>
      <c r="C86" s="110">
        <f>$U$14</f>
        <v>47.225000000000001</v>
      </c>
      <c r="D86" s="110">
        <f>$V$14</f>
        <v>1510.059</v>
      </c>
      <c r="E86" s="111">
        <f>$W$14</f>
        <v>17.27</v>
      </c>
      <c r="F86" s="110">
        <f>$X$14</f>
        <v>57.093000000000004</v>
      </c>
      <c r="G86" s="110">
        <f>$Y$14</f>
        <v>1573.749</v>
      </c>
      <c r="H86" s="112">
        <f>$Z$14</f>
        <v>17.2</v>
      </c>
    </row>
    <row r="87" spans="2:8" ht="15" customHeight="1" x14ac:dyDescent="0.2">
      <c r="B87" s="28" t="s">
        <v>248</v>
      </c>
      <c r="C87" s="110">
        <f>$U$15</f>
        <v>0</v>
      </c>
      <c r="D87" s="110">
        <f>$V$15</f>
        <v>0</v>
      </c>
      <c r="E87" s="111">
        <f>$W$15</f>
        <v>0</v>
      </c>
      <c r="F87" s="110">
        <f>$X$15</f>
        <v>0</v>
      </c>
      <c r="G87" s="110">
        <f>$Y$15</f>
        <v>0</v>
      </c>
      <c r="H87" s="112">
        <f>$Z$15</f>
        <v>0</v>
      </c>
    </row>
    <row r="88" spans="2:8" ht="15" customHeight="1" x14ac:dyDescent="0.2">
      <c r="B88" s="28" t="s">
        <v>100</v>
      </c>
      <c r="C88" s="110">
        <f>$U$16</f>
        <v>0.26</v>
      </c>
      <c r="D88" s="110">
        <f>$V$16</f>
        <v>308.45100000000002</v>
      </c>
      <c r="E88" s="111">
        <f>$W$16</f>
        <v>24.22</v>
      </c>
      <c r="F88" s="110">
        <f>$X$16</f>
        <v>0.26200000000000001</v>
      </c>
      <c r="G88" s="110">
        <f>$Y$16</f>
        <v>318.34800000000001</v>
      </c>
      <c r="H88" s="112">
        <f>$Z$16</f>
        <v>23.9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421.43799999999999</v>
      </c>
      <c r="E89" s="111">
        <f>$W$17</f>
        <v>26.35</v>
      </c>
      <c r="F89" s="110">
        <f>$X$17</f>
        <v>0</v>
      </c>
      <c r="G89" s="110">
        <f>$Y$17</f>
        <v>476.56700000000001</v>
      </c>
      <c r="H89" s="112">
        <f>$Z$17</f>
        <v>26</v>
      </c>
    </row>
    <row r="90" spans="2:8" ht="15" customHeight="1" x14ac:dyDescent="0.2">
      <c r="B90" s="28" t="s">
        <v>102</v>
      </c>
      <c r="C90" s="110">
        <f>$U$18</f>
        <v>9.3889999999999993</v>
      </c>
      <c r="D90" s="110">
        <f>$V$18</f>
        <v>705.88699999999994</v>
      </c>
      <c r="E90" s="111">
        <f>$W$18</f>
        <v>25.2</v>
      </c>
      <c r="F90" s="110">
        <f>$X$18</f>
        <v>9.0380000000000003</v>
      </c>
      <c r="G90" s="110">
        <f>$Y$18</f>
        <v>728.18499999999995</v>
      </c>
      <c r="H90" s="112">
        <f>$Z$18</f>
        <v>25.09</v>
      </c>
    </row>
    <row r="91" spans="2:8" ht="15" customHeight="1" x14ac:dyDescent="0.2">
      <c r="B91" s="28" t="s">
        <v>103</v>
      </c>
      <c r="C91" s="110">
        <f>$U$19</f>
        <v>0</v>
      </c>
      <c r="D91" s="110">
        <f>$V$19</f>
        <v>378.89699999999999</v>
      </c>
      <c r="E91" s="111">
        <f>$W$19</f>
        <v>41.98</v>
      </c>
      <c r="F91" s="110">
        <f>$X$19</f>
        <v>0</v>
      </c>
      <c r="G91" s="110">
        <f>$Y$19</f>
        <v>402.97500000000002</v>
      </c>
      <c r="H91" s="112">
        <f>$Z$19</f>
        <v>41.67</v>
      </c>
    </row>
    <row r="92" spans="2:8" ht="15" customHeight="1" x14ac:dyDescent="0.2">
      <c r="B92" s="29" t="s">
        <v>104</v>
      </c>
      <c r="C92" s="114">
        <f>$U$20</f>
        <v>297.31900000000002</v>
      </c>
      <c r="D92" s="114">
        <f>$V$20</f>
        <v>885.58199999999999</v>
      </c>
      <c r="E92" s="115">
        <f>$W$20</f>
        <v>14.3</v>
      </c>
      <c r="F92" s="114">
        <f>$X$20</f>
        <v>326.70299999999997</v>
      </c>
      <c r="G92" s="114">
        <f>$Y$20</f>
        <v>982.02200000000005</v>
      </c>
      <c r="H92" s="116">
        <f>$Z$20</f>
        <v>14.22</v>
      </c>
    </row>
    <row r="95" spans="2:8" ht="15" customHeight="1" x14ac:dyDescent="0.2">
      <c r="B95" s="901" t="s">
        <v>77</v>
      </c>
      <c r="C95" s="903" t="s">
        <v>231</v>
      </c>
      <c r="D95" s="903"/>
      <c r="E95" s="903"/>
      <c r="F95" s="903" t="s">
        <v>232</v>
      </c>
      <c r="G95" s="903"/>
      <c r="H95" s="895"/>
    </row>
    <row r="96" spans="2:8" ht="15" customHeight="1" x14ac:dyDescent="0.2">
      <c r="B96" s="909"/>
      <c r="C96" s="318" t="s">
        <v>78</v>
      </c>
      <c r="D96" s="904" t="s">
        <v>79</v>
      </c>
      <c r="E96" s="904"/>
      <c r="F96" s="318" t="s">
        <v>78</v>
      </c>
      <c r="G96" s="904" t="s">
        <v>79</v>
      </c>
      <c r="H96" s="898"/>
    </row>
    <row r="97" spans="2:8" ht="30" customHeight="1" x14ac:dyDescent="0.2">
      <c r="B97" s="910"/>
      <c r="C97" s="905" t="s">
        <v>325</v>
      </c>
      <c r="D97" s="905"/>
      <c r="E97" s="16" t="s">
        <v>82</v>
      </c>
      <c r="F97" s="905" t="s">
        <v>325</v>
      </c>
      <c r="G97" s="905"/>
      <c r="H97" s="17" t="s">
        <v>82</v>
      </c>
    </row>
    <row r="98" spans="2:8" ht="15" customHeight="1" x14ac:dyDescent="0.2">
      <c r="B98" s="143" t="str">
        <f>Index!$B$4</f>
        <v>North East</v>
      </c>
      <c r="C98" s="105"/>
      <c r="D98" s="122"/>
      <c r="E98" s="188"/>
      <c r="F98" s="105"/>
      <c r="G98" s="188"/>
      <c r="H98" s="188"/>
    </row>
    <row r="99" spans="2:8" ht="15" customHeight="1" x14ac:dyDescent="0.2">
      <c r="B99" s="118" t="s">
        <v>105</v>
      </c>
      <c r="C99" s="108">
        <f>$AA$9</f>
        <v>532.28700000000003</v>
      </c>
      <c r="D99" s="108">
        <f>$AB$9</f>
        <v>10523.666999999999</v>
      </c>
      <c r="E99" s="119">
        <f>$AC$9</f>
        <v>5.6</v>
      </c>
      <c r="F99" s="108">
        <f>$AD$9</f>
        <v>571.92600000000004</v>
      </c>
      <c r="G99" s="108">
        <f>$AE$9</f>
        <v>10979.123</v>
      </c>
      <c r="H99" s="120">
        <f>$AF$9</f>
        <v>5.61</v>
      </c>
    </row>
    <row r="100" spans="2:8" ht="15" customHeight="1" x14ac:dyDescent="0.2">
      <c r="B100" s="28" t="s">
        <v>94</v>
      </c>
      <c r="C100" s="110">
        <f>$AA$10</f>
        <v>38.963999999999999</v>
      </c>
      <c r="D100" s="110">
        <f>$AB$10</f>
        <v>1768.963</v>
      </c>
      <c r="E100" s="111">
        <f>$AC$10</f>
        <v>19.88</v>
      </c>
      <c r="F100" s="110">
        <f>$AD$10</f>
        <v>49.325000000000003</v>
      </c>
      <c r="G100" s="110">
        <f>$AE$10</f>
        <v>1862.183</v>
      </c>
      <c r="H100" s="112">
        <f>$AF$10</f>
        <v>19.420000000000002</v>
      </c>
    </row>
    <row r="101" spans="2:8" ht="15" customHeight="1" x14ac:dyDescent="0.2">
      <c r="B101" s="28" t="s">
        <v>95</v>
      </c>
      <c r="C101" s="110">
        <f>$AA$11</f>
        <v>58.417000000000002</v>
      </c>
      <c r="D101" s="110">
        <f>$AB$11</f>
        <v>1114.797</v>
      </c>
      <c r="E101" s="111">
        <f>$AC$11</f>
        <v>22.19</v>
      </c>
      <c r="F101" s="110">
        <f>$AD$11</f>
        <v>70.492999999999995</v>
      </c>
      <c r="G101" s="110">
        <f>$AE$11</f>
        <v>1183.818</v>
      </c>
      <c r="H101" s="112">
        <f>$AF$11</f>
        <v>21.72</v>
      </c>
    </row>
    <row r="102" spans="2:8" ht="15" customHeight="1" x14ac:dyDescent="0.2">
      <c r="B102" s="28" t="s">
        <v>96</v>
      </c>
      <c r="C102" s="110">
        <f>$AA$12</f>
        <v>7.077</v>
      </c>
      <c r="D102" s="110">
        <f>$AB$12</f>
        <v>1170.3230000000001</v>
      </c>
      <c r="E102" s="111">
        <f>$AC$12</f>
        <v>14.26</v>
      </c>
      <c r="F102" s="110">
        <f>$AD$12</f>
        <v>7.0990000000000002</v>
      </c>
      <c r="G102" s="110">
        <f>$AE$12</f>
        <v>1182.7280000000001</v>
      </c>
      <c r="H102" s="112">
        <f>$AF$12</f>
        <v>14.34</v>
      </c>
    </row>
    <row r="103" spans="2:8" ht="15" customHeight="1" x14ac:dyDescent="0.2">
      <c r="B103" s="28" t="s">
        <v>97</v>
      </c>
      <c r="C103" s="110">
        <f>$AA$13</f>
        <v>3.125</v>
      </c>
      <c r="D103" s="110">
        <f>$AB$13</f>
        <v>1739.7</v>
      </c>
      <c r="E103" s="111">
        <f>$AC$13</f>
        <v>16.84</v>
      </c>
      <c r="F103" s="110">
        <f>$AD$13</f>
        <v>3.097</v>
      </c>
      <c r="G103" s="110">
        <f>$AE$13</f>
        <v>1788.5029999999999</v>
      </c>
      <c r="H103" s="112">
        <f>$AF$13</f>
        <v>17.13</v>
      </c>
    </row>
    <row r="104" spans="2:8" ht="15" customHeight="1" x14ac:dyDescent="0.2">
      <c r="B104" s="28" t="s">
        <v>98</v>
      </c>
      <c r="C104" s="110">
        <f>$AA$14</f>
        <v>63.514000000000003</v>
      </c>
      <c r="D104" s="110">
        <f>$AB$14</f>
        <v>1635.38</v>
      </c>
      <c r="E104" s="111">
        <f>$AC$14</f>
        <v>17.100000000000001</v>
      </c>
      <c r="F104" s="110">
        <f>$AD$14</f>
        <v>61.912999999999997</v>
      </c>
      <c r="G104" s="110">
        <f>$AE$14</f>
        <v>1693.5909999999999</v>
      </c>
      <c r="H104" s="112">
        <f>$AF$14</f>
        <v>17.010000000000002</v>
      </c>
    </row>
    <row r="105" spans="2:8" ht="15" customHeight="1" x14ac:dyDescent="0.2">
      <c r="B105" s="28" t="s">
        <v>248</v>
      </c>
      <c r="C105" s="110">
        <f>$AA$15</f>
        <v>0</v>
      </c>
      <c r="D105" s="110">
        <f>$AB$15</f>
        <v>0</v>
      </c>
      <c r="E105" s="111">
        <f>$AC$15</f>
        <v>0</v>
      </c>
      <c r="F105" s="110">
        <f>$AD$15</f>
        <v>0</v>
      </c>
      <c r="G105" s="110">
        <f>$AE$15</f>
        <v>0</v>
      </c>
      <c r="H105" s="112">
        <f>$AF$15</f>
        <v>0</v>
      </c>
    </row>
    <row r="106" spans="2:8" ht="15" customHeight="1" x14ac:dyDescent="0.2">
      <c r="B106" s="28" t="s">
        <v>100</v>
      </c>
      <c r="C106" s="110">
        <f>$AA$16</f>
        <v>0.26400000000000001</v>
      </c>
      <c r="D106" s="110">
        <f>$AB$16</f>
        <v>328.709</v>
      </c>
      <c r="E106" s="111">
        <f>$AC$16</f>
        <v>23.88</v>
      </c>
      <c r="F106" s="110">
        <f>$AD$16</f>
        <v>0.26500000000000001</v>
      </c>
      <c r="G106" s="110">
        <f>$AE$16</f>
        <v>338.947</v>
      </c>
      <c r="H106" s="112">
        <f>$AF$16</f>
        <v>23.91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529.84100000000001</v>
      </c>
      <c r="E107" s="111">
        <f>$AC$17</f>
        <v>25.79</v>
      </c>
      <c r="F107" s="110">
        <f>$AD$17</f>
        <v>0</v>
      </c>
      <c r="G107" s="110">
        <f>$AE$17</f>
        <v>581.08100000000002</v>
      </c>
      <c r="H107" s="112">
        <f>$AF$17</f>
        <v>25.66</v>
      </c>
    </row>
    <row r="108" spans="2:8" ht="15" customHeight="1" x14ac:dyDescent="0.2">
      <c r="B108" s="28" t="s">
        <v>102</v>
      </c>
      <c r="C108" s="110">
        <f>$AA$18</f>
        <v>9.4350000000000005</v>
      </c>
      <c r="D108" s="110">
        <f>$AB$18</f>
        <v>746.73900000000003</v>
      </c>
      <c r="E108" s="111">
        <f>$AC$18</f>
        <v>24.93</v>
      </c>
      <c r="F108" s="110">
        <f>$AD$18</f>
        <v>9.42</v>
      </c>
      <c r="G108" s="110">
        <f>$AE$18</f>
        <v>764.10299999999995</v>
      </c>
      <c r="H108" s="112">
        <f>$AF$18</f>
        <v>24.84</v>
      </c>
    </row>
    <row r="109" spans="2:8" ht="15" customHeight="1" x14ac:dyDescent="0.2">
      <c r="B109" s="28" t="s">
        <v>103</v>
      </c>
      <c r="C109" s="110">
        <f>$AA$19</f>
        <v>0</v>
      </c>
      <c r="D109" s="110">
        <f>$AB$19</f>
        <v>425.61700000000002</v>
      </c>
      <c r="E109" s="111">
        <f>$AC$19</f>
        <v>41.4</v>
      </c>
      <c r="F109" s="110">
        <f>$AD$19</f>
        <v>0</v>
      </c>
      <c r="G109" s="110">
        <f>$AE$19</f>
        <v>446.85399999999998</v>
      </c>
      <c r="H109" s="112">
        <f>$AF$19</f>
        <v>41.18</v>
      </c>
    </row>
    <row r="110" spans="2:8" ht="15" customHeight="1" x14ac:dyDescent="0.2">
      <c r="B110" s="29" t="s">
        <v>104</v>
      </c>
      <c r="C110" s="114">
        <f>$AA$20</f>
        <v>351.49099999999999</v>
      </c>
      <c r="D110" s="114">
        <f>$AB$20</f>
        <v>1070.9849999999999</v>
      </c>
      <c r="E110" s="115">
        <f>$AC$20</f>
        <v>14.18</v>
      </c>
      <c r="F110" s="114">
        <f>$AD$20</f>
        <v>370.31299999999999</v>
      </c>
      <c r="G110" s="114">
        <f>$AE$20</f>
        <v>1144.231</v>
      </c>
      <c r="H110" s="116">
        <f>$AF$20</f>
        <v>14.28</v>
      </c>
    </row>
    <row r="113" spans="2:5" ht="15" customHeight="1" x14ac:dyDescent="0.2">
      <c r="B113" s="901" t="s">
        <v>77</v>
      </c>
      <c r="C113" s="903" t="s">
        <v>233</v>
      </c>
      <c r="D113" s="903"/>
      <c r="E113" s="895"/>
    </row>
    <row r="114" spans="2:5" ht="15" customHeight="1" x14ac:dyDescent="0.2">
      <c r="B114" s="909"/>
      <c r="C114" s="318" t="s">
        <v>78</v>
      </c>
      <c r="D114" s="904" t="s">
        <v>79</v>
      </c>
      <c r="E114" s="898"/>
    </row>
    <row r="115" spans="2:5" ht="30" customHeight="1" x14ac:dyDescent="0.2">
      <c r="B115" s="910"/>
      <c r="C115" s="905" t="s">
        <v>325</v>
      </c>
      <c r="D115" s="905"/>
      <c r="E115" s="17" t="s">
        <v>82</v>
      </c>
    </row>
    <row r="116" spans="2:5" ht="15" customHeight="1" x14ac:dyDescent="0.2">
      <c r="B116" s="143" t="str">
        <f>Index!$B$4</f>
        <v>North East</v>
      </c>
      <c r="C116" s="105"/>
      <c r="D116" s="188"/>
      <c r="E116" s="188"/>
    </row>
    <row r="117" spans="2:5" ht="15" customHeight="1" x14ac:dyDescent="0.2">
      <c r="B117" s="118" t="s">
        <v>105</v>
      </c>
      <c r="C117" s="108">
        <f>$AG$9</f>
        <v>605.92399999999998</v>
      </c>
      <c r="D117" s="108">
        <f>$AH$9</f>
        <v>11346.566999999999</v>
      </c>
      <c r="E117" s="120">
        <f>$AI$9</f>
        <v>5.69</v>
      </c>
    </row>
    <row r="118" spans="2:5" ht="15" customHeight="1" x14ac:dyDescent="0.2">
      <c r="B118" s="28" t="s">
        <v>94</v>
      </c>
      <c r="C118" s="110">
        <f>$AG$10</f>
        <v>60.326000000000001</v>
      </c>
      <c r="D118" s="110">
        <f>$AH$10</f>
        <v>1947.8810000000001</v>
      </c>
      <c r="E118" s="112">
        <f>$AI$10</f>
        <v>19.05</v>
      </c>
    </row>
    <row r="119" spans="2:5" ht="15" customHeight="1" x14ac:dyDescent="0.2">
      <c r="B119" s="28" t="s">
        <v>95</v>
      </c>
      <c r="C119" s="110">
        <f>$AG$11</f>
        <v>84.102999999999994</v>
      </c>
      <c r="D119" s="110">
        <f>$AH$11</f>
        <v>1247.386</v>
      </c>
      <c r="E119" s="112">
        <f>$AI$11</f>
        <v>21.35</v>
      </c>
    </row>
    <row r="120" spans="2:5" ht="15" customHeight="1" x14ac:dyDescent="0.2">
      <c r="B120" s="28" t="s">
        <v>96</v>
      </c>
      <c r="C120" s="110">
        <f>$AG$12</f>
        <v>7.35</v>
      </c>
      <c r="D120" s="110">
        <f>$AH$12</f>
        <v>1148.454</v>
      </c>
      <c r="E120" s="112">
        <f>$AI$12</f>
        <v>15.14</v>
      </c>
    </row>
    <row r="121" spans="2:5" ht="15" customHeight="1" x14ac:dyDescent="0.2">
      <c r="B121" s="28" t="s">
        <v>97</v>
      </c>
      <c r="C121" s="110">
        <f>$AG$13</f>
        <v>2.92</v>
      </c>
      <c r="D121" s="110">
        <f>$AH$13</f>
        <v>1825.2370000000001</v>
      </c>
      <c r="E121" s="112">
        <f>$AI$13</f>
        <v>17.489999999999998</v>
      </c>
    </row>
    <row r="122" spans="2:5" ht="15" customHeight="1" x14ac:dyDescent="0.2">
      <c r="B122" s="28" t="s">
        <v>98</v>
      </c>
      <c r="C122" s="110">
        <f>$AG$14</f>
        <v>58.572000000000003</v>
      </c>
      <c r="D122" s="110">
        <f>$AH$14</f>
        <v>1747.7750000000001</v>
      </c>
      <c r="E122" s="112">
        <f>$AI$14</f>
        <v>16.920000000000002</v>
      </c>
    </row>
    <row r="123" spans="2:5" ht="15" customHeight="1" x14ac:dyDescent="0.2">
      <c r="B123" s="28" t="s">
        <v>248</v>
      </c>
      <c r="C123" s="110">
        <f>$AG$15</f>
        <v>0</v>
      </c>
      <c r="D123" s="110">
        <f>$AH$15</f>
        <v>0</v>
      </c>
      <c r="E123" s="112">
        <f>$AI$15</f>
        <v>0</v>
      </c>
    </row>
    <row r="124" spans="2:5" ht="15" customHeight="1" x14ac:dyDescent="0.2">
      <c r="B124" s="28" t="s">
        <v>100</v>
      </c>
      <c r="C124" s="110">
        <f>$AG$16</f>
        <v>0.26600000000000001</v>
      </c>
      <c r="D124" s="110">
        <f>$AH$16</f>
        <v>348.077</v>
      </c>
      <c r="E124" s="112">
        <f>$AI$16</f>
        <v>23.95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629.14</v>
      </c>
      <c r="E125" s="112">
        <f>$AI$17</f>
        <v>25.63</v>
      </c>
    </row>
    <row r="126" spans="2:5" ht="15" customHeight="1" x14ac:dyDescent="0.2">
      <c r="B126" s="28" t="s">
        <v>102</v>
      </c>
      <c r="C126" s="110">
        <f>$AG$18</f>
        <v>9.3330000000000002</v>
      </c>
      <c r="D126" s="110">
        <f>$AH$18</f>
        <v>776.39400000000001</v>
      </c>
      <c r="E126" s="112">
        <f>$AI$18</f>
        <v>24.9</v>
      </c>
    </row>
    <row r="127" spans="2:5" ht="15" customHeight="1" x14ac:dyDescent="0.2">
      <c r="B127" s="28" t="s">
        <v>103</v>
      </c>
      <c r="C127" s="110">
        <f>$AG$19</f>
        <v>0</v>
      </c>
      <c r="D127" s="110">
        <f>$AH$19</f>
        <v>466.745</v>
      </c>
      <c r="E127" s="112">
        <f>$AI$19</f>
        <v>41</v>
      </c>
    </row>
    <row r="128" spans="2:5" ht="15" customHeight="1" x14ac:dyDescent="0.2">
      <c r="B128" s="29" t="s">
        <v>104</v>
      </c>
      <c r="C128" s="114">
        <f>$AG$20</f>
        <v>383.05399999999997</v>
      </c>
      <c r="D128" s="114">
        <f>$AH$20</f>
        <v>1217.1600000000001</v>
      </c>
      <c r="E128" s="116">
        <f>$AI$20</f>
        <v>14.23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211</v>
      </c>
      <c r="C3" t="s">
        <v>761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908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North East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data'!D35</f>
        <v>5.7750000000000004</v>
      </c>
      <c r="D8" s="138">
        <f>'Section 11 chart data'!J35</f>
        <v>152.88499999999999</v>
      </c>
      <c r="E8" s="691">
        <f>'Section 11 chart data'!K35</f>
        <v>7.07</v>
      </c>
      <c r="F8" s="139">
        <f>SUM(C8,D8)</f>
        <v>158.66</v>
      </c>
    </row>
    <row r="9" spans="2:6" ht="15" customHeight="1" x14ac:dyDescent="0.2">
      <c r="B9" s="141" t="s">
        <v>222</v>
      </c>
      <c r="C9" s="137">
        <f>'Section 11 chart data'!D36</f>
        <v>7.4610000000000003</v>
      </c>
      <c r="D9" s="138">
        <f>'Section 11 chart data'!J36</f>
        <v>176.68299999999999</v>
      </c>
      <c r="E9" s="691">
        <f>'Section 11 chart data'!K36</f>
        <v>6.82</v>
      </c>
      <c r="F9" s="139">
        <f t="shared" ref="F9:F18" si="0">SUM(C9,D9)</f>
        <v>184.14400000000001</v>
      </c>
    </row>
    <row r="10" spans="2:6" ht="15" customHeight="1" x14ac:dyDescent="0.2">
      <c r="B10" s="141" t="s">
        <v>225</v>
      </c>
      <c r="C10" s="137">
        <f>'Section 11 chart data'!D37</f>
        <v>9.5050000000000008</v>
      </c>
      <c r="D10" s="138">
        <f>'Section 11 chart data'!J37</f>
        <v>190.54300000000001</v>
      </c>
      <c r="E10" s="691">
        <f>'Section 11 chart data'!K37</f>
        <v>7.07</v>
      </c>
      <c r="F10" s="139">
        <f t="shared" si="0"/>
        <v>200.048</v>
      </c>
    </row>
    <row r="11" spans="2:6" ht="15" customHeight="1" x14ac:dyDescent="0.2">
      <c r="B11" s="141" t="s">
        <v>226</v>
      </c>
      <c r="C11" s="137">
        <f>'Section 11 chart data'!D38</f>
        <v>11.901</v>
      </c>
      <c r="D11" s="138">
        <f>'Section 11 chart data'!J38</f>
        <v>191.33099999999999</v>
      </c>
      <c r="E11" s="691">
        <f>'Section 11 chart data'!K38</f>
        <v>7.01</v>
      </c>
      <c r="F11" s="139">
        <f t="shared" si="0"/>
        <v>203.232</v>
      </c>
    </row>
    <row r="12" spans="2:6" ht="15" customHeight="1" x14ac:dyDescent="0.2">
      <c r="B12" s="141" t="s">
        <v>227</v>
      </c>
      <c r="C12" s="137">
        <f>'Section 11 chart data'!D39</f>
        <v>14.068</v>
      </c>
      <c r="D12" s="138">
        <f>'Section 11 chart data'!J39</f>
        <v>183.48099999999999</v>
      </c>
      <c r="E12" s="691">
        <f>'Section 11 chart data'!K39</f>
        <v>6.87</v>
      </c>
      <c r="F12" s="139">
        <f t="shared" si="0"/>
        <v>197.54900000000001</v>
      </c>
    </row>
    <row r="13" spans="2:6" ht="15" customHeight="1" x14ac:dyDescent="0.2">
      <c r="B13" s="141" t="s">
        <v>354</v>
      </c>
      <c r="C13" s="137">
        <f>'Section 11 chart data'!D40</f>
        <v>14.535</v>
      </c>
      <c r="D13" s="138">
        <f>'Section 11 chart data'!J40</f>
        <v>175.26599999999999</v>
      </c>
      <c r="E13" s="691">
        <f>'Section 11 chart data'!K40</f>
        <v>6.88</v>
      </c>
      <c r="F13" s="139">
        <f t="shared" si="0"/>
        <v>189.80099999999999</v>
      </c>
    </row>
    <row r="14" spans="2:6" ht="15" customHeight="1" x14ac:dyDescent="0.2">
      <c r="B14" s="141" t="s">
        <v>332</v>
      </c>
      <c r="C14" s="137">
        <f>'Section 11 chart data'!D41</f>
        <v>14.531000000000001</v>
      </c>
      <c r="D14" s="138">
        <f>'Section 11 chart data'!J41</f>
        <v>164.89099999999999</v>
      </c>
      <c r="E14" s="691">
        <f>'Section 11 chart data'!K41</f>
        <v>6.91</v>
      </c>
      <c r="F14" s="139">
        <f t="shared" si="0"/>
        <v>179.422</v>
      </c>
    </row>
    <row r="15" spans="2:6" ht="15" customHeight="1" x14ac:dyDescent="0.2">
      <c r="B15" s="141" t="s">
        <v>333</v>
      </c>
      <c r="C15" s="137">
        <f>'Section 11 chart data'!D42</f>
        <v>14.462999999999999</v>
      </c>
      <c r="D15" s="138">
        <f>'Section 11 chart data'!J42</f>
        <v>154.25299999999999</v>
      </c>
      <c r="E15" s="691">
        <f>'Section 11 chart data'!K42</f>
        <v>6.76</v>
      </c>
      <c r="F15" s="139">
        <f t="shared" si="0"/>
        <v>168.71599999999998</v>
      </c>
    </row>
    <row r="16" spans="2:6" ht="15" customHeight="1" x14ac:dyDescent="0.2">
      <c r="B16" s="141" t="s">
        <v>231</v>
      </c>
      <c r="C16" s="137">
        <f>'Section 11 chart data'!D43</f>
        <v>14.199</v>
      </c>
      <c r="D16" s="138">
        <f>'Section 11 chart data'!J43</f>
        <v>143.10300000000001</v>
      </c>
      <c r="E16" s="691">
        <f>'Section 11 chart data'!K43</f>
        <v>6.63</v>
      </c>
      <c r="F16" s="139">
        <f t="shared" si="0"/>
        <v>157.30200000000002</v>
      </c>
    </row>
    <row r="17" spans="2:6" ht="15" customHeight="1" x14ac:dyDescent="0.2">
      <c r="B17" s="141" t="s">
        <v>232</v>
      </c>
      <c r="C17" s="137">
        <f>'Section 11 chart data'!D44</f>
        <v>13.983000000000001</v>
      </c>
      <c r="D17" s="138">
        <f>'Section 11 chart data'!J44</f>
        <v>130.79</v>
      </c>
      <c r="E17" s="691">
        <f>'Section 11 chart data'!K44</f>
        <v>6.23</v>
      </c>
      <c r="F17" s="139">
        <f t="shared" si="0"/>
        <v>144.773</v>
      </c>
    </row>
    <row r="18" spans="2:6" ht="15" customHeight="1" x14ac:dyDescent="0.2">
      <c r="B18" s="142" t="s">
        <v>233</v>
      </c>
      <c r="C18" s="137">
        <f>'Section 11 chart data'!D45</f>
        <v>13.753</v>
      </c>
      <c r="D18" s="138">
        <f>'Section 11 chart data'!J45</f>
        <v>120.926</v>
      </c>
      <c r="E18" s="691">
        <f>'Section 11 chart data'!K45</f>
        <v>6.29</v>
      </c>
      <c r="F18" s="140">
        <f t="shared" si="0"/>
        <v>134.679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234</v>
      </c>
      <c r="C3" t="s">
        <v>461</v>
      </c>
    </row>
    <row r="5" spans="2:35" ht="15" customHeight="1" x14ac:dyDescent="0.2">
      <c r="B5" s="911" t="s">
        <v>77</v>
      </c>
      <c r="C5" s="903" t="s">
        <v>331</v>
      </c>
      <c r="D5" s="903"/>
      <c r="E5" s="903"/>
      <c r="F5" s="903" t="s">
        <v>222</v>
      </c>
      <c r="G5" s="903"/>
      <c r="H5" s="903"/>
      <c r="I5" s="903" t="s">
        <v>225</v>
      </c>
      <c r="J5" s="903"/>
      <c r="K5" s="903"/>
      <c r="L5" s="903" t="s">
        <v>226</v>
      </c>
      <c r="M5" s="903"/>
      <c r="N5" s="903"/>
      <c r="O5" s="903" t="s">
        <v>227</v>
      </c>
      <c r="P5" s="903"/>
      <c r="Q5" s="903"/>
      <c r="R5" s="903" t="s">
        <v>228</v>
      </c>
      <c r="S5" s="903"/>
      <c r="T5" s="903"/>
      <c r="U5" s="903" t="s">
        <v>332</v>
      </c>
      <c r="V5" s="903"/>
      <c r="W5" s="903"/>
      <c r="X5" s="903" t="s">
        <v>333</v>
      </c>
      <c r="Y5" s="903"/>
      <c r="Z5" s="903"/>
      <c r="AA5" s="903" t="s">
        <v>231</v>
      </c>
      <c r="AB5" s="903"/>
      <c r="AC5" s="903"/>
      <c r="AD5" s="903" t="s">
        <v>232</v>
      </c>
      <c r="AE5" s="903"/>
      <c r="AF5" s="903"/>
      <c r="AG5" s="903" t="s">
        <v>233</v>
      </c>
      <c r="AH5" s="903"/>
      <c r="AI5" s="895"/>
    </row>
    <row r="6" spans="2:35" ht="15" customHeight="1" x14ac:dyDescent="0.2">
      <c r="B6" s="912"/>
      <c r="C6" s="103" t="s">
        <v>78</v>
      </c>
      <c r="D6" s="904" t="s">
        <v>79</v>
      </c>
      <c r="E6" s="904"/>
      <c r="F6" s="103" t="s">
        <v>78</v>
      </c>
      <c r="G6" s="904" t="s">
        <v>79</v>
      </c>
      <c r="H6" s="904"/>
      <c r="I6" s="103" t="s">
        <v>78</v>
      </c>
      <c r="J6" s="904" t="s">
        <v>79</v>
      </c>
      <c r="K6" s="904"/>
      <c r="L6" s="103" t="s">
        <v>78</v>
      </c>
      <c r="M6" s="904" t="s">
        <v>79</v>
      </c>
      <c r="N6" s="904"/>
      <c r="O6" s="103" t="s">
        <v>78</v>
      </c>
      <c r="P6" s="904" t="s">
        <v>79</v>
      </c>
      <c r="Q6" s="904"/>
      <c r="R6" s="103" t="s">
        <v>78</v>
      </c>
      <c r="S6" s="904" t="s">
        <v>79</v>
      </c>
      <c r="T6" s="904"/>
      <c r="U6" s="103" t="s">
        <v>78</v>
      </c>
      <c r="V6" s="904" t="s">
        <v>79</v>
      </c>
      <c r="W6" s="904"/>
      <c r="X6" s="103" t="s">
        <v>78</v>
      </c>
      <c r="Y6" s="904" t="s">
        <v>79</v>
      </c>
      <c r="Z6" s="904"/>
      <c r="AA6" s="103" t="s">
        <v>78</v>
      </c>
      <c r="AB6" s="904" t="s">
        <v>79</v>
      </c>
      <c r="AC6" s="904"/>
      <c r="AD6" s="103" t="s">
        <v>78</v>
      </c>
      <c r="AE6" s="904" t="s">
        <v>79</v>
      </c>
      <c r="AF6" s="904"/>
      <c r="AG6" s="690" t="s">
        <v>78</v>
      </c>
      <c r="AH6" s="904" t="s">
        <v>79</v>
      </c>
      <c r="AI6" s="898"/>
    </row>
    <row r="7" spans="2:35" ht="30" customHeight="1" x14ac:dyDescent="0.2">
      <c r="B7" s="912"/>
      <c r="C7" s="905" t="s">
        <v>325</v>
      </c>
      <c r="D7" s="905"/>
      <c r="E7" s="16" t="s">
        <v>82</v>
      </c>
      <c r="F7" s="905" t="s">
        <v>325</v>
      </c>
      <c r="G7" s="905"/>
      <c r="H7" s="16" t="s">
        <v>82</v>
      </c>
      <c r="I7" s="905" t="s">
        <v>325</v>
      </c>
      <c r="J7" s="905"/>
      <c r="K7" s="16" t="s">
        <v>82</v>
      </c>
      <c r="L7" s="905" t="s">
        <v>325</v>
      </c>
      <c r="M7" s="905"/>
      <c r="N7" s="16" t="s">
        <v>82</v>
      </c>
      <c r="O7" s="905" t="s">
        <v>325</v>
      </c>
      <c r="P7" s="905"/>
      <c r="Q7" s="16" t="s">
        <v>82</v>
      </c>
      <c r="R7" s="905" t="s">
        <v>325</v>
      </c>
      <c r="S7" s="905"/>
      <c r="T7" s="16" t="s">
        <v>82</v>
      </c>
      <c r="U7" s="905" t="s">
        <v>325</v>
      </c>
      <c r="V7" s="905"/>
      <c r="W7" s="16" t="s">
        <v>82</v>
      </c>
      <c r="X7" s="905" t="s">
        <v>325</v>
      </c>
      <c r="Y7" s="905"/>
      <c r="Z7" s="16" t="s">
        <v>82</v>
      </c>
      <c r="AA7" s="905" t="s">
        <v>325</v>
      </c>
      <c r="AB7" s="905"/>
      <c r="AC7" s="16" t="s">
        <v>82</v>
      </c>
      <c r="AD7" s="905" t="s">
        <v>325</v>
      </c>
      <c r="AE7" s="905"/>
      <c r="AF7" s="16" t="s">
        <v>82</v>
      </c>
      <c r="AG7" s="905" t="s">
        <v>325</v>
      </c>
      <c r="AH7" s="905"/>
      <c r="AI7" s="17" t="s">
        <v>82</v>
      </c>
    </row>
    <row r="8" spans="2:35" ht="15" customHeight="1" x14ac:dyDescent="0.2">
      <c r="B8" s="143" t="str">
        <f>Index!$B$4</f>
        <v>North East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5.7750000000000004</v>
      </c>
      <c r="D9" s="108">
        <f>'Section 11 chart data'!$C$275</f>
        <v>152.88499999999999</v>
      </c>
      <c r="E9" s="119">
        <f>'Section 11 chart data'!$D$275</f>
        <v>7.07</v>
      </c>
      <c r="F9" s="108">
        <f>'Section 11 chart data'!$D$258</f>
        <v>7.4610000000000003</v>
      </c>
      <c r="G9" s="108">
        <f>'Section 11 chart data'!$E$275</f>
        <v>176.68299999999999</v>
      </c>
      <c r="H9" s="119">
        <f>'Section 11 chart data'!$F$275</f>
        <v>6.82</v>
      </c>
      <c r="I9" s="108">
        <f>'Section 11 chart data'!$E$258</f>
        <v>9.5050000000000008</v>
      </c>
      <c r="J9" s="108">
        <f>'Section 11 chart data'!$G$275</f>
        <v>190.54300000000001</v>
      </c>
      <c r="K9" s="119">
        <f>'Section 11 chart data'!$H$275</f>
        <v>7.07</v>
      </c>
      <c r="L9" s="108">
        <f>'Section 11 chart data'!$F$258</f>
        <v>11.901</v>
      </c>
      <c r="M9" s="108">
        <f>'Section 11 chart data'!$I$275</f>
        <v>191.33099999999999</v>
      </c>
      <c r="N9" s="119">
        <f>'Section 11 chart data'!$J$275</f>
        <v>7.01</v>
      </c>
      <c r="O9" s="108">
        <f>'Section 11 chart data'!$G$258</f>
        <v>14.068</v>
      </c>
      <c r="P9" s="108">
        <f>'Section 11 chart data'!$K$275</f>
        <v>183.48099999999999</v>
      </c>
      <c r="Q9" s="119">
        <f>'Section 11 chart data'!$L$275</f>
        <v>6.87</v>
      </c>
      <c r="R9" s="108">
        <f>'Section 11 chart data'!$H$258</f>
        <v>14.535</v>
      </c>
      <c r="S9" s="108">
        <f>'Section 11 chart data'!$M$275</f>
        <v>175.26599999999999</v>
      </c>
      <c r="T9" s="119">
        <f>'Section 11 chart data'!$N$275</f>
        <v>6.88</v>
      </c>
      <c r="U9" s="108">
        <f>'Section 11 chart data'!$I$258</f>
        <v>14.531000000000001</v>
      </c>
      <c r="V9" s="108">
        <f>'Section 11 chart data'!$O$275</f>
        <v>164.89099999999999</v>
      </c>
      <c r="W9" s="119">
        <f>'Section 11 chart data'!$P$275</f>
        <v>6.91</v>
      </c>
      <c r="X9" s="108">
        <f>'Section 11 chart data'!$J$258</f>
        <v>14.462999999999999</v>
      </c>
      <c r="Y9" s="108">
        <f>'Section 11 chart data'!$Q$275</f>
        <v>154.25299999999999</v>
      </c>
      <c r="Z9" s="119">
        <f>'Section 11 chart data'!$R$275</f>
        <v>6.76</v>
      </c>
      <c r="AA9" s="108">
        <f>'Section 11 chart data'!$K$258</f>
        <v>14.199</v>
      </c>
      <c r="AB9" s="108">
        <f>'Section 11 chart data'!$S$275</f>
        <v>143.10300000000001</v>
      </c>
      <c r="AC9" s="119">
        <f>'Section 11 chart data'!$T$275</f>
        <v>6.63</v>
      </c>
      <c r="AD9" s="108">
        <f>'Section 11 chart data'!$L$258</f>
        <v>13.983000000000001</v>
      </c>
      <c r="AE9" s="108">
        <f>'Section 11 chart data'!$U$275</f>
        <v>130.79</v>
      </c>
      <c r="AF9" s="119">
        <f>'Section 11 chart data'!$V$275</f>
        <v>6.23</v>
      </c>
      <c r="AG9" s="108">
        <f>'Section 11 chart data'!$M$258</f>
        <v>13.753</v>
      </c>
      <c r="AH9" s="108">
        <f>'Section 11 chart data'!$W$275</f>
        <v>120.926</v>
      </c>
      <c r="AI9" s="120">
        <f>'Section 11 chart data'!$X$275</f>
        <v>6.29</v>
      </c>
    </row>
    <row r="10" spans="2:35" ht="15" customHeight="1" x14ac:dyDescent="0.2">
      <c r="B10" s="109" t="s">
        <v>94</v>
      </c>
      <c r="C10" s="110">
        <f>'Section 11 chart data'!$C$259</f>
        <v>0.247</v>
      </c>
      <c r="D10" s="110">
        <f>'Section 11 chart data'!$C$276</f>
        <v>18.558</v>
      </c>
      <c r="E10" s="111">
        <f>'Section 11 chart data'!$D$276</f>
        <v>19.64</v>
      </c>
      <c r="F10" s="110">
        <f>'Section 11 chart data'!$D$259</f>
        <v>0.23400000000000001</v>
      </c>
      <c r="G10" s="110">
        <f>'Section 11 chart data'!$E$276</f>
        <v>20.213999999999999</v>
      </c>
      <c r="H10" s="111">
        <f>'Section 11 chart data'!$F$276</f>
        <v>17.579999999999998</v>
      </c>
      <c r="I10" s="110">
        <f>'Section 11 chart data'!$E$259</f>
        <v>0.24399999999999999</v>
      </c>
      <c r="J10" s="110">
        <f>'Section 11 chart data'!$G$276</f>
        <v>21.488</v>
      </c>
      <c r="K10" s="111">
        <f>'Section 11 chart data'!$H$276</f>
        <v>16.43</v>
      </c>
      <c r="L10" s="110">
        <f>'Section 11 chart data'!$F$259</f>
        <v>0.55000000000000004</v>
      </c>
      <c r="M10" s="110">
        <f>'Section 11 chart data'!$I$276</f>
        <v>21.794</v>
      </c>
      <c r="N10" s="111">
        <f>'Section 11 chart data'!$J$276</f>
        <v>15.82</v>
      </c>
      <c r="O10" s="110">
        <f>'Section 11 chart data'!$G$259</f>
        <v>0.88400000000000001</v>
      </c>
      <c r="P10" s="110">
        <f>'Section 11 chart data'!$K$276</f>
        <v>20.914999999999999</v>
      </c>
      <c r="Q10" s="111">
        <f>'Section 11 chart data'!$L$276</f>
        <v>15.83</v>
      </c>
      <c r="R10" s="110">
        <f>'Section 11 chart data'!$H$259</f>
        <v>1.292</v>
      </c>
      <c r="S10" s="110">
        <f>'Section 11 chart data'!$M$276</f>
        <v>20.922000000000001</v>
      </c>
      <c r="T10" s="111">
        <f>'Section 11 chart data'!$N$276</f>
        <v>15.62</v>
      </c>
      <c r="U10" s="110">
        <f>'Section 11 chart data'!$I$259</f>
        <v>1.6910000000000001</v>
      </c>
      <c r="V10" s="110">
        <f>'Section 11 chart data'!$O$276</f>
        <v>21.530999999999999</v>
      </c>
      <c r="W10" s="111">
        <f>'Section 11 chart data'!$P$276</f>
        <v>15.11</v>
      </c>
      <c r="X10" s="110">
        <f>'Section 11 chart data'!$J$259</f>
        <v>2.17</v>
      </c>
      <c r="Y10" s="110">
        <f>'Section 11 chart data'!$Q$276</f>
        <v>21.666</v>
      </c>
      <c r="Z10" s="111">
        <f>'Section 11 chart data'!$R$276</f>
        <v>14.83</v>
      </c>
      <c r="AA10" s="110">
        <f>'Section 11 chart data'!$K$259</f>
        <v>2.5459999999999998</v>
      </c>
      <c r="AB10" s="110">
        <f>'Section 11 chart data'!$S$276</f>
        <v>21.309000000000001</v>
      </c>
      <c r="AC10" s="111">
        <f>'Section 11 chart data'!$T$276</f>
        <v>14.56</v>
      </c>
      <c r="AD10" s="110">
        <f>'Section 11 chart data'!$L$259</f>
        <v>2.93</v>
      </c>
      <c r="AE10" s="110">
        <f>'Section 11 chart data'!$U$276</f>
        <v>20.971</v>
      </c>
      <c r="AF10" s="111">
        <f>'Section 11 chart data'!$V$276</f>
        <v>14.3</v>
      </c>
      <c r="AG10" s="110">
        <f>'Section 11 chart data'!$M$259</f>
        <v>3.2269999999999999</v>
      </c>
      <c r="AH10" s="110">
        <f>'Section 11 chart data'!$W$276</f>
        <v>20.545000000000002</v>
      </c>
      <c r="AI10" s="112">
        <f>'Section 11 chart data'!$X$276</f>
        <v>14.04</v>
      </c>
    </row>
    <row r="11" spans="2:35" ht="15" customHeight="1" x14ac:dyDescent="0.2">
      <c r="B11" s="109" t="s">
        <v>95</v>
      </c>
      <c r="C11" s="110">
        <f>'Section 11 chart data'!$C$260</f>
        <v>0.64700000000000002</v>
      </c>
      <c r="D11" s="110">
        <f>'Section 11 chart data'!$C$277</f>
        <v>14.029</v>
      </c>
      <c r="E11" s="111">
        <f>'Section 11 chart data'!$D$277</f>
        <v>21.39</v>
      </c>
      <c r="F11" s="110">
        <f>'Section 11 chart data'!$D$260</f>
        <v>0.7</v>
      </c>
      <c r="G11" s="110">
        <f>'Section 11 chart data'!$E$277</f>
        <v>15.246</v>
      </c>
      <c r="H11" s="111">
        <f>'Section 11 chart data'!$F$277</f>
        <v>19.32</v>
      </c>
      <c r="I11" s="110">
        <f>'Section 11 chart data'!$E$260</f>
        <v>0.70099999999999996</v>
      </c>
      <c r="J11" s="110">
        <f>'Section 11 chart data'!$G$277</f>
        <v>15.768000000000001</v>
      </c>
      <c r="K11" s="111">
        <f>'Section 11 chart data'!$H$277</f>
        <v>18.350000000000001</v>
      </c>
      <c r="L11" s="110">
        <f>'Section 11 chart data'!$F$260</f>
        <v>0.90900000000000003</v>
      </c>
      <c r="M11" s="110">
        <f>'Section 11 chart data'!$I$277</f>
        <v>16.259</v>
      </c>
      <c r="N11" s="111">
        <f>'Section 11 chart data'!$J$277</f>
        <v>17.989999999999998</v>
      </c>
      <c r="O11" s="110">
        <f>'Section 11 chart data'!$G$260</f>
        <v>1.161</v>
      </c>
      <c r="P11" s="110">
        <f>'Section 11 chart data'!$K$277</f>
        <v>15.987</v>
      </c>
      <c r="Q11" s="111">
        <f>'Section 11 chart data'!$L$277</f>
        <v>17.71</v>
      </c>
      <c r="R11" s="110">
        <f>'Section 11 chart data'!$H$260</f>
        <v>1.738</v>
      </c>
      <c r="S11" s="110">
        <f>'Section 11 chart data'!$M$277</f>
        <v>16.012</v>
      </c>
      <c r="T11" s="111">
        <f>'Section 11 chart data'!$N$277</f>
        <v>17.36</v>
      </c>
      <c r="U11" s="110">
        <f>'Section 11 chart data'!$I$260</f>
        <v>2.1800000000000002</v>
      </c>
      <c r="V11" s="110">
        <f>'Section 11 chart data'!$O$277</f>
        <v>16.187000000000001</v>
      </c>
      <c r="W11" s="111">
        <f>'Section 11 chart data'!$P$277</f>
        <v>16.920000000000002</v>
      </c>
      <c r="X11" s="110">
        <f>'Section 11 chart data'!$J$260</f>
        <v>2.6549999999999998</v>
      </c>
      <c r="Y11" s="110">
        <f>'Section 11 chart data'!$Q$277</f>
        <v>16.972999999999999</v>
      </c>
      <c r="Z11" s="111">
        <f>'Section 11 chart data'!$R$277</f>
        <v>16.86</v>
      </c>
      <c r="AA11" s="110">
        <f>'Section 11 chart data'!$K$260</f>
        <v>3.093</v>
      </c>
      <c r="AB11" s="110">
        <f>'Section 11 chart data'!$S$277</f>
        <v>16.917000000000002</v>
      </c>
      <c r="AC11" s="111">
        <f>'Section 11 chart data'!$T$277</f>
        <v>16.57</v>
      </c>
      <c r="AD11" s="110">
        <f>'Section 11 chart data'!$L$260</f>
        <v>3.5609999999999999</v>
      </c>
      <c r="AE11" s="110">
        <f>'Section 11 chart data'!$U$277</f>
        <v>16.646000000000001</v>
      </c>
      <c r="AF11" s="111">
        <f>'Section 11 chart data'!$V$277</f>
        <v>16.41</v>
      </c>
      <c r="AG11" s="110">
        <f>'Section 11 chart data'!$M$260</f>
        <v>3.9369999999999998</v>
      </c>
      <c r="AH11" s="110">
        <f>'Section 11 chart data'!$W$277</f>
        <v>16.591000000000001</v>
      </c>
      <c r="AI11" s="112">
        <f>'Section 11 chart data'!$X$277</f>
        <v>16.68</v>
      </c>
    </row>
    <row r="12" spans="2:35" ht="15" customHeight="1" x14ac:dyDescent="0.2">
      <c r="B12" s="109" t="s">
        <v>96</v>
      </c>
      <c r="C12" s="110">
        <f>'Section 11 chart data'!$C$261</f>
        <v>7.1999999999999995E-2</v>
      </c>
      <c r="D12" s="110">
        <f>'Section 11 chart data'!$C$278</f>
        <v>27.83</v>
      </c>
      <c r="E12" s="111">
        <f>'Section 11 chart data'!$D$278</f>
        <v>18.52</v>
      </c>
      <c r="F12" s="110">
        <f>'Section 11 chart data'!$D$261</f>
        <v>0.13800000000000001</v>
      </c>
      <c r="G12" s="110">
        <f>'Section 11 chart data'!$E$278</f>
        <v>27.515000000000001</v>
      </c>
      <c r="H12" s="111">
        <f>'Section 11 chart data'!$F$278</f>
        <v>19.36</v>
      </c>
      <c r="I12" s="110">
        <f>'Section 11 chart data'!$E$261</f>
        <v>0.125</v>
      </c>
      <c r="J12" s="110">
        <f>'Section 11 chart data'!$G$278</f>
        <v>24.581</v>
      </c>
      <c r="K12" s="111">
        <f>'Section 11 chart data'!$H$278</f>
        <v>20.02</v>
      </c>
      <c r="L12" s="110">
        <f>'Section 11 chart data'!$F$261</f>
        <v>0.123</v>
      </c>
      <c r="M12" s="110">
        <f>'Section 11 chart data'!$I$278</f>
        <v>23.446999999999999</v>
      </c>
      <c r="N12" s="111">
        <f>'Section 11 chart data'!$J$278</f>
        <v>17.72</v>
      </c>
      <c r="O12" s="110">
        <f>'Section 11 chart data'!$G$261</f>
        <v>0.115</v>
      </c>
      <c r="P12" s="110">
        <f>'Section 11 chart data'!$K$278</f>
        <v>24.856999999999999</v>
      </c>
      <c r="Q12" s="111">
        <f>'Section 11 chart data'!$L$278</f>
        <v>18.38</v>
      </c>
      <c r="R12" s="110">
        <f>'Section 11 chart data'!$H$261</f>
        <v>0.11799999999999999</v>
      </c>
      <c r="S12" s="110">
        <f>'Section 11 chart data'!$M$278</f>
        <v>26.84</v>
      </c>
      <c r="T12" s="111">
        <f>'Section 11 chart data'!$N$278</f>
        <v>19.760000000000002</v>
      </c>
      <c r="U12" s="110">
        <f>'Section 11 chart data'!$I$261</f>
        <v>0.13400000000000001</v>
      </c>
      <c r="V12" s="110">
        <f>'Section 11 chart data'!$O$278</f>
        <v>26.384</v>
      </c>
      <c r="W12" s="111">
        <f>'Section 11 chart data'!$P$278</f>
        <v>21.13</v>
      </c>
      <c r="X12" s="110">
        <f>'Section 11 chart data'!$J$261</f>
        <v>0.153</v>
      </c>
      <c r="Y12" s="110">
        <f>'Section 11 chart data'!$Q$278</f>
        <v>24.923999999999999</v>
      </c>
      <c r="Z12" s="111">
        <f>'Section 11 chart data'!$R$278</f>
        <v>21.6</v>
      </c>
      <c r="AA12" s="110">
        <f>'Section 11 chart data'!$K$261</f>
        <v>0.159</v>
      </c>
      <c r="AB12" s="110">
        <f>'Section 11 chart data'!$S$278</f>
        <v>23.672000000000001</v>
      </c>
      <c r="AC12" s="111">
        <f>'Section 11 chart data'!$T$278</f>
        <v>21.84</v>
      </c>
      <c r="AD12" s="110">
        <f>'Section 11 chart data'!$L$261</f>
        <v>0.154</v>
      </c>
      <c r="AE12" s="110">
        <f>'Section 11 chart data'!$U$278</f>
        <v>19.704000000000001</v>
      </c>
      <c r="AF12" s="111">
        <f>'Section 11 chart data'!$V$278</f>
        <v>20.6</v>
      </c>
      <c r="AG12" s="110">
        <f>'Section 11 chart data'!$M$261</f>
        <v>0.14199999999999999</v>
      </c>
      <c r="AH12" s="110">
        <f>'Section 11 chart data'!$W$278</f>
        <v>15.484</v>
      </c>
      <c r="AI12" s="112">
        <f>'Section 11 chart data'!$X$278</f>
        <v>21.93</v>
      </c>
    </row>
    <row r="13" spans="2:35" ht="15" customHeight="1" x14ac:dyDescent="0.2">
      <c r="B13" s="109" t="s">
        <v>97</v>
      </c>
      <c r="C13" s="110">
        <f>'Section 11 chart data'!$C$262</f>
        <v>1.9E-2</v>
      </c>
      <c r="D13" s="110">
        <f>'Section 11 chart data'!$C$279</f>
        <v>27.28</v>
      </c>
      <c r="E13" s="111">
        <f>'Section 11 chart data'!$D$279</f>
        <v>16.66</v>
      </c>
      <c r="F13" s="110">
        <f>'Section 11 chart data'!$D$262</f>
        <v>3.9E-2</v>
      </c>
      <c r="G13" s="110">
        <f>'Section 11 chart data'!$E$279</f>
        <v>33.713999999999999</v>
      </c>
      <c r="H13" s="111">
        <f>'Section 11 chart data'!$F$279</f>
        <v>20.41</v>
      </c>
      <c r="I13" s="110">
        <f>'Section 11 chart data'!$E$262</f>
        <v>8.8999999999999996E-2</v>
      </c>
      <c r="J13" s="110">
        <f>'Section 11 chart data'!$G$279</f>
        <v>40.799999999999997</v>
      </c>
      <c r="K13" s="111">
        <f>'Section 11 chart data'!$H$279</f>
        <v>22.28</v>
      </c>
      <c r="L13" s="110">
        <f>'Section 11 chart data'!$F$262</f>
        <v>9.9000000000000005E-2</v>
      </c>
      <c r="M13" s="110">
        <f>'Section 11 chart data'!$I$279</f>
        <v>41.762999999999998</v>
      </c>
      <c r="N13" s="111">
        <f>'Section 11 chart data'!$J$279</f>
        <v>21.85</v>
      </c>
      <c r="O13" s="110">
        <f>'Section 11 chart data'!$G$262</f>
        <v>9.2999999999999999E-2</v>
      </c>
      <c r="P13" s="110">
        <f>'Section 11 chart data'!$K$279</f>
        <v>38.11</v>
      </c>
      <c r="Q13" s="111">
        <f>'Section 11 chart data'!$L$279</f>
        <v>20.61</v>
      </c>
      <c r="R13" s="110">
        <f>'Section 11 chart data'!$H$262</f>
        <v>8.3000000000000004E-2</v>
      </c>
      <c r="S13" s="110">
        <f>'Section 11 chart data'!$M$279</f>
        <v>33.795999999999999</v>
      </c>
      <c r="T13" s="111">
        <f>'Section 11 chart data'!$N$279</f>
        <v>19.690000000000001</v>
      </c>
      <c r="U13" s="110">
        <f>'Section 11 chart data'!$I$262</f>
        <v>7.0000000000000007E-2</v>
      </c>
      <c r="V13" s="110">
        <f>'Section 11 chart data'!$O$279</f>
        <v>29.77</v>
      </c>
      <c r="W13" s="111">
        <f>'Section 11 chart data'!$P$279</f>
        <v>19.27</v>
      </c>
      <c r="X13" s="110">
        <f>'Section 11 chart data'!$J$262</f>
        <v>5.8000000000000003E-2</v>
      </c>
      <c r="Y13" s="110">
        <f>'Section 11 chart data'!$Q$279</f>
        <v>25.61</v>
      </c>
      <c r="Z13" s="111">
        <f>'Section 11 chart data'!$R$279</f>
        <v>18.2</v>
      </c>
      <c r="AA13" s="110">
        <f>'Section 11 chart data'!$K$262</f>
        <v>4.9000000000000002E-2</v>
      </c>
      <c r="AB13" s="110">
        <f>'Section 11 chart data'!$S$279</f>
        <v>21.542999999999999</v>
      </c>
      <c r="AC13" s="111">
        <f>'Section 11 chart data'!$T$279</f>
        <v>17.63</v>
      </c>
      <c r="AD13" s="110">
        <f>'Section 11 chart data'!$L$262</f>
        <v>0.04</v>
      </c>
      <c r="AE13" s="110">
        <f>'Section 11 chart data'!$U$279</f>
        <v>18.119</v>
      </c>
      <c r="AF13" s="111">
        <f>'Section 11 chart data'!$V$279</f>
        <v>17.89</v>
      </c>
      <c r="AG13" s="110">
        <f>'Section 11 chart data'!$M$262</f>
        <v>2.8000000000000001E-2</v>
      </c>
      <c r="AH13" s="110">
        <f>'Section 11 chart data'!$W$279</f>
        <v>15.727</v>
      </c>
      <c r="AI13" s="112">
        <f>'Section 11 chart data'!$X$279</f>
        <v>18.88</v>
      </c>
    </row>
    <row r="14" spans="2:35" ht="15" customHeight="1" x14ac:dyDescent="0.2">
      <c r="B14" s="109" t="s">
        <v>98</v>
      </c>
      <c r="C14" s="110">
        <f>'Section 11 chart data'!$C$263</f>
        <v>0.48699999999999999</v>
      </c>
      <c r="D14" s="110">
        <f>'Section 11 chart data'!$C$280</f>
        <v>25.300999999999998</v>
      </c>
      <c r="E14" s="111">
        <f>'Section 11 chart data'!$D$280</f>
        <v>21.09</v>
      </c>
      <c r="F14" s="110">
        <f>'Section 11 chart data'!$D$263</f>
        <v>0.438</v>
      </c>
      <c r="G14" s="110">
        <f>'Section 11 chart data'!$E$280</f>
        <v>29.911000000000001</v>
      </c>
      <c r="H14" s="111">
        <f>'Section 11 chart data'!$F$280</f>
        <v>16.86</v>
      </c>
      <c r="I14" s="110">
        <f>'Section 11 chart data'!$E$263</f>
        <v>0.45</v>
      </c>
      <c r="J14" s="110">
        <f>'Section 11 chart data'!$G$280</f>
        <v>31.202000000000002</v>
      </c>
      <c r="K14" s="111">
        <f>'Section 11 chart data'!$H$280</f>
        <v>16</v>
      </c>
      <c r="L14" s="110">
        <f>'Section 11 chart data'!$F$263</f>
        <v>0.65900000000000003</v>
      </c>
      <c r="M14" s="110">
        <f>'Section 11 chart data'!$I$280</f>
        <v>29.469000000000001</v>
      </c>
      <c r="N14" s="111">
        <f>'Section 11 chart data'!$J$280</f>
        <v>15.55</v>
      </c>
      <c r="O14" s="110">
        <f>'Section 11 chart data'!$G$263</f>
        <v>1.383</v>
      </c>
      <c r="P14" s="110">
        <f>'Section 11 chart data'!$K$280</f>
        <v>26.309000000000001</v>
      </c>
      <c r="Q14" s="111">
        <f>'Section 11 chart data'!$L$280</f>
        <v>15.28</v>
      </c>
      <c r="R14" s="110">
        <f>'Section 11 chart data'!$H$263</f>
        <v>1.9770000000000001</v>
      </c>
      <c r="S14" s="110">
        <f>'Section 11 chart data'!$M$280</f>
        <v>22.835000000000001</v>
      </c>
      <c r="T14" s="111">
        <f>'Section 11 chart data'!$N$280</f>
        <v>14.96</v>
      </c>
      <c r="U14" s="110">
        <f>'Section 11 chart data'!$I$263</f>
        <v>2.4249999999999998</v>
      </c>
      <c r="V14" s="110">
        <f>'Section 11 chart data'!$O$280</f>
        <v>19.856999999999999</v>
      </c>
      <c r="W14" s="111">
        <f>'Section 11 chart data'!$P$280</f>
        <v>14.35</v>
      </c>
      <c r="X14" s="110">
        <f>'Section 11 chart data'!$J$263</f>
        <v>2.72</v>
      </c>
      <c r="Y14" s="110">
        <f>'Section 11 chart data'!$Q$280</f>
        <v>17.378</v>
      </c>
      <c r="Z14" s="111">
        <f>'Section 11 chart data'!$R$280</f>
        <v>13.98</v>
      </c>
      <c r="AA14" s="110">
        <f>'Section 11 chart data'!$K$263</f>
        <v>2.8820000000000001</v>
      </c>
      <c r="AB14" s="110">
        <f>'Section 11 chart data'!$S$280</f>
        <v>15.539</v>
      </c>
      <c r="AC14" s="111">
        <f>'Section 11 chart data'!$T$280</f>
        <v>13.3</v>
      </c>
      <c r="AD14" s="110">
        <f>'Section 11 chart data'!$L$263</f>
        <v>2.6859999999999999</v>
      </c>
      <c r="AE14" s="110">
        <f>'Section 11 chart data'!$U$280</f>
        <v>14.612</v>
      </c>
      <c r="AF14" s="111">
        <f>'Section 11 chart data'!$V$280</f>
        <v>12.8</v>
      </c>
      <c r="AG14" s="110">
        <f>'Section 11 chart data'!$M$263</f>
        <v>2.4529999999999998</v>
      </c>
      <c r="AH14" s="110">
        <f>'Section 11 chart data'!$W$280</f>
        <v>14.279</v>
      </c>
      <c r="AI14" s="112">
        <f>'Section 11 chart data'!$X$280</f>
        <v>12.83</v>
      </c>
    </row>
    <row r="15" spans="2:35" ht="15" customHeight="1" x14ac:dyDescent="0.2">
      <c r="B15" s="109" t="s">
        <v>248</v>
      </c>
      <c r="C15" s="110">
        <f>'Section 11 chart data'!$C$264</f>
        <v>0</v>
      </c>
      <c r="D15" s="110">
        <f>'Section 11 chart data'!$C$281</f>
        <v>0</v>
      </c>
      <c r="E15" s="111">
        <f>'Section 11 chart data'!$D$281</f>
        <v>0</v>
      </c>
      <c r="F15" s="110">
        <f>'Section 11 chart data'!$D$264</f>
        <v>0</v>
      </c>
      <c r="G15" s="110">
        <f>'Section 11 chart data'!$E$281</f>
        <v>0</v>
      </c>
      <c r="H15" s="111">
        <f>'Section 11 chart data'!$F$281</f>
        <v>0</v>
      </c>
      <c r="I15" s="110">
        <f>'Section 11 chart data'!$E$264</f>
        <v>0</v>
      </c>
      <c r="J15" s="110">
        <f>'Section 11 chart data'!$G$281</f>
        <v>0</v>
      </c>
      <c r="K15" s="111">
        <f>'Section 11 chart data'!$H$281</f>
        <v>0</v>
      </c>
      <c r="L15" s="110">
        <f>'Section 11 chart data'!$F$264</f>
        <v>0</v>
      </c>
      <c r="M15" s="110">
        <f>'Section 11 chart data'!$I$281</f>
        <v>0</v>
      </c>
      <c r="N15" s="111">
        <f>'Section 11 chart data'!$J$281</f>
        <v>0</v>
      </c>
      <c r="O15" s="110">
        <f>'Section 11 chart data'!$G$264</f>
        <v>0</v>
      </c>
      <c r="P15" s="110">
        <f>'Section 11 chart data'!$K$281</f>
        <v>0</v>
      </c>
      <c r="Q15" s="111">
        <f>'Section 11 chart data'!$L$281</f>
        <v>0</v>
      </c>
      <c r="R15" s="110">
        <f>'Section 11 chart data'!$H$264</f>
        <v>0</v>
      </c>
      <c r="S15" s="110">
        <f>'Section 11 chart data'!$M$281</f>
        <v>0</v>
      </c>
      <c r="T15" s="111">
        <f>'Section 11 chart data'!$N$281</f>
        <v>0</v>
      </c>
      <c r="U15" s="110">
        <f>'Section 11 chart data'!$I$264</f>
        <v>0</v>
      </c>
      <c r="V15" s="110">
        <f>'Section 11 chart data'!$O$281</f>
        <v>0</v>
      </c>
      <c r="W15" s="111">
        <f>'Section 11 chart data'!$P$281</f>
        <v>0</v>
      </c>
      <c r="X15" s="110">
        <f>'Section 11 chart data'!$J$264</f>
        <v>0</v>
      </c>
      <c r="Y15" s="110">
        <f>'Section 11 chart data'!$Q$281</f>
        <v>0</v>
      </c>
      <c r="Z15" s="111">
        <f>'Section 11 chart data'!$R$281</f>
        <v>0</v>
      </c>
      <c r="AA15" s="110">
        <f>'Section 11 chart data'!$K$264</f>
        <v>0</v>
      </c>
      <c r="AB15" s="110">
        <f>'Section 11 chart data'!$S$281</f>
        <v>0</v>
      </c>
      <c r="AC15" s="111">
        <f>'Section 11 chart data'!$T$281</f>
        <v>0</v>
      </c>
      <c r="AD15" s="110">
        <f>'Section 11 chart data'!$L$264</f>
        <v>0</v>
      </c>
      <c r="AE15" s="110">
        <f>'Section 11 chart data'!$U$281</f>
        <v>0</v>
      </c>
      <c r="AF15" s="111">
        <f>'Section 11 chart data'!$V$281</f>
        <v>0</v>
      </c>
      <c r="AG15" s="110">
        <f>'Section 11 chart data'!$M$264</f>
        <v>0</v>
      </c>
      <c r="AH15" s="110">
        <f>'Section 11 chart data'!$W$281</f>
        <v>0</v>
      </c>
      <c r="AI15" s="112">
        <f>'Section 11 chart data'!$X$281</f>
        <v>0</v>
      </c>
    </row>
    <row r="16" spans="2:35" ht="15" customHeight="1" x14ac:dyDescent="0.2">
      <c r="B16" s="109" t="s">
        <v>100</v>
      </c>
      <c r="C16" s="110">
        <f>'Section 11 chart data'!$C$265</f>
        <v>1E-3</v>
      </c>
      <c r="D16" s="110">
        <f>'Section 11 chart data'!$C$282</f>
        <v>3.7349999999999999</v>
      </c>
      <c r="E16" s="111">
        <f>'Section 11 chart data'!$D$282</f>
        <v>31.42</v>
      </c>
      <c r="F16" s="110">
        <f>'Section 11 chart data'!$D$265</f>
        <v>1E-3</v>
      </c>
      <c r="G16" s="110">
        <f>'Section 11 chart data'!$E$282</f>
        <v>5.2869999999999999</v>
      </c>
      <c r="H16" s="111">
        <f>'Section 11 chart data'!$F$282</f>
        <v>31.68</v>
      </c>
      <c r="I16" s="110">
        <f>'Section 11 chart data'!$E$265</f>
        <v>1E-3</v>
      </c>
      <c r="J16" s="110">
        <f>'Section 11 chart data'!$G$282</f>
        <v>6.2519999999999998</v>
      </c>
      <c r="K16" s="111">
        <f>'Section 11 chart data'!$H$282</f>
        <v>32.79</v>
      </c>
      <c r="L16" s="110">
        <f>'Section 11 chart data'!$F$265</f>
        <v>1E-3</v>
      </c>
      <c r="M16" s="110">
        <f>'Section 11 chart data'!$I$282</f>
        <v>5.7240000000000002</v>
      </c>
      <c r="N16" s="111">
        <f>'Section 11 chart data'!$J$282</f>
        <v>32.71</v>
      </c>
      <c r="O16" s="110">
        <f>'Section 11 chart data'!$G$265</f>
        <v>0</v>
      </c>
      <c r="P16" s="110">
        <f>'Section 11 chart data'!$K$282</f>
        <v>5.1120000000000001</v>
      </c>
      <c r="Q16" s="111">
        <f>'Section 11 chart data'!$L$282</f>
        <v>32.36</v>
      </c>
      <c r="R16" s="110">
        <f>'Section 11 chart data'!$H$265</f>
        <v>0</v>
      </c>
      <c r="S16" s="110">
        <f>'Section 11 chart data'!$M$282</f>
        <v>4.4169999999999998</v>
      </c>
      <c r="T16" s="111">
        <f>'Section 11 chart data'!$N$282</f>
        <v>32.049999999999997</v>
      </c>
      <c r="U16" s="110">
        <f>'Section 11 chart data'!$I$265</f>
        <v>0</v>
      </c>
      <c r="V16" s="110">
        <f>'Section 11 chart data'!$O$282</f>
        <v>3.6440000000000001</v>
      </c>
      <c r="W16" s="111">
        <f>'Section 11 chart data'!$P$282</f>
        <v>30.48</v>
      </c>
      <c r="X16" s="110">
        <f>'Section 11 chart data'!$J$265</f>
        <v>0</v>
      </c>
      <c r="Y16" s="110">
        <f>'Section 11 chart data'!$Q$282</f>
        <v>3.0049999999999999</v>
      </c>
      <c r="Z16" s="111">
        <f>'Section 11 chart data'!$R$282</f>
        <v>28.3</v>
      </c>
      <c r="AA16" s="110">
        <f>'Section 11 chart data'!$K$265</f>
        <v>0</v>
      </c>
      <c r="AB16" s="110">
        <f>'Section 11 chart data'!$S$282</f>
        <v>2.464</v>
      </c>
      <c r="AC16" s="111">
        <f>'Section 11 chart data'!$T$282</f>
        <v>27.44</v>
      </c>
      <c r="AD16" s="110">
        <f>'Section 11 chart data'!$L$265</f>
        <v>0</v>
      </c>
      <c r="AE16" s="110">
        <f>'Section 11 chart data'!$U$282</f>
        <v>2.0840000000000001</v>
      </c>
      <c r="AF16" s="111">
        <f>'Section 11 chart data'!$V$282</f>
        <v>27.08</v>
      </c>
      <c r="AG16" s="110">
        <f>'Section 11 chart data'!$M$265</f>
        <v>0</v>
      </c>
      <c r="AH16" s="110">
        <f>'Section 11 chart data'!$W$282</f>
        <v>1.885</v>
      </c>
      <c r="AI16" s="112">
        <f>'Section 11 chart data'!$X$282</f>
        <v>28.18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7.516</v>
      </c>
      <c r="E17" s="111">
        <f>'Section 11 chart data'!$D$283</f>
        <v>32.979999999999997</v>
      </c>
      <c r="F17" s="110">
        <f>'Section 11 chart data'!$D$266</f>
        <v>0</v>
      </c>
      <c r="G17" s="110">
        <f>'Section 11 chart data'!$E$283</f>
        <v>9.2959999999999994</v>
      </c>
      <c r="H17" s="111">
        <f>'Section 11 chart data'!$F$283</f>
        <v>27.6</v>
      </c>
      <c r="I17" s="110">
        <f>'Section 11 chart data'!$E$266</f>
        <v>0</v>
      </c>
      <c r="J17" s="110">
        <f>'Section 11 chart data'!$G$283</f>
        <v>10.426</v>
      </c>
      <c r="K17" s="111">
        <f>'Section 11 chart data'!$H$283</f>
        <v>25.71</v>
      </c>
      <c r="L17" s="110">
        <f>'Section 11 chart data'!$F$266</f>
        <v>0</v>
      </c>
      <c r="M17" s="110">
        <f>'Section 11 chart data'!$I$283</f>
        <v>11.692</v>
      </c>
      <c r="N17" s="111">
        <f>'Section 11 chart data'!$J$283</f>
        <v>24.29</v>
      </c>
      <c r="O17" s="110">
        <f>'Section 11 chart data'!$G$266</f>
        <v>0</v>
      </c>
      <c r="P17" s="110">
        <f>'Section 11 chart data'!$K$283</f>
        <v>12.108000000000001</v>
      </c>
      <c r="Q17" s="111">
        <f>'Section 11 chart data'!$L$283</f>
        <v>23.97</v>
      </c>
      <c r="R17" s="110">
        <f>'Section 11 chart data'!$H$266</f>
        <v>0</v>
      </c>
      <c r="S17" s="110">
        <f>'Section 11 chart data'!$M$283</f>
        <v>12.127000000000001</v>
      </c>
      <c r="T17" s="111">
        <f>'Section 11 chart data'!$N$283</f>
        <v>23.9</v>
      </c>
      <c r="U17" s="110">
        <f>'Section 11 chart data'!$I$266</f>
        <v>0</v>
      </c>
      <c r="V17" s="110">
        <f>'Section 11 chart data'!$O$283</f>
        <v>11.992000000000001</v>
      </c>
      <c r="W17" s="111">
        <f>'Section 11 chart data'!$P$283</f>
        <v>23.96</v>
      </c>
      <c r="X17" s="110">
        <f>'Section 11 chart data'!$J$266</f>
        <v>0</v>
      </c>
      <c r="Y17" s="110">
        <f>'Section 11 chart data'!$Q$283</f>
        <v>11.772</v>
      </c>
      <c r="Z17" s="111">
        <f>'Section 11 chart data'!$R$283</f>
        <v>24.15</v>
      </c>
      <c r="AA17" s="110">
        <f>'Section 11 chart data'!$K$266</f>
        <v>0</v>
      </c>
      <c r="AB17" s="110">
        <f>'Section 11 chart data'!$S$283</f>
        <v>11.456</v>
      </c>
      <c r="AC17" s="111">
        <f>'Section 11 chart data'!$T$283</f>
        <v>24.41</v>
      </c>
      <c r="AD17" s="110">
        <f>'Section 11 chart data'!$L$266</f>
        <v>0</v>
      </c>
      <c r="AE17" s="110">
        <f>'Section 11 chart data'!$U$283</f>
        <v>11.058999999999999</v>
      </c>
      <c r="AF17" s="111">
        <f>'Section 11 chart data'!$V$283</f>
        <v>24.76</v>
      </c>
      <c r="AG17" s="110">
        <f>'Section 11 chart data'!$M$266</f>
        <v>0</v>
      </c>
      <c r="AH17" s="110">
        <f>'Section 11 chart data'!$W$283</f>
        <v>10.536</v>
      </c>
      <c r="AI17" s="112">
        <f>'Section 11 chart data'!$X$283</f>
        <v>24.96</v>
      </c>
    </row>
    <row r="18" spans="2:35" ht="15" customHeight="1" x14ac:dyDescent="0.2">
      <c r="B18" s="109" t="s">
        <v>102</v>
      </c>
      <c r="C18" s="110">
        <f>'Section 11 chart data'!$C$267</f>
        <v>0.20499999999999999</v>
      </c>
      <c r="D18" s="110">
        <f>'Section 11 chart data'!$C$284</f>
        <v>6.5549999999999997</v>
      </c>
      <c r="E18" s="111">
        <f>'Section 11 chart data'!$D$284</f>
        <v>26.33</v>
      </c>
      <c r="F18" s="110">
        <f>'Section 11 chart data'!$D$267</f>
        <v>0.186</v>
      </c>
      <c r="G18" s="110">
        <f>'Section 11 chart data'!$E$284</f>
        <v>9.0009999999999994</v>
      </c>
      <c r="H18" s="111">
        <f>'Section 11 chart data'!$F$284</f>
        <v>23.17</v>
      </c>
      <c r="I18" s="110">
        <f>'Section 11 chart data'!$E$267</f>
        <v>0.16500000000000001</v>
      </c>
      <c r="J18" s="110">
        <f>'Section 11 chart data'!$G$284</f>
        <v>10.382</v>
      </c>
      <c r="K18" s="111">
        <f>'Section 11 chart data'!$H$284</f>
        <v>22.21</v>
      </c>
      <c r="L18" s="110">
        <f>'Section 11 chart data'!$F$267</f>
        <v>0.153</v>
      </c>
      <c r="M18" s="110">
        <f>'Section 11 chart data'!$I$284</f>
        <v>9.9700000000000006</v>
      </c>
      <c r="N18" s="111">
        <f>'Section 11 chart data'!$J$284</f>
        <v>21.75</v>
      </c>
      <c r="O18" s="110">
        <f>'Section 11 chart data'!$G$267</f>
        <v>0.128</v>
      </c>
      <c r="P18" s="110">
        <f>'Section 11 chart data'!$K$284</f>
        <v>8.7720000000000002</v>
      </c>
      <c r="Q18" s="111">
        <f>'Section 11 chart data'!$L$284</f>
        <v>21.28</v>
      </c>
      <c r="R18" s="110">
        <f>'Section 11 chart data'!$H$267</f>
        <v>0.126</v>
      </c>
      <c r="S18" s="110">
        <f>'Section 11 chart data'!$M$284</f>
        <v>7.569</v>
      </c>
      <c r="T18" s="111">
        <f>'Section 11 chart data'!$N$284</f>
        <v>21.04</v>
      </c>
      <c r="U18" s="110">
        <f>'Section 11 chart data'!$I$267</f>
        <v>0.14399999999999999</v>
      </c>
      <c r="V18" s="110">
        <f>'Section 11 chart data'!$O$284</f>
        <v>6.36</v>
      </c>
      <c r="W18" s="111">
        <f>'Section 11 chart data'!$P$284</f>
        <v>20.76</v>
      </c>
      <c r="X18" s="110">
        <f>'Section 11 chart data'!$J$267</f>
        <v>0.13400000000000001</v>
      </c>
      <c r="Y18" s="110">
        <f>'Section 11 chart data'!$Q$284</f>
        <v>5.3230000000000004</v>
      </c>
      <c r="Z18" s="111">
        <f>'Section 11 chart data'!$R$284</f>
        <v>20.87</v>
      </c>
      <c r="AA18" s="110">
        <f>'Section 11 chart data'!$K$267</f>
        <v>0.125</v>
      </c>
      <c r="AB18" s="110">
        <f>'Section 11 chart data'!$S$284</f>
        <v>4.4340000000000002</v>
      </c>
      <c r="AC18" s="111">
        <f>'Section 11 chart data'!$T$284</f>
        <v>20.49</v>
      </c>
      <c r="AD18" s="110">
        <f>'Section 11 chart data'!$L$267</f>
        <v>0.113</v>
      </c>
      <c r="AE18" s="110">
        <f>'Section 11 chart data'!$U$284</f>
        <v>3.8809999999999998</v>
      </c>
      <c r="AF18" s="111">
        <f>'Section 11 chart data'!$V$284</f>
        <v>20.34</v>
      </c>
      <c r="AG18" s="110">
        <f>'Section 11 chart data'!$M$267</f>
        <v>0.105</v>
      </c>
      <c r="AH18" s="110">
        <f>'Section 11 chart data'!$W$284</f>
        <v>3.4209999999999998</v>
      </c>
      <c r="AI18" s="112">
        <f>'Section 11 chart data'!$X$284</f>
        <v>21.15</v>
      </c>
    </row>
    <row r="19" spans="2:35" ht="15" customHeight="1" x14ac:dyDescent="0.2">
      <c r="B19" s="109" t="s">
        <v>103</v>
      </c>
      <c r="C19" s="110">
        <f>'Section 11 chart data'!$C$268</f>
        <v>0</v>
      </c>
      <c r="D19" s="110">
        <f>'Section 11 chart data'!$C$285</f>
        <v>3.7709999999999999</v>
      </c>
      <c r="E19" s="111">
        <f>'Section 11 chart data'!$D$285</f>
        <v>32.04</v>
      </c>
      <c r="F19" s="110">
        <f>'Section 11 chart data'!$D$268</f>
        <v>0</v>
      </c>
      <c r="G19" s="110">
        <f>'Section 11 chart data'!$E$285</f>
        <v>5.1349999999999998</v>
      </c>
      <c r="H19" s="111">
        <f>'Section 11 chart data'!$F$285</f>
        <v>35.79</v>
      </c>
      <c r="I19" s="110">
        <f>'Section 11 chart data'!$E$268</f>
        <v>0</v>
      </c>
      <c r="J19" s="110">
        <f>'Section 11 chart data'!$G$285</f>
        <v>5.7050000000000001</v>
      </c>
      <c r="K19" s="111">
        <f>'Section 11 chart data'!$H$285</f>
        <v>37.880000000000003</v>
      </c>
      <c r="L19" s="110">
        <f>'Section 11 chart data'!$F$268</f>
        <v>0</v>
      </c>
      <c r="M19" s="110">
        <f>'Section 11 chart data'!$I$285</f>
        <v>5.718</v>
      </c>
      <c r="N19" s="111">
        <f>'Section 11 chart data'!$J$285</f>
        <v>38.07</v>
      </c>
      <c r="O19" s="110">
        <f>'Section 11 chart data'!$G$268</f>
        <v>0</v>
      </c>
      <c r="P19" s="110">
        <f>'Section 11 chart data'!$K$285</f>
        <v>5.5910000000000002</v>
      </c>
      <c r="Q19" s="111">
        <f>'Section 11 chart data'!$L$285</f>
        <v>37.85</v>
      </c>
      <c r="R19" s="110">
        <f>'Section 11 chart data'!$H$268</f>
        <v>0</v>
      </c>
      <c r="S19" s="110">
        <f>'Section 11 chart data'!$M$285</f>
        <v>5.3659999999999997</v>
      </c>
      <c r="T19" s="111">
        <f>'Section 11 chart data'!$N$285</f>
        <v>37.53</v>
      </c>
      <c r="U19" s="110">
        <f>'Section 11 chart data'!$I$268</f>
        <v>0</v>
      </c>
      <c r="V19" s="110">
        <f>'Section 11 chart data'!$O$285</f>
        <v>5.0830000000000002</v>
      </c>
      <c r="W19" s="111">
        <f>'Section 11 chart data'!$P$285</f>
        <v>37.18</v>
      </c>
      <c r="X19" s="110">
        <f>'Section 11 chart data'!$J$268</f>
        <v>0</v>
      </c>
      <c r="Y19" s="110">
        <f>'Section 11 chart data'!$Q$285</f>
        <v>4.7939999999999996</v>
      </c>
      <c r="Z19" s="111">
        <f>'Section 11 chart data'!$R$285</f>
        <v>36.99</v>
      </c>
      <c r="AA19" s="110">
        <f>'Section 11 chart data'!$K$268</f>
        <v>0</v>
      </c>
      <c r="AB19" s="110">
        <f>'Section 11 chart data'!$S$285</f>
        <v>4.5039999999999996</v>
      </c>
      <c r="AC19" s="111">
        <f>'Section 11 chart data'!$T$285</f>
        <v>36.94</v>
      </c>
      <c r="AD19" s="110">
        <f>'Section 11 chart data'!$L$268</f>
        <v>0</v>
      </c>
      <c r="AE19" s="110">
        <f>'Section 11 chart data'!$U$285</f>
        <v>4.2329999999999997</v>
      </c>
      <c r="AF19" s="111">
        <f>'Section 11 chart data'!$V$285</f>
        <v>36.97</v>
      </c>
      <c r="AG19" s="110">
        <f>'Section 11 chart data'!$M$268</f>
        <v>0</v>
      </c>
      <c r="AH19" s="110">
        <f>'Section 11 chart data'!$W$285</f>
        <v>3.9630000000000001</v>
      </c>
      <c r="AI19" s="112">
        <f>'Section 11 chart data'!$X$285</f>
        <v>37.03</v>
      </c>
    </row>
    <row r="20" spans="2:35" ht="15" customHeight="1" x14ac:dyDescent="0.2">
      <c r="B20" s="113" t="s">
        <v>104</v>
      </c>
      <c r="C20" s="114">
        <f>'Section 11 chart data'!$C$269</f>
        <v>4.0960000000000001</v>
      </c>
      <c r="D20" s="114">
        <f>'Section 11 chart data'!$C$286</f>
        <v>18.466000000000001</v>
      </c>
      <c r="E20" s="115">
        <f>'Section 11 chart data'!$D$286</f>
        <v>15.26</v>
      </c>
      <c r="F20" s="114">
        <f>'Section 11 chart data'!$D$269</f>
        <v>5.7240000000000002</v>
      </c>
      <c r="G20" s="114">
        <f>'Section 11 chart data'!$E$286</f>
        <v>21.521000000000001</v>
      </c>
      <c r="H20" s="115">
        <f>'Section 11 chart data'!$F$286</f>
        <v>14.58</v>
      </c>
      <c r="I20" s="114">
        <f>'Section 11 chart data'!$E$269</f>
        <v>7.73</v>
      </c>
      <c r="J20" s="114">
        <f>'Section 11 chart data'!$G$286</f>
        <v>23.876999999999999</v>
      </c>
      <c r="K20" s="115">
        <f>'Section 11 chart data'!$H$286</f>
        <v>14.15</v>
      </c>
      <c r="L20" s="114">
        <f>'Section 11 chart data'!$F$269</f>
        <v>9.407</v>
      </c>
      <c r="M20" s="114">
        <f>'Section 11 chart data'!$I$286</f>
        <v>25.215</v>
      </c>
      <c r="N20" s="115">
        <f>'Section 11 chart data'!$J$286</f>
        <v>13.69</v>
      </c>
      <c r="O20" s="114">
        <f>'Section 11 chart data'!$G$269</f>
        <v>10.303000000000001</v>
      </c>
      <c r="P20" s="114">
        <f>'Section 11 chart data'!$K$286</f>
        <v>25.155000000000001</v>
      </c>
      <c r="Q20" s="115">
        <f>'Section 11 chart data'!$L$286</f>
        <v>14</v>
      </c>
      <c r="R20" s="114">
        <f>'Section 11 chart data'!$H$269</f>
        <v>9.1999999999999993</v>
      </c>
      <c r="S20" s="114">
        <f>'Section 11 chart data'!$M$286</f>
        <v>24.629000000000001</v>
      </c>
      <c r="T20" s="115">
        <f>'Section 11 chart data'!$N$286</f>
        <v>14.12</v>
      </c>
      <c r="U20" s="114">
        <f>'Section 11 chart data'!$I$269</f>
        <v>7.8869999999999996</v>
      </c>
      <c r="V20" s="114">
        <f>'Section 11 chart data'!$O$286</f>
        <v>23.198</v>
      </c>
      <c r="W20" s="115">
        <f>'Section 11 chart data'!$P$286</f>
        <v>14.3</v>
      </c>
      <c r="X20" s="114">
        <f>'Section 11 chart data'!$J$269</f>
        <v>6.5730000000000004</v>
      </c>
      <c r="Y20" s="114">
        <f>'Section 11 chart data'!$Q$286</f>
        <v>21.884</v>
      </c>
      <c r="Z20" s="115">
        <f>'Section 11 chart data'!$R$286</f>
        <v>14.37</v>
      </c>
      <c r="AA20" s="114">
        <f>'Section 11 chart data'!$K$269</f>
        <v>5.3460000000000001</v>
      </c>
      <c r="AB20" s="114">
        <f>'Section 11 chart data'!$S$286</f>
        <v>20.376999999999999</v>
      </c>
      <c r="AC20" s="115">
        <f>'Section 11 chart data'!$T$286</f>
        <v>14.33</v>
      </c>
      <c r="AD20" s="114">
        <f>'Section 11 chart data'!$L$269</f>
        <v>4.5</v>
      </c>
      <c r="AE20" s="114">
        <f>'Section 11 chart data'!$U$286</f>
        <v>18.731999999999999</v>
      </c>
      <c r="AF20" s="115">
        <f>'Section 11 chart data'!$V$286</f>
        <v>14.49</v>
      </c>
      <c r="AG20" s="114">
        <f>'Section 11 chart data'!$M$269</f>
        <v>3.8610000000000002</v>
      </c>
      <c r="AH20" s="114">
        <f>'Section 11 chart data'!$W$286</f>
        <v>17.942</v>
      </c>
      <c r="AI20" s="116">
        <f>'Section 11 chart data'!$X$286</f>
        <v>14.18</v>
      </c>
    </row>
    <row r="23" spans="2:35" ht="15" customHeight="1" x14ac:dyDescent="0.2">
      <c r="B23" s="911" t="s">
        <v>77</v>
      </c>
      <c r="C23" s="903" t="s">
        <v>331</v>
      </c>
      <c r="D23" s="903"/>
      <c r="E23" s="903"/>
      <c r="F23" s="903" t="s">
        <v>222</v>
      </c>
      <c r="G23" s="903"/>
      <c r="H23" s="895"/>
    </row>
    <row r="24" spans="2:35" ht="15" customHeight="1" x14ac:dyDescent="0.2">
      <c r="B24" s="912"/>
      <c r="C24" s="318" t="s">
        <v>78</v>
      </c>
      <c r="D24" s="904" t="s">
        <v>79</v>
      </c>
      <c r="E24" s="904"/>
      <c r="F24" s="690" t="s">
        <v>78</v>
      </c>
      <c r="G24" s="904" t="s">
        <v>79</v>
      </c>
      <c r="H24" s="898"/>
    </row>
    <row r="25" spans="2:35" ht="30" customHeight="1" x14ac:dyDescent="0.2">
      <c r="B25" s="912"/>
      <c r="C25" s="905" t="s">
        <v>325</v>
      </c>
      <c r="D25" s="905"/>
      <c r="E25" s="16" t="s">
        <v>82</v>
      </c>
      <c r="F25" s="905" t="s">
        <v>325</v>
      </c>
      <c r="G25" s="905"/>
      <c r="H25" s="17" t="s">
        <v>82</v>
      </c>
    </row>
    <row r="26" spans="2:35" ht="15" customHeight="1" x14ac:dyDescent="0.2">
      <c r="B26" s="143" t="str">
        <f>Index!$B$4</f>
        <v>North East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5.7750000000000004</v>
      </c>
      <c r="D27" s="108">
        <f>$D$9</f>
        <v>152.88499999999999</v>
      </c>
      <c r="E27" s="119">
        <f>$E$9</f>
        <v>7.07</v>
      </c>
      <c r="F27" s="108">
        <f>$F$9</f>
        <v>7.4610000000000003</v>
      </c>
      <c r="G27" s="108">
        <f>$G$9</f>
        <v>176.68299999999999</v>
      </c>
      <c r="H27" s="120">
        <f>$H$9</f>
        <v>6.82</v>
      </c>
    </row>
    <row r="28" spans="2:35" ht="15" customHeight="1" x14ac:dyDescent="0.2">
      <c r="B28" s="109" t="s">
        <v>94</v>
      </c>
      <c r="C28" s="110">
        <f>$C$10</f>
        <v>0.247</v>
      </c>
      <c r="D28" s="110">
        <f>$D$10</f>
        <v>18.558</v>
      </c>
      <c r="E28" s="111">
        <f>$E$10</f>
        <v>19.64</v>
      </c>
      <c r="F28" s="110">
        <f>$F$10</f>
        <v>0.23400000000000001</v>
      </c>
      <c r="G28" s="110">
        <f>$G$10</f>
        <v>20.213999999999999</v>
      </c>
      <c r="H28" s="112">
        <f>$H$10</f>
        <v>17.579999999999998</v>
      </c>
    </row>
    <row r="29" spans="2:35" ht="15" customHeight="1" x14ac:dyDescent="0.2">
      <c r="B29" s="109" t="s">
        <v>95</v>
      </c>
      <c r="C29" s="110">
        <f>$C$11</f>
        <v>0.64700000000000002</v>
      </c>
      <c r="D29" s="110">
        <f>$D$11</f>
        <v>14.029</v>
      </c>
      <c r="E29" s="111">
        <f>$E$11</f>
        <v>21.39</v>
      </c>
      <c r="F29" s="110">
        <f>$F$11</f>
        <v>0.7</v>
      </c>
      <c r="G29" s="110">
        <f>$G$11</f>
        <v>15.246</v>
      </c>
      <c r="H29" s="112">
        <f>$H$11</f>
        <v>19.32</v>
      </c>
    </row>
    <row r="30" spans="2:35" ht="15" customHeight="1" x14ac:dyDescent="0.2">
      <c r="B30" s="109" t="s">
        <v>96</v>
      </c>
      <c r="C30" s="110">
        <f>$C$12</f>
        <v>7.1999999999999995E-2</v>
      </c>
      <c r="D30" s="110">
        <f>$D$12</f>
        <v>27.83</v>
      </c>
      <c r="E30" s="111">
        <f>$E$12</f>
        <v>18.52</v>
      </c>
      <c r="F30" s="110">
        <f>$F$12</f>
        <v>0.13800000000000001</v>
      </c>
      <c r="G30" s="110">
        <f>$G$12</f>
        <v>27.515000000000001</v>
      </c>
      <c r="H30" s="112">
        <f>$H$12</f>
        <v>19.36</v>
      </c>
    </row>
    <row r="31" spans="2:35" ht="15" customHeight="1" x14ac:dyDescent="0.2">
      <c r="B31" s="109" t="s">
        <v>97</v>
      </c>
      <c r="C31" s="110">
        <f>$C$13</f>
        <v>1.9E-2</v>
      </c>
      <c r="D31" s="110">
        <f>$D$13</f>
        <v>27.28</v>
      </c>
      <c r="E31" s="111">
        <f>$E$13</f>
        <v>16.66</v>
      </c>
      <c r="F31" s="110">
        <f>$F$13</f>
        <v>3.9E-2</v>
      </c>
      <c r="G31" s="110">
        <f>$G$13</f>
        <v>33.713999999999999</v>
      </c>
      <c r="H31" s="112">
        <f>$H$13</f>
        <v>20.41</v>
      </c>
    </row>
    <row r="32" spans="2:35" ht="15" customHeight="1" x14ac:dyDescent="0.2">
      <c r="B32" s="109" t="s">
        <v>98</v>
      </c>
      <c r="C32" s="110">
        <f>$C$14</f>
        <v>0.48699999999999999</v>
      </c>
      <c r="D32" s="110">
        <f>$D$14</f>
        <v>25.300999999999998</v>
      </c>
      <c r="E32" s="111">
        <f>$E$14</f>
        <v>21.09</v>
      </c>
      <c r="F32" s="110">
        <f>$F$14</f>
        <v>0.438</v>
      </c>
      <c r="G32" s="110">
        <f>$G$14</f>
        <v>29.911000000000001</v>
      </c>
      <c r="H32" s="112">
        <f>$H$14</f>
        <v>16.86</v>
      </c>
    </row>
    <row r="33" spans="2:8" ht="15" customHeight="1" x14ac:dyDescent="0.2">
      <c r="B33" s="109" t="s">
        <v>248</v>
      </c>
      <c r="C33" s="110">
        <f>$C$15</f>
        <v>0</v>
      </c>
      <c r="D33" s="110">
        <f>$D$15</f>
        <v>0</v>
      </c>
      <c r="E33" s="111">
        <f>$E$15</f>
        <v>0</v>
      </c>
      <c r="F33" s="110">
        <f>$F$15</f>
        <v>0</v>
      </c>
      <c r="G33" s="110">
        <f>$G$15</f>
        <v>0</v>
      </c>
      <c r="H33" s="112">
        <f>$H$15</f>
        <v>0</v>
      </c>
    </row>
    <row r="34" spans="2:8" ht="15" customHeight="1" x14ac:dyDescent="0.2">
      <c r="B34" s="109" t="s">
        <v>100</v>
      </c>
      <c r="C34" s="110">
        <f>$C$16</f>
        <v>1E-3</v>
      </c>
      <c r="D34" s="110">
        <f>$D$16</f>
        <v>3.7349999999999999</v>
      </c>
      <c r="E34" s="111">
        <f>$E$16</f>
        <v>31.42</v>
      </c>
      <c r="F34" s="110">
        <f>$F$16</f>
        <v>1E-3</v>
      </c>
      <c r="G34" s="110">
        <f>$G$16</f>
        <v>5.2869999999999999</v>
      </c>
      <c r="H34" s="112">
        <f>$H$16</f>
        <v>31.68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7.516</v>
      </c>
      <c r="E35" s="111">
        <f>$E$17</f>
        <v>32.979999999999997</v>
      </c>
      <c r="F35" s="110">
        <f>$F$17</f>
        <v>0</v>
      </c>
      <c r="G35" s="110">
        <f>$G$17</f>
        <v>9.2959999999999994</v>
      </c>
      <c r="H35" s="112">
        <f>$H$17</f>
        <v>27.6</v>
      </c>
    </row>
    <row r="36" spans="2:8" ht="15" customHeight="1" x14ac:dyDescent="0.2">
      <c r="B36" s="109" t="s">
        <v>102</v>
      </c>
      <c r="C36" s="110">
        <f>$C$18</f>
        <v>0.20499999999999999</v>
      </c>
      <c r="D36" s="110">
        <f>$D$18</f>
        <v>6.5549999999999997</v>
      </c>
      <c r="E36" s="111">
        <f>$E$18</f>
        <v>26.33</v>
      </c>
      <c r="F36" s="110">
        <f>$F$18</f>
        <v>0.186</v>
      </c>
      <c r="G36" s="110">
        <f>$G$18</f>
        <v>9.0009999999999994</v>
      </c>
      <c r="H36" s="112">
        <f>$H$18</f>
        <v>23.17</v>
      </c>
    </row>
    <row r="37" spans="2:8" ht="15" customHeight="1" x14ac:dyDescent="0.2">
      <c r="B37" s="109" t="s">
        <v>103</v>
      </c>
      <c r="C37" s="110">
        <f>$C$19</f>
        <v>0</v>
      </c>
      <c r="D37" s="110">
        <f>$D$19</f>
        <v>3.7709999999999999</v>
      </c>
      <c r="E37" s="111">
        <f>$E$19</f>
        <v>32.04</v>
      </c>
      <c r="F37" s="110">
        <f>$F$19</f>
        <v>0</v>
      </c>
      <c r="G37" s="110">
        <f>$G$19</f>
        <v>5.1349999999999998</v>
      </c>
      <c r="H37" s="112">
        <f>$H$19</f>
        <v>35.79</v>
      </c>
    </row>
    <row r="38" spans="2:8" ht="15" customHeight="1" x14ac:dyDescent="0.2">
      <c r="B38" s="113" t="s">
        <v>104</v>
      </c>
      <c r="C38" s="114">
        <f>$C$20</f>
        <v>4.0960000000000001</v>
      </c>
      <c r="D38" s="114">
        <f>$D$20</f>
        <v>18.466000000000001</v>
      </c>
      <c r="E38" s="115">
        <f>$E$20</f>
        <v>15.26</v>
      </c>
      <c r="F38" s="114">
        <f>$F$20</f>
        <v>5.7240000000000002</v>
      </c>
      <c r="G38" s="114">
        <f>$G$20</f>
        <v>21.521000000000001</v>
      </c>
      <c r="H38" s="116">
        <f>$H$20</f>
        <v>14.58</v>
      </c>
    </row>
    <row r="41" spans="2:8" ht="15" customHeight="1" x14ac:dyDescent="0.2">
      <c r="B41" s="911" t="s">
        <v>77</v>
      </c>
      <c r="C41" s="903" t="s">
        <v>225</v>
      </c>
      <c r="D41" s="903"/>
      <c r="E41" s="903"/>
      <c r="F41" s="903" t="s">
        <v>226</v>
      </c>
      <c r="G41" s="903"/>
      <c r="H41" s="895"/>
    </row>
    <row r="42" spans="2:8" ht="15" customHeight="1" x14ac:dyDescent="0.2">
      <c r="B42" s="912"/>
      <c r="C42" s="318" t="s">
        <v>78</v>
      </c>
      <c r="D42" s="904" t="s">
        <v>79</v>
      </c>
      <c r="E42" s="904"/>
      <c r="F42" s="690" t="s">
        <v>78</v>
      </c>
      <c r="G42" s="904" t="s">
        <v>79</v>
      </c>
      <c r="H42" s="898"/>
    </row>
    <row r="43" spans="2:8" ht="30" customHeight="1" x14ac:dyDescent="0.2">
      <c r="B43" s="912"/>
      <c r="C43" s="905" t="s">
        <v>325</v>
      </c>
      <c r="D43" s="905"/>
      <c r="E43" s="16" t="s">
        <v>82</v>
      </c>
      <c r="F43" s="905" t="s">
        <v>325</v>
      </c>
      <c r="G43" s="905"/>
      <c r="H43" s="17" t="s">
        <v>82</v>
      </c>
    </row>
    <row r="44" spans="2:8" ht="15" customHeight="1" x14ac:dyDescent="0.2">
      <c r="B44" s="143" t="str">
        <f>Index!$B$4</f>
        <v>North East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9.5050000000000008</v>
      </c>
      <c r="D45" s="108">
        <f>$J$9</f>
        <v>190.54300000000001</v>
      </c>
      <c r="E45" s="119">
        <f>$K$9</f>
        <v>7.07</v>
      </c>
      <c r="F45" s="108">
        <f>$L$9</f>
        <v>11.901</v>
      </c>
      <c r="G45" s="108">
        <f>$M$9</f>
        <v>191.33099999999999</v>
      </c>
      <c r="H45" s="120">
        <f>$N$9</f>
        <v>7.01</v>
      </c>
    </row>
    <row r="46" spans="2:8" ht="15" customHeight="1" x14ac:dyDescent="0.2">
      <c r="B46" s="109" t="s">
        <v>94</v>
      </c>
      <c r="C46" s="110">
        <f>$I$10</f>
        <v>0.24399999999999999</v>
      </c>
      <c r="D46" s="110">
        <f>$J$10</f>
        <v>21.488</v>
      </c>
      <c r="E46" s="111">
        <f>$K$10</f>
        <v>16.43</v>
      </c>
      <c r="F46" s="110">
        <f>$L$10</f>
        <v>0.55000000000000004</v>
      </c>
      <c r="G46" s="110">
        <f>$M$10</f>
        <v>21.794</v>
      </c>
      <c r="H46" s="112">
        <f>$N$10</f>
        <v>15.82</v>
      </c>
    </row>
    <row r="47" spans="2:8" ht="15" customHeight="1" x14ac:dyDescent="0.2">
      <c r="B47" s="109" t="s">
        <v>95</v>
      </c>
      <c r="C47" s="110">
        <f>$I$11</f>
        <v>0.70099999999999996</v>
      </c>
      <c r="D47" s="110">
        <f>$J$11</f>
        <v>15.768000000000001</v>
      </c>
      <c r="E47" s="111">
        <f>$K$11</f>
        <v>18.350000000000001</v>
      </c>
      <c r="F47" s="110">
        <f>$L$11</f>
        <v>0.90900000000000003</v>
      </c>
      <c r="G47" s="110">
        <f>$M$11</f>
        <v>16.259</v>
      </c>
      <c r="H47" s="112">
        <f>$N$11</f>
        <v>17.989999999999998</v>
      </c>
    </row>
    <row r="48" spans="2:8" ht="15" customHeight="1" x14ac:dyDescent="0.2">
      <c r="B48" s="109" t="s">
        <v>96</v>
      </c>
      <c r="C48" s="110">
        <f>$I$12</f>
        <v>0.125</v>
      </c>
      <c r="D48" s="110">
        <f>$J$12</f>
        <v>24.581</v>
      </c>
      <c r="E48" s="111">
        <f>$K$12</f>
        <v>20.02</v>
      </c>
      <c r="F48" s="110">
        <f>$L$12</f>
        <v>0.123</v>
      </c>
      <c r="G48" s="110">
        <f>$M$12</f>
        <v>23.446999999999999</v>
      </c>
      <c r="H48" s="112">
        <f>$N$12</f>
        <v>17.72</v>
      </c>
    </row>
    <row r="49" spans="2:8" ht="15" customHeight="1" x14ac:dyDescent="0.2">
      <c r="B49" s="109" t="s">
        <v>97</v>
      </c>
      <c r="C49" s="110">
        <f>$I$13</f>
        <v>8.8999999999999996E-2</v>
      </c>
      <c r="D49" s="110">
        <f>$J$13</f>
        <v>40.799999999999997</v>
      </c>
      <c r="E49" s="111">
        <f>$K$13</f>
        <v>22.28</v>
      </c>
      <c r="F49" s="110">
        <f>$L$13</f>
        <v>9.9000000000000005E-2</v>
      </c>
      <c r="G49" s="110">
        <f>$M$13</f>
        <v>41.762999999999998</v>
      </c>
      <c r="H49" s="112">
        <f>$N$13</f>
        <v>21.85</v>
      </c>
    </row>
    <row r="50" spans="2:8" ht="15" customHeight="1" x14ac:dyDescent="0.2">
      <c r="B50" s="109" t="s">
        <v>98</v>
      </c>
      <c r="C50" s="110">
        <f>$I$14</f>
        <v>0.45</v>
      </c>
      <c r="D50" s="110">
        <f>$J$14</f>
        <v>31.202000000000002</v>
      </c>
      <c r="E50" s="111">
        <f>$K$14</f>
        <v>16</v>
      </c>
      <c r="F50" s="110">
        <f>$L$14</f>
        <v>0.65900000000000003</v>
      </c>
      <c r="G50" s="110">
        <f>$M$14</f>
        <v>29.469000000000001</v>
      </c>
      <c r="H50" s="112">
        <f>$N$14</f>
        <v>15.55</v>
      </c>
    </row>
    <row r="51" spans="2:8" ht="15" customHeight="1" x14ac:dyDescent="0.2">
      <c r="B51" s="109" t="s">
        <v>248</v>
      </c>
      <c r="C51" s="110">
        <f>$I$15</f>
        <v>0</v>
      </c>
      <c r="D51" s="110">
        <f>$J$15</f>
        <v>0</v>
      </c>
      <c r="E51" s="111">
        <f>$K$15</f>
        <v>0</v>
      </c>
      <c r="F51" s="110">
        <f>$L$15</f>
        <v>0</v>
      </c>
      <c r="G51" s="110">
        <f>$M$15</f>
        <v>0</v>
      </c>
      <c r="H51" s="112">
        <f>$N$15</f>
        <v>0</v>
      </c>
    </row>
    <row r="52" spans="2:8" ht="15" customHeight="1" x14ac:dyDescent="0.2">
      <c r="B52" s="109" t="s">
        <v>100</v>
      </c>
      <c r="C52" s="110">
        <f>$I$16</f>
        <v>1E-3</v>
      </c>
      <c r="D52" s="110">
        <f>$J$16</f>
        <v>6.2519999999999998</v>
      </c>
      <c r="E52" s="111">
        <f>$K$16</f>
        <v>32.79</v>
      </c>
      <c r="F52" s="110">
        <f>$L$16</f>
        <v>1E-3</v>
      </c>
      <c r="G52" s="110">
        <f>$M$16</f>
        <v>5.7240000000000002</v>
      </c>
      <c r="H52" s="112">
        <f>$N$16</f>
        <v>32.71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10.426</v>
      </c>
      <c r="E53" s="111">
        <f>$K$17</f>
        <v>25.71</v>
      </c>
      <c r="F53" s="110">
        <f>$L$17</f>
        <v>0</v>
      </c>
      <c r="G53" s="110">
        <f>$M$17</f>
        <v>11.692</v>
      </c>
      <c r="H53" s="112">
        <f>$N$17</f>
        <v>24.29</v>
      </c>
    </row>
    <row r="54" spans="2:8" ht="15" customHeight="1" x14ac:dyDescent="0.2">
      <c r="B54" s="109" t="s">
        <v>102</v>
      </c>
      <c r="C54" s="110">
        <f>$I$18</f>
        <v>0.16500000000000001</v>
      </c>
      <c r="D54" s="110">
        <f>$J$18</f>
        <v>10.382</v>
      </c>
      <c r="E54" s="111">
        <f>$K$18</f>
        <v>22.21</v>
      </c>
      <c r="F54" s="110">
        <f>$L$18</f>
        <v>0.153</v>
      </c>
      <c r="G54" s="110">
        <f>$M$18</f>
        <v>9.9700000000000006</v>
      </c>
      <c r="H54" s="112">
        <f>$N$18</f>
        <v>21.75</v>
      </c>
    </row>
    <row r="55" spans="2:8" ht="15" customHeight="1" x14ac:dyDescent="0.2">
      <c r="B55" s="109" t="s">
        <v>103</v>
      </c>
      <c r="C55" s="110">
        <f>$I$19</f>
        <v>0</v>
      </c>
      <c r="D55" s="110">
        <f>$J$19</f>
        <v>5.7050000000000001</v>
      </c>
      <c r="E55" s="111">
        <f>$K$19</f>
        <v>37.880000000000003</v>
      </c>
      <c r="F55" s="110">
        <f>$L$19</f>
        <v>0</v>
      </c>
      <c r="G55" s="110">
        <f>$M$19</f>
        <v>5.718</v>
      </c>
      <c r="H55" s="112">
        <f>$N$19</f>
        <v>38.07</v>
      </c>
    </row>
    <row r="56" spans="2:8" ht="15" customHeight="1" x14ac:dyDescent="0.2">
      <c r="B56" s="113" t="s">
        <v>104</v>
      </c>
      <c r="C56" s="114">
        <f>$I$20</f>
        <v>7.73</v>
      </c>
      <c r="D56" s="114">
        <f>$J$20</f>
        <v>23.876999999999999</v>
      </c>
      <c r="E56" s="115">
        <f>$K$20</f>
        <v>14.15</v>
      </c>
      <c r="F56" s="114">
        <f>$L$20</f>
        <v>9.407</v>
      </c>
      <c r="G56" s="114">
        <f>$M$20</f>
        <v>25.215</v>
      </c>
      <c r="H56" s="116">
        <f>$N$20</f>
        <v>13.69</v>
      </c>
    </row>
    <row r="59" spans="2:8" ht="15" customHeight="1" x14ac:dyDescent="0.2">
      <c r="B59" s="911" t="s">
        <v>77</v>
      </c>
      <c r="C59" s="903" t="s">
        <v>227</v>
      </c>
      <c r="D59" s="903"/>
      <c r="E59" s="903"/>
      <c r="F59" s="903" t="s">
        <v>228</v>
      </c>
      <c r="G59" s="903"/>
      <c r="H59" s="895"/>
    </row>
    <row r="60" spans="2:8" ht="15" customHeight="1" x14ac:dyDescent="0.2">
      <c r="B60" s="912"/>
      <c r="C60" s="318" t="s">
        <v>78</v>
      </c>
      <c r="D60" s="904" t="s">
        <v>79</v>
      </c>
      <c r="E60" s="904"/>
      <c r="F60" s="690" t="s">
        <v>78</v>
      </c>
      <c r="G60" s="904" t="s">
        <v>79</v>
      </c>
      <c r="H60" s="898"/>
    </row>
    <row r="61" spans="2:8" ht="30" customHeight="1" x14ac:dyDescent="0.2">
      <c r="B61" s="912"/>
      <c r="C61" s="905" t="s">
        <v>325</v>
      </c>
      <c r="D61" s="905"/>
      <c r="E61" s="16" t="s">
        <v>82</v>
      </c>
      <c r="F61" s="905" t="s">
        <v>325</v>
      </c>
      <c r="G61" s="905"/>
      <c r="H61" s="17" t="s">
        <v>82</v>
      </c>
    </row>
    <row r="62" spans="2:8" ht="15" customHeight="1" x14ac:dyDescent="0.2">
      <c r="B62" s="143" t="str">
        <f>Index!$B$4</f>
        <v>North East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14.068</v>
      </c>
      <c r="D63" s="108">
        <f>$P$9</f>
        <v>183.48099999999999</v>
      </c>
      <c r="E63" s="119">
        <f>$Q$9</f>
        <v>6.87</v>
      </c>
      <c r="F63" s="108">
        <f>$R$9</f>
        <v>14.535</v>
      </c>
      <c r="G63" s="108">
        <f>$S$9</f>
        <v>175.26599999999999</v>
      </c>
      <c r="H63" s="120">
        <f>$T$9</f>
        <v>6.88</v>
      </c>
    </row>
    <row r="64" spans="2:8" ht="15" customHeight="1" x14ac:dyDescent="0.2">
      <c r="B64" s="109" t="s">
        <v>94</v>
      </c>
      <c r="C64" s="110">
        <f>$O$10</f>
        <v>0.88400000000000001</v>
      </c>
      <c r="D64" s="110">
        <f>$P$10</f>
        <v>20.914999999999999</v>
      </c>
      <c r="E64" s="111">
        <f>$Q$10</f>
        <v>15.83</v>
      </c>
      <c r="F64" s="110">
        <f>$R$10</f>
        <v>1.292</v>
      </c>
      <c r="G64" s="110">
        <f>$S$10</f>
        <v>20.922000000000001</v>
      </c>
      <c r="H64" s="112">
        <f>$T$10</f>
        <v>15.62</v>
      </c>
    </row>
    <row r="65" spans="2:8" ht="15" customHeight="1" x14ac:dyDescent="0.2">
      <c r="B65" s="109" t="s">
        <v>95</v>
      </c>
      <c r="C65" s="110">
        <f>$O$11</f>
        <v>1.161</v>
      </c>
      <c r="D65" s="110">
        <f>$P$11</f>
        <v>15.987</v>
      </c>
      <c r="E65" s="111">
        <f>$Q$11</f>
        <v>17.71</v>
      </c>
      <c r="F65" s="110">
        <f>$R$11</f>
        <v>1.738</v>
      </c>
      <c r="G65" s="110">
        <f>$S$11</f>
        <v>16.012</v>
      </c>
      <c r="H65" s="112">
        <f>$T$11</f>
        <v>17.36</v>
      </c>
    </row>
    <row r="66" spans="2:8" ht="15" customHeight="1" x14ac:dyDescent="0.2">
      <c r="B66" s="109" t="s">
        <v>96</v>
      </c>
      <c r="C66" s="110">
        <f>$O$12</f>
        <v>0.115</v>
      </c>
      <c r="D66" s="110">
        <f>$P$12</f>
        <v>24.856999999999999</v>
      </c>
      <c r="E66" s="111">
        <f>$Q$12</f>
        <v>18.38</v>
      </c>
      <c r="F66" s="110">
        <f>$R$12</f>
        <v>0.11799999999999999</v>
      </c>
      <c r="G66" s="110">
        <f>$S$12</f>
        <v>26.84</v>
      </c>
      <c r="H66" s="112">
        <f>$T$12</f>
        <v>19.760000000000002</v>
      </c>
    </row>
    <row r="67" spans="2:8" ht="15" customHeight="1" x14ac:dyDescent="0.2">
      <c r="B67" s="109" t="s">
        <v>97</v>
      </c>
      <c r="C67" s="110">
        <f>$O$13</f>
        <v>9.2999999999999999E-2</v>
      </c>
      <c r="D67" s="110">
        <f>$P$13</f>
        <v>38.11</v>
      </c>
      <c r="E67" s="111">
        <f>$Q$13</f>
        <v>20.61</v>
      </c>
      <c r="F67" s="110">
        <f>$R$13</f>
        <v>8.3000000000000004E-2</v>
      </c>
      <c r="G67" s="110">
        <f>$S$13</f>
        <v>33.795999999999999</v>
      </c>
      <c r="H67" s="112">
        <f>$T$13</f>
        <v>19.690000000000001</v>
      </c>
    </row>
    <row r="68" spans="2:8" ht="15" customHeight="1" x14ac:dyDescent="0.2">
      <c r="B68" s="109" t="s">
        <v>98</v>
      </c>
      <c r="C68" s="110">
        <f>$O$14</f>
        <v>1.383</v>
      </c>
      <c r="D68" s="110">
        <f>$P$14</f>
        <v>26.309000000000001</v>
      </c>
      <c r="E68" s="111">
        <f>$Q$14</f>
        <v>15.28</v>
      </c>
      <c r="F68" s="110">
        <f>$R$14</f>
        <v>1.9770000000000001</v>
      </c>
      <c r="G68" s="110">
        <f>$S$14</f>
        <v>22.835000000000001</v>
      </c>
      <c r="H68" s="112">
        <f>$T$14</f>
        <v>14.96</v>
      </c>
    </row>
    <row r="69" spans="2:8" ht="15" customHeight="1" x14ac:dyDescent="0.2">
      <c r="B69" s="109" t="s">
        <v>248</v>
      </c>
      <c r="C69" s="110">
        <f>$O$15</f>
        <v>0</v>
      </c>
      <c r="D69" s="110">
        <f>$P$15</f>
        <v>0</v>
      </c>
      <c r="E69" s="111">
        <f>$Q$15</f>
        <v>0</v>
      </c>
      <c r="F69" s="110">
        <f>$R$15</f>
        <v>0</v>
      </c>
      <c r="G69" s="110">
        <f>$S$15</f>
        <v>0</v>
      </c>
      <c r="H69" s="112">
        <f>$T$15</f>
        <v>0</v>
      </c>
    </row>
    <row r="70" spans="2:8" ht="15" customHeight="1" x14ac:dyDescent="0.2">
      <c r="B70" s="109" t="s">
        <v>100</v>
      </c>
      <c r="C70" s="110">
        <f>$O$16</f>
        <v>0</v>
      </c>
      <c r="D70" s="110">
        <f>$P$16</f>
        <v>5.1120000000000001</v>
      </c>
      <c r="E70" s="111">
        <f>$Q$16</f>
        <v>32.36</v>
      </c>
      <c r="F70" s="110">
        <f>$R$16</f>
        <v>0</v>
      </c>
      <c r="G70" s="110">
        <f>$S$16</f>
        <v>4.4169999999999998</v>
      </c>
      <c r="H70" s="112">
        <f>$T$16</f>
        <v>32.049999999999997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12.108000000000001</v>
      </c>
      <c r="E71" s="111">
        <f>$Q$17</f>
        <v>23.97</v>
      </c>
      <c r="F71" s="110">
        <f>$R$17</f>
        <v>0</v>
      </c>
      <c r="G71" s="110">
        <f>$S$17</f>
        <v>12.127000000000001</v>
      </c>
      <c r="H71" s="112">
        <f>$T$17</f>
        <v>23.9</v>
      </c>
    </row>
    <row r="72" spans="2:8" ht="15" customHeight="1" x14ac:dyDescent="0.2">
      <c r="B72" s="109" t="s">
        <v>102</v>
      </c>
      <c r="C72" s="110">
        <f>$O$18</f>
        <v>0.128</v>
      </c>
      <c r="D72" s="110">
        <f>$P$18</f>
        <v>8.7720000000000002</v>
      </c>
      <c r="E72" s="111">
        <f>$Q$18</f>
        <v>21.28</v>
      </c>
      <c r="F72" s="110">
        <f>$R$18</f>
        <v>0.126</v>
      </c>
      <c r="G72" s="110">
        <f>$S$18</f>
        <v>7.569</v>
      </c>
      <c r="H72" s="112">
        <f>$T$18</f>
        <v>21.04</v>
      </c>
    </row>
    <row r="73" spans="2:8" ht="15" customHeight="1" x14ac:dyDescent="0.2">
      <c r="B73" s="109" t="s">
        <v>103</v>
      </c>
      <c r="C73" s="110">
        <f>$O$19</f>
        <v>0</v>
      </c>
      <c r="D73" s="110">
        <f>$P$19</f>
        <v>5.5910000000000002</v>
      </c>
      <c r="E73" s="111">
        <f>$Q$19</f>
        <v>37.85</v>
      </c>
      <c r="F73" s="110">
        <f>$R$19</f>
        <v>0</v>
      </c>
      <c r="G73" s="110">
        <f>$S$19</f>
        <v>5.3659999999999997</v>
      </c>
      <c r="H73" s="112">
        <f>$T$19</f>
        <v>37.53</v>
      </c>
    </row>
    <row r="74" spans="2:8" ht="15" customHeight="1" x14ac:dyDescent="0.2">
      <c r="B74" s="113" t="s">
        <v>104</v>
      </c>
      <c r="C74" s="114">
        <f>$O$20</f>
        <v>10.303000000000001</v>
      </c>
      <c r="D74" s="114">
        <f>$P$20</f>
        <v>25.155000000000001</v>
      </c>
      <c r="E74" s="115">
        <f>$Q$20</f>
        <v>14</v>
      </c>
      <c r="F74" s="114">
        <f>$R$20</f>
        <v>9.1999999999999993</v>
      </c>
      <c r="G74" s="114">
        <f>$S$20</f>
        <v>24.629000000000001</v>
      </c>
      <c r="H74" s="116">
        <f>$T$20</f>
        <v>14.12</v>
      </c>
    </row>
    <row r="77" spans="2:8" ht="15" customHeight="1" x14ac:dyDescent="0.2">
      <c r="B77" s="911" t="s">
        <v>77</v>
      </c>
      <c r="C77" s="903" t="s">
        <v>332</v>
      </c>
      <c r="D77" s="903"/>
      <c r="E77" s="903"/>
      <c r="F77" s="903" t="s">
        <v>333</v>
      </c>
      <c r="G77" s="903"/>
      <c r="H77" s="895"/>
    </row>
    <row r="78" spans="2:8" ht="15" customHeight="1" x14ac:dyDescent="0.2">
      <c r="B78" s="912"/>
      <c r="C78" s="318" t="s">
        <v>78</v>
      </c>
      <c r="D78" s="904" t="s">
        <v>79</v>
      </c>
      <c r="E78" s="904"/>
      <c r="F78" s="690" t="s">
        <v>78</v>
      </c>
      <c r="G78" s="904" t="s">
        <v>79</v>
      </c>
      <c r="H78" s="898"/>
    </row>
    <row r="79" spans="2:8" ht="30" customHeight="1" x14ac:dyDescent="0.2">
      <c r="B79" s="912"/>
      <c r="C79" s="905" t="s">
        <v>325</v>
      </c>
      <c r="D79" s="905"/>
      <c r="E79" s="16" t="s">
        <v>82</v>
      </c>
      <c r="F79" s="905" t="s">
        <v>325</v>
      </c>
      <c r="G79" s="905"/>
      <c r="H79" s="17" t="s">
        <v>82</v>
      </c>
    </row>
    <row r="80" spans="2:8" ht="15" customHeight="1" x14ac:dyDescent="0.2">
      <c r="B80" s="143" t="str">
        <f>Index!$B$4</f>
        <v>North East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14.531000000000001</v>
      </c>
      <c r="D81" s="108">
        <f>$V$9</f>
        <v>164.89099999999999</v>
      </c>
      <c r="E81" s="119">
        <f>$W$9</f>
        <v>6.91</v>
      </c>
      <c r="F81" s="108">
        <f>$X$9</f>
        <v>14.462999999999999</v>
      </c>
      <c r="G81" s="108">
        <f>$Y$9</f>
        <v>154.25299999999999</v>
      </c>
      <c r="H81" s="120">
        <f>$Z$9</f>
        <v>6.76</v>
      </c>
    </row>
    <row r="82" spans="2:8" ht="15" customHeight="1" x14ac:dyDescent="0.2">
      <c r="B82" s="109" t="s">
        <v>94</v>
      </c>
      <c r="C82" s="110">
        <f>$U$10</f>
        <v>1.6910000000000001</v>
      </c>
      <c r="D82" s="110">
        <f>$V$10</f>
        <v>21.530999999999999</v>
      </c>
      <c r="E82" s="111">
        <f>$W$10</f>
        <v>15.11</v>
      </c>
      <c r="F82" s="110">
        <f>$X$10</f>
        <v>2.17</v>
      </c>
      <c r="G82" s="110">
        <f>$Y$10</f>
        <v>21.666</v>
      </c>
      <c r="H82" s="112">
        <f>$Z$10</f>
        <v>14.83</v>
      </c>
    </row>
    <row r="83" spans="2:8" ht="15" customHeight="1" x14ac:dyDescent="0.2">
      <c r="B83" s="109" t="s">
        <v>95</v>
      </c>
      <c r="C83" s="110">
        <f>$U$11</f>
        <v>2.1800000000000002</v>
      </c>
      <c r="D83" s="110">
        <f>$V$11</f>
        <v>16.187000000000001</v>
      </c>
      <c r="E83" s="111">
        <f>$W$11</f>
        <v>16.920000000000002</v>
      </c>
      <c r="F83" s="110">
        <f>$X$11</f>
        <v>2.6549999999999998</v>
      </c>
      <c r="G83" s="110">
        <f>$Y$11</f>
        <v>16.972999999999999</v>
      </c>
      <c r="H83" s="112">
        <f>$Z$11</f>
        <v>16.86</v>
      </c>
    </row>
    <row r="84" spans="2:8" ht="15" customHeight="1" x14ac:dyDescent="0.2">
      <c r="B84" s="109" t="s">
        <v>96</v>
      </c>
      <c r="C84" s="110">
        <f>$U$12</f>
        <v>0.13400000000000001</v>
      </c>
      <c r="D84" s="110">
        <f>$V$12</f>
        <v>26.384</v>
      </c>
      <c r="E84" s="111">
        <f>$W$12</f>
        <v>21.13</v>
      </c>
      <c r="F84" s="110">
        <f>$X$12</f>
        <v>0.153</v>
      </c>
      <c r="G84" s="110">
        <f>$Y$12</f>
        <v>24.923999999999999</v>
      </c>
      <c r="H84" s="112">
        <f>$Z$12</f>
        <v>21.6</v>
      </c>
    </row>
    <row r="85" spans="2:8" ht="15" customHeight="1" x14ac:dyDescent="0.2">
      <c r="B85" s="109" t="s">
        <v>97</v>
      </c>
      <c r="C85" s="110">
        <f>$U$13</f>
        <v>7.0000000000000007E-2</v>
      </c>
      <c r="D85" s="110">
        <f>$V$13</f>
        <v>29.77</v>
      </c>
      <c r="E85" s="111">
        <f>$W$13</f>
        <v>19.27</v>
      </c>
      <c r="F85" s="110">
        <f>$X$13</f>
        <v>5.8000000000000003E-2</v>
      </c>
      <c r="G85" s="110">
        <f>$Y$13</f>
        <v>25.61</v>
      </c>
      <c r="H85" s="112">
        <f>$Z$13</f>
        <v>18.2</v>
      </c>
    </row>
    <row r="86" spans="2:8" ht="15" customHeight="1" x14ac:dyDescent="0.2">
      <c r="B86" s="109" t="s">
        <v>98</v>
      </c>
      <c r="C86" s="110">
        <f>$U$14</f>
        <v>2.4249999999999998</v>
      </c>
      <c r="D86" s="110">
        <f>$V$14</f>
        <v>19.856999999999999</v>
      </c>
      <c r="E86" s="111">
        <f>$W$14</f>
        <v>14.35</v>
      </c>
      <c r="F86" s="110">
        <f>$X$14</f>
        <v>2.72</v>
      </c>
      <c r="G86" s="110">
        <f>$Y$14</f>
        <v>17.378</v>
      </c>
      <c r="H86" s="112">
        <f>$Z$14</f>
        <v>13.98</v>
      </c>
    </row>
    <row r="87" spans="2:8" ht="15" customHeight="1" x14ac:dyDescent="0.2">
      <c r="B87" s="109" t="s">
        <v>248</v>
      </c>
      <c r="C87" s="110">
        <f>$U$15</f>
        <v>0</v>
      </c>
      <c r="D87" s="110">
        <f>$V$15</f>
        <v>0</v>
      </c>
      <c r="E87" s="111">
        <f>$W$15</f>
        <v>0</v>
      </c>
      <c r="F87" s="110">
        <f>$X$15</f>
        <v>0</v>
      </c>
      <c r="G87" s="110">
        <f>$Y$15</f>
        <v>0</v>
      </c>
      <c r="H87" s="112">
        <f>$Z$15</f>
        <v>0</v>
      </c>
    </row>
    <row r="88" spans="2:8" ht="15" customHeight="1" x14ac:dyDescent="0.2">
      <c r="B88" s="109" t="s">
        <v>100</v>
      </c>
      <c r="C88" s="110">
        <f>$U$16</f>
        <v>0</v>
      </c>
      <c r="D88" s="110">
        <f>$V$16</f>
        <v>3.6440000000000001</v>
      </c>
      <c r="E88" s="111">
        <f>$W$16</f>
        <v>30.48</v>
      </c>
      <c r="F88" s="110">
        <f>$X$16</f>
        <v>0</v>
      </c>
      <c r="G88" s="110">
        <f>$Y$16</f>
        <v>3.0049999999999999</v>
      </c>
      <c r="H88" s="112">
        <f>$Z$16</f>
        <v>28.3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11.992000000000001</v>
      </c>
      <c r="E89" s="111">
        <f>$W$17</f>
        <v>23.96</v>
      </c>
      <c r="F89" s="110">
        <f>$X$17</f>
        <v>0</v>
      </c>
      <c r="G89" s="110">
        <f>$Y$17</f>
        <v>11.772</v>
      </c>
      <c r="H89" s="112">
        <f>$Z$17</f>
        <v>24.15</v>
      </c>
    </row>
    <row r="90" spans="2:8" ht="15" customHeight="1" x14ac:dyDescent="0.2">
      <c r="B90" s="109" t="s">
        <v>102</v>
      </c>
      <c r="C90" s="110">
        <f>$U$18</f>
        <v>0.14399999999999999</v>
      </c>
      <c r="D90" s="110">
        <f>$V$18</f>
        <v>6.36</v>
      </c>
      <c r="E90" s="111">
        <f>$W$18</f>
        <v>20.76</v>
      </c>
      <c r="F90" s="110">
        <f>$X$18</f>
        <v>0.13400000000000001</v>
      </c>
      <c r="G90" s="110">
        <f>$Y$18</f>
        <v>5.3230000000000004</v>
      </c>
      <c r="H90" s="112">
        <f>$Z$18</f>
        <v>20.87</v>
      </c>
    </row>
    <row r="91" spans="2:8" ht="15" customHeight="1" x14ac:dyDescent="0.2">
      <c r="B91" s="109" t="s">
        <v>103</v>
      </c>
      <c r="C91" s="110">
        <f>$U$19</f>
        <v>0</v>
      </c>
      <c r="D91" s="110">
        <f>$V$19</f>
        <v>5.0830000000000002</v>
      </c>
      <c r="E91" s="111">
        <f>$W$19</f>
        <v>37.18</v>
      </c>
      <c r="F91" s="110">
        <f>$X$19</f>
        <v>0</v>
      </c>
      <c r="G91" s="110">
        <f>$Y$19</f>
        <v>4.7939999999999996</v>
      </c>
      <c r="H91" s="112">
        <f>$Z$19</f>
        <v>36.99</v>
      </c>
    </row>
    <row r="92" spans="2:8" ht="15" customHeight="1" x14ac:dyDescent="0.2">
      <c r="B92" s="113" t="s">
        <v>104</v>
      </c>
      <c r="C92" s="114">
        <f>$U$20</f>
        <v>7.8869999999999996</v>
      </c>
      <c r="D92" s="114">
        <f>$V$20</f>
        <v>23.198</v>
      </c>
      <c r="E92" s="115">
        <f>$W$20</f>
        <v>14.3</v>
      </c>
      <c r="F92" s="114">
        <f>$X$20</f>
        <v>6.5730000000000004</v>
      </c>
      <c r="G92" s="114">
        <f>$Y$20</f>
        <v>21.884</v>
      </c>
      <c r="H92" s="116">
        <f>$Z$20</f>
        <v>14.37</v>
      </c>
    </row>
    <row r="95" spans="2:8" ht="15" customHeight="1" x14ac:dyDescent="0.2">
      <c r="B95" s="911" t="s">
        <v>77</v>
      </c>
      <c r="C95" s="903" t="s">
        <v>231</v>
      </c>
      <c r="D95" s="903"/>
      <c r="E95" s="903"/>
      <c r="F95" s="903" t="s">
        <v>232</v>
      </c>
      <c r="G95" s="903"/>
      <c r="H95" s="895"/>
    </row>
    <row r="96" spans="2:8" ht="15" customHeight="1" x14ac:dyDescent="0.2">
      <c r="B96" s="912"/>
      <c r="C96" s="318" t="s">
        <v>78</v>
      </c>
      <c r="D96" s="904" t="s">
        <v>79</v>
      </c>
      <c r="E96" s="904"/>
      <c r="F96" s="690" t="s">
        <v>78</v>
      </c>
      <c r="G96" s="904" t="s">
        <v>79</v>
      </c>
      <c r="H96" s="898"/>
    </row>
    <row r="97" spans="2:8" ht="30" customHeight="1" x14ac:dyDescent="0.2">
      <c r="B97" s="912"/>
      <c r="C97" s="905" t="s">
        <v>325</v>
      </c>
      <c r="D97" s="905"/>
      <c r="E97" s="16" t="s">
        <v>82</v>
      </c>
      <c r="F97" s="905" t="s">
        <v>325</v>
      </c>
      <c r="G97" s="905"/>
      <c r="H97" s="17" t="s">
        <v>82</v>
      </c>
    </row>
    <row r="98" spans="2:8" ht="15" customHeight="1" x14ac:dyDescent="0.2">
      <c r="B98" s="143" t="str">
        <f>Index!$B$4</f>
        <v>North East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14.199</v>
      </c>
      <c r="D99" s="108">
        <f>$AB$9</f>
        <v>143.10300000000001</v>
      </c>
      <c r="E99" s="119">
        <f>$AC$9</f>
        <v>6.63</v>
      </c>
      <c r="F99" s="108">
        <f>$AD$9</f>
        <v>13.983000000000001</v>
      </c>
      <c r="G99" s="108">
        <f>$AE$9</f>
        <v>130.79</v>
      </c>
      <c r="H99" s="120">
        <f>$AF$9</f>
        <v>6.23</v>
      </c>
    </row>
    <row r="100" spans="2:8" ht="15" customHeight="1" x14ac:dyDescent="0.2">
      <c r="B100" s="109" t="s">
        <v>94</v>
      </c>
      <c r="C100" s="110">
        <f>$AA$10</f>
        <v>2.5459999999999998</v>
      </c>
      <c r="D100" s="110">
        <f>$AB$10</f>
        <v>21.309000000000001</v>
      </c>
      <c r="E100" s="111">
        <f>$AC$10</f>
        <v>14.56</v>
      </c>
      <c r="F100" s="110">
        <f>$AD$10</f>
        <v>2.93</v>
      </c>
      <c r="G100" s="110">
        <f>$AE$10</f>
        <v>20.971</v>
      </c>
      <c r="H100" s="112">
        <f>$AF$10</f>
        <v>14.3</v>
      </c>
    </row>
    <row r="101" spans="2:8" ht="15" customHeight="1" x14ac:dyDescent="0.2">
      <c r="B101" s="109" t="s">
        <v>95</v>
      </c>
      <c r="C101" s="110">
        <f>$AA$11</f>
        <v>3.093</v>
      </c>
      <c r="D101" s="110">
        <f>$AB$11</f>
        <v>16.917000000000002</v>
      </c>
      <c r="E101" s="111">
        <f>$AC$11</f>
        <v>16.57</v>
      </c>
      <c r="F101" s="110">
        <f>$AD$11</f>
        <v>3.5609999999999999</v>
      </c>
      <c r="G101" s="110">
        <f>$AE$11</f>
        <v>16.646000000000001</v>
      </c>
      <c r="H101" s="112">
        <f>$AF$11</f>
        <v>16.41</v>
      </c>
    </row>
    <row r="102" spans="2:8" ht="15" customHeight="1" x14ac:dyDescent="0.2">
      <c r="B102" s="109" t="s">
        <v>96</v>
      </c>
      <c r="C102" s="110">
        <f>$AA$12</f>
        <v>0.159</v>
      </c>
      <c r="D102" s="110">
        <f>$AB$12</f>
        <v>23.672000000000001</v>
      </c>
      <c r="E102" s="111">
        <f>$AC$12</f>
        <v>21.84</v>
      </c>
      <c r="F102" s="110">
        <f>$AD$12</f>
        <v>0.154</v>
      </c>
      <c r="G102" s="110">
        <f>$AE$12</f>
        <v>19.704000000000001</v>
      </c>
      <c r="H102" s="112">
        <f>$AF$12</f>
        <v>20.6</v>
      </c>
    </row>
    <row r="103" spans="2:8" ht="15" customHeight="1" x14ac:dyDescent="0.2">
      <c r="B103" s="109" t="s">
        <v>97</v>
      </c>
      <c r="C103" s="110">
        <f>$AA$13</f>
        <v>4.9000000000000002E-2</v>
      </c>
      <c r="D103" s="110">
        <f>$AB$13</f>
        <v>21.542999999999999</v>
      </c>
      <c r="E103" s="111">
        <f>$AC$13</f>
        <v>17.63</v>
      </c>
      <c r="F103" s="110">
        <f>$AD$13</f>
        <v>0.04</v>
      </c>
      <c r="G103" s="110">
        <f>$AE$13</f>
        <v>18.119</v>
      </c>
      <c r="H103" s="112">
        <f>$AF$13</f>
        <v>17.89</v>
      </c>
    </row>
    <row r="104" spans="2:8" ht="15" customHeight="1" x14ac:dyDescent="0.2">
      <c r="B104" s="109" t="s">
        <v>98</v>
      </c>
      <c r="C104" s="110">
        <f>$AA$14</f>
        <v>2.8820000000000001</v>
      </c>
      <c r="D104" s="110">
        <f>$AB$14</f>
        <v>15.539</v>
      </c>
      <c r="E104" s="111">
        <f>$AC$14</f>
        <v>13.3</v>
      </c>
      <c r="F104" s="110">
        <f>$AD$14</f>
        <v>2.6859999999999999</v>
      </c>
      <c r="G104" s="110">
        <f>$AE$14</f>
        <v>14.612</v>
      </c>
      <c r="H104" s="112">
        <f>$AF$14</f>
        <v>12.8</v>
      </c>
    </row>
    <row r="105" spans="2:8" ht="15" customHeight="1" x14ac:dyDescent="0.2">
      <c r="B105" s="109" t="s">
        <v>248</v>
      </c>
      <c r="C105" s="110">
        <f>$AA$15</f>
        <v>0</v>
      </c>
      <c r="D105" s="110">
        <f>$AB$15</f>
        <v>0</v>
      </c>
      <c r="E105" s="111">
        <f>$AC$15</f>
        <v>0</v>
      </c>
      <c r="F105" s="110">
        <f>$AD$15</f>
        <v>0</v>
      </c>
      <c r="G105" s="110">
        <f>$AE$15</f>
        <v>0</v>
      </c>
      <c r="H105" s="112">
        <f>$AF$15</f>
        <v>0</v>
      </c>
    </row>
    <row r="106" spans="2:8" ht="15" customHeight="1" x14ac:dyDescent="0.2">
      <c r="B106" s="109" t="s">
        <v>100</v>
      </c>
      <c r="C106" s="110">
        <f>$AA$16</f>
        <v>0</v>
      </c>
      <c r="D106" s="110">
        <f>$AB$16</f>
        <v>2.464</v>
      </c>
      <c r="E106" s="111">
        <f>$AC$16</f>
        <v>27.44</v>
      </c>
      <c r="F106" s="110">
        <f>$AD$16</f>
        <v>0</v>
      </c>
      <c r="G106" s="110">
        <f>$AE$16</f>
        <v>2.0840000000000001</v>
      </c>
      <c r="H106" s="112">
        <f>$AF$16</f>
        <v>27.08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11.456</v>
      </c>
      <c r="E107" s="111">
        <f>$AC$17</f>
        <v>24.41</v>
      </c>
      <c r="F107" s="110">
        <f>$AD$17</f>
        <v>0</v>
      </c>
      <c r="G107" s="110">
        <f>$AE$17</f>
        <v>11.058999999999999</v>
      </c>
      <c r="H107" s="112">
        <f>$AF$17</f>
        <v>24.76</v>
      </c>
    </row>
    <row r="108" spans="2:8" ht="15" customHeight="1" x14ac:dyDescent="0.2">
      <c r="B108" s="109" t="s">
        <v>102</v>
      </c>
      <c r="C108" s="110">
        <f>$AA$18</f>
        <v>0.125</v>
      </c>
      <c r="D108" s="110">
        <f>$AB$18</f>
        <v>4.4340000000000002</v>
      </c>
      <c r="E108" s="111">
        <f>$AC$18</f>
        <v>20.49</v>
      </c>
      <c r="F108" s="110">
        <f>$AD$18</f>
        <v>0.113</v>
      </c>
      <c r="G108" s="110">
        <f>$AE$18</f>
        <v>3.8809999999999998</v>
      </c>
      <c r="H108" s="112">
        <f>$AF$18</f>
        <v>20.34</v>
      </c>
    </row>
    <row r="109" spans="2:8" ht="15" customHeight="1" x14ac:dyDescent="0.2">
      <c r="B109" s="109" t="s">
        <v>103</v>
      </c>
      <c r="C109" s="110">
        <f>$AA$19</f>
        <v>0</v>
      </c>
      <c r="D109" s="110">
        <f>$AB$19</f>
        <v>4.5039999999999996</v>
      </c>
      <c r="E109" s="111">
        <f>$AC$19</f>
        <v>36.94</v>
      </c>
      <c r="F109" s="110">
        <f>$AD$19</f>
        <v>0</v>
      </c>
      <c r="G109" s="110">
        <f>$AE$19</f>
        <v>4.2329999999999997</v>
      </c>
      <c r="H109" s="112">
        <f>$AF$19</f>
        <v>36.97</v>
      </c>
    </row>
    <row r="110" spans="2:8" ht="15" customHeight="1" x14ac:dyDescent="0.2">
      <c r="B110" s="113" t="s">
        <v>104</v>
      </c>
      <c r="C110" s="114">
        <f>$AA$20</f>
        <v>5.3460000000000001</v>
      </c>
      <c r="D110" s="114">
        <f>$AB$20</f>
        <v>20.376999999999999</v>
      </c>
      <c r="E110" s="115">
        <f>$AC$20</f>
        <v>14.33</v>
      </c>
      <c r="F110" s="114">
        <f>$AD$20</f>
        <v>4.5</v>
      </c>
      <c r="G110" s="114">
        <f>$AE$20</f>
        <v>18.731999999999999</v>
      </c>
      <c r="H110" s="116">
        <f>$AF$20</f>
        <v>14.49</v>
      </c>
    </row>
    <row r="113" spans="2:5" ht="15" customHeight="1" x14ac:dyDescent="0.2">
      <c r="B113" s="911" t="s">
        <v>77</v>
      </c>
      <c r="C113" s="903" t="s">
        <v>233</v>
      </c>
      <c r="D113" s="903"/>
      <c r="E113" s="895"/>
    </row>
    <row r="114" spans="2:5" ht="15" customHeight="1" x14ac:dyDescent="0.2">
      <c r="B114" s="912"/>
      <c r="C114" s="318" t="s">
        <v>78</v>
      </c>
      <c r="D114" s="904" t="s">
        <v>79</v>
      </c>
      <c r="E114" s="898"/>
    </row>
    <row r="115" spans="2:5" ht="30" customHeight="1" x14ac:dyDescent="0.2">
      <c r="B115" s="912"/>
      <c r="C115" s="905" t="s">
        <v>325</v>
      </c>
      <c r="D115" s="905"/>
      <c r="E115" s="17" t="s">
        <v>82</v>
      </c>
    </row>
    <row r="116" spans="2:5" ht="15" customHeight="1" x14ac:dyDescent="0.2">
      <c r="B116" s="143" t="str">
        <f>Index!$B$4</f>
        <v>North East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13.753</v>
      </c>
      <c r="D117" s="108">
        <f>$AH$9</f>
        <v>120.926</v>
      </c>
      <c r="E117" s="120">
        <f>$AI$9</f>
        <v>6.29</v>
      </c>
    </row>
    <row r="118" spans="2:5" ht="15" customHeight="1" x14ac:dyDescent="0.2">
      <c r="B118" s="109" t="s">
        <v>94</v>
      </c>
      <c r="C118" s="110">
        <f>$AG$10</f>
        <v>3.2269999999999999</v>
      </c>
      <c r="D118" s="110">
        <f>$AH$10</f>
        <v>20.545000000000002</v>
      </c>
      <c r="E118" s="112">
        <f>$AI$10</f>
        <v>14.04</v>
      </c>
    </row>
    <row r="119" spans="2:5" ht="15" customHeight="1" x14ac:dyDescent="0.2">
      <c r="B119" s="109" t="s">
        <v>95</v>
      </c>
      <c r="C119" s="110">
        <f>$AG$11</f>
        <v>3.9369999999999998</v>
      </c>
      <c r="D119" s="110">
        <f>$AH$11</f>
        <v>16.591000000000001</v>
      </c>
      <c r="E119" s="112">
        <f>$AI$11</f>
        <v>16.68</v>
      </c>
    </row>
    <row r="120" spans="2:5" ht="15" customHeight="1" x14ac:dyDescent="0.2">
      <c r="B120" s="109" t="s">
        <v>96</v>
      </c>
      <c r="C120" s="110">
        <f>$AG$12</f>
        <v>0.14199999999999999</v>
      </c>
      <c r="D120" s="110">
        <f>$AH$12</f>
        <v>15.484</v>
      </c>
      <c r="E120" s="112">
        <f>$AI$12</f>
        <v>21.93</v>
      </c>
    </row>
    <row r="121" spans="2:5" ht="15" customHeight="1" x14ac:dyDescent="0.2">
      <c r="B121" s="109" t="s">
        <v>97</v>
      </c>
      <c r="C121" s="110">
        <f>$AG$13</f>
        <v>2.8000000000000001E-2</v>
      </c>
      <c r="D121" s="110">
        <f>$AH$13</f>
        <v>15.727</v>
      </c>
      <c r="E121" s="112">
        <f>$AI$13</f>
        <v>18.88</v>
      </c>
    </row>
    <row r="122" spans="2:5" ht="15" customHeight="1" x14ac:dyDescent="0.2">
      <c r="B122" s="109" t="s">
        <v>98</v>
      </c>
      <c r="C122" s="110">
        <f>$AG$14</f>
        <v>2.4529999999999998</v>
      </c>
      <c r="D122" s="110">
        <f>$AH$14</f>
        <v>14.279</v>
      </c>
      <c r="E122" s="112">
        <f>$AI$14</f>
        <v>12.83</v>
      </c>
    </row>
    <row r="123" spans="2:5" ht="15" customHeight="1" x14ac:dyDescent="0.2">
      <c r="B123" s="109" t="s">
        <v>248</v>
      </c>
      <c r="C123" s="110">
        <f>$AG$15</f>
        <v>0</v>
      </c>
      <c r="D123" s="110">
        <f>$AH$15</f>
        <v>0</v>
      </c>
      <c r="E123" s="112">
        <f>$AI$15</f>
        <v>0</v>
      </c>
    </row>
    <row r="124" spans="2:5" ht="15" customHeight="1" x14ac:dyDescent="0.2">
      <c r="B124" s="109" t="s">
        <v>100</v>
      </c>
      <c r="C124" s="110">
        <f>$AG$16</f>
        <v>0</v>
      </c>
      <c r="D124" s="110">
        <f>$AH$16</f>
        <v>1.885</v>
      </c>
      <c r="E124" s="112">
        <f>$AI$16</f>
        <v>28.18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10.536</v>
      </c>
      <c r="E125" s="112">
        <f>$AI$17</f>
        <v>24.96</v>
      </c>
    </row>
    <row r="126" spans="2:5" ht="15" customHeight="1" x14ac:dyDescent="0.2">
      <c r="B126" s="109" t="s">
        <v>102</v>
      </c>
      <c r="C126" s="110">
        <f>$AG$18</f>
        <v>0.105</v>
      </c>
      <c r="D126" s="110">
        <f>$AH$18</f>
        <v>3.4209999999999998</v>
      </c>
      <c r="E126" s="112">
        <f>$AI$18</f>
        <v>21.15</v>
      </c>
    </row>
    <row r="127" spans="2:5" ht="15" customHeight="1" x14ac:dyDescent="0.2">
      <c r="B127" s="109" t="s">
        <v>103</v>
      </c>
      <c r="C127" s="110">
        <f>$AG$19</f>
        <v>0</v>
      </c>
      <c r="D127" s="110">
        <f>$AH$19</f>
        <v>3.9630000000000001</v>
      </c>
      <c r="E127" s="112">
        <f>$AI$19</f>
        <v>37.03</v>
      </c>
    </row>
    <row r="128" spans="2:5" ht="15" customHeight="1" x14ac:dyDescent="0.2">
      <c r="B128" s="113" t="s">
        <v>104</v>
      </c>
      <c r="C128" s="114">
        <f>$AG$20</f>
        <v>3.8610000000000002</v>
      </c>
      <c r="D128" s="114">
        <f>$AH$20</f>
        <v>17.942</v>
      </c>
      <c r="E128" s="116">
        <f>$AI$20</f>
        <v>14.18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236</v>
      </c>
      <c r="C3" t="s">
        <v>397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North East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12 data'!$C$13</f>
        <v>1.401E-2</v>
      </c>
      <c r="D8" s="646">
        <f>'Section 12 data'!$D$13</f>
        <v>2.0023</v>
      </c>
      <c r="E8" s="198">
        <f>'Section 12 data'!$E$13</f>
        <v>28.98</v>
      </c>
      <c r="F8" s="647">
        <f>SUM(C8,D8)</f>
        <v>2.0163099999999998</v>
      </c>
    </row>
    <row r="9" spans="2:6" ht="15" customHeight="1" x14ac:dyDescent="0.2">
      <c r="B9" s="100" t="s">
        <v>335</v>
      </c>
      <c r="C9" s="645">
        <f>'Section 12 data'!$C$14</f>
        <v>8.4999999999999995E-4</v>
      </c>
      <c r="D9" s="646">
        <f>'Section 12 data'!$D$14</f>
        <v>0.77154999999999996</v>
      </c>
      <c r="E9" s="198">
        <f>'Section 12 data'!$E$14</f>
        <v>43.97</v>
      </c>
      <c r="F9" s="647">
        <f t="shared" ref="F9:F15" si="0">SUM(C9,D9)</f>
        <v>0.77239999999999998</v>
      </c>
    </row>
    <row r="10" spans="2:6" ht="15" customHeight="1" x14ac:dyDescent="0.2">
      <c r="B10" s="99" t="s">
        <v>336</v>
      </c>
      <c r="C10" s="645">
        <f>'Section 12 data'!$C$15</f>
        <v>1.7999999999999998E-4</v>
      </c>
      <c r="D10" s="646">
        <f>'Section 12 data'!$D$15</f>
        <v>0.72189000000000003</v>
      </c>
      <c r="E10" s="198">
        <f>'Section 12 data'!$E$15</f>
        <v>30.705705153737924</v>
      </c>
      <c r="F10" s="647">
        <f t="shared" si="0"/>
        <v>0.72206999999999999</v>
      </c>
    </row>
    <row r="11" spans="2:6" ht="15" customHeight="1" x14ac:dyDescent="0.2">
      <c r="B11" s="99" t="s">
        <v>337</v>
      </c>
      <c r="C11" s="645">
        <f>'Section 12 data'!$C$16</f>
        <v>1.82E-3</v>
      </c>
      <c r="D11" s="646">
        <f>'Section 12 data'!$D$16</f>
        <v>0.50383</v>
      </c>
      <c r="E11" s="198">
        <f>'Section 12 data'!$E$16</f>
        <v>32.932649391764784</v>
      </c>
      <c r="F11" s="647">
        <f t="shared" si="0"/>
        <v>0.50565000000000004</v>
      </c>
    </row>
    <row r="12" spans="2:6" ht="15" customHeight="1" x14ac:dyDescent="0.2">
      <c r="B12" s="99" t="s">
        <v>338</v>
      </c>
      <c r="C12" s="645">
        <f>'Section 12 data'!$C$17</f>
        <v>0</v>
      </c>
      <c r="D12" s="646">
        <f>'Section 12 data'!$D$17</f>
        <v>1.5741400000000001</v>
      </c>
      <c r="E12" s="198">
        <f>'Section 12 data'!$E$17</f>
        <v>30.67</v>
      </c>
      <c r="F12" s="647">
        <f t="shared" si="0"/>
        <v>1.5741400000000001</v>
      </c>
    </row>
    <row r="13" spans="2:6" ht="15" customHeight="1" x14ac:dyDescent="0.2">
      <c r="B13" s="99" t="s">
        <v>339</v>
      </c>
      <c r="C13" s="645">
        <f>'Section 12 data'!$C$18</f>
        <v>0</v>
      </c>
      <c r="D13" s="646">
        <f>'Section 12 data'!$D$18</f>
        <v>1.8440000000000002E-2</v>
      </c>
      <c r="E13" s="198">
        <f>'Section 12 data'!$E$18</f>
        <v>79.349999999999994</v>
      </c>
      <c r="F13" s="647">
        <f t="shared" si="0"/>
        <v>1.8440000000000002E-2</v>
      </c>
    </row>
    <row r="14" spans="2:6" ht="15" customHeight="1" x14ac:dyDescent="0.2">
      <c r="B14" s="99" t="s">
        <v>268</v>
      </c>
      <c r="C14" s="645">
        <f>'Section 12 data'!$C$19</f>
        <v>2.7E-4</v>
      </c>
      <c r="D14" s="646">
        <f>'Section 12 data'!$D$19</f>
        <v>1.6750000000000001E-2</v>
      </c>
      <c r="E14" s="198">
        <f>'Section 12 data'!$E$19</f>
        <v>68.62</v>
      </c>
      <c r="F14" s="647">
        <f t="shared" si="0"/>
        <v>1.702E-2</v>
      </c>
    </row>
    <row r="15" spans="2:6" ht="15" customHeight="1" x14ac:dyDescent="0.2">
      <c r="B15" s="101" t="s">
        <v>80</v>
      </c>
      <c r="C15" s="102">
        <f>'Section 12 data'!$C$8</f>
        <v>1.687E-2</v>
      </c>
      <c r="D15" s="102">
        <f>'Section 12 data'!$D$8</f>
        <v>5.6088900000000006</v>
      </c>
      <c r="E15" s="314">
        <f>'Section 12 data'!$E$8</f>
        <v>16.47</v>
      </c>
      <c r="F15" s="102">
        <f t="shared" si="0"/>
        <v>5.6257600000000005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1"/>
      <c r="B3" s="791" t="s">
        <v>482</v>
      </c>
      <c r="C3" s="794"/>
      <c r="D3" s="794"/>
      <c r="E3" s="794"/>
      <c r="F3" s="795"/>
      <c r="H3" s="791" t="s">
        <v>482</v>
      </c>
      <c r="I3" s="792"/>
      <c r="J3" s="792"/>
      <c r="K3" s="792"/>
      <c r="L3" s="792"/>
      <c r="M3" s="792"/>
      <c r="N3" s="793"/>
      <c r="P3" s="791" t="s">
        <v>482</v>
      </c>
      <c r="Q3" s="794"/>
      <c r="R3" s="794"/>
      <c r="S3" s="794"/>
      <c r="T3" s="795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481</v>
      </c>
      <c r="E4" s="283" t="s">
        <v>479</v>
      </c>
      <c r="F4" s="281" t="s">
        <v>378</v>
      </c>
      <c r="H4" s="282" t="s">
        <v>308</v>
      </c>
      <c r="I4" s="283" t="s">
        <v>379</v>
      </c>
      <c r="J4" s="280" t="s">
        <v>481</v>
      </c>
      <c r="K4" s="283" t="s">
        <v>82</v>
      </c>
      <c r="L4" s="283" t="s">
        <v>309</v>
      </c>
      <c r="M4" s="283" t="s">
        <v>479</v>
      </c>
      <c r="N4" s="284" t="s">
        <v>378</v>
      </c>
      <c r="P4" s="279" t="s">
        <v>486</v>
      </c>
      <c r="Q4" s="280" t="s">
        <v>379</v>
      </c>
      <c r="R4" s="280" t="s">
        <v>481</v>
      </c>
      <c r="S4" s="283" t="s">
        <v>479</v>
      </c>
      <c r="T4" s="281" t="s">
        <v>378</v>
      </c>
    </row>
    <row r="5" spans="1:20" x14ac:dyDescent="0.2">
      <c r="A5" s="271"/>
      <c r="B5" s="297" t="s">
        <v>92</v>
      </c>
      <c r="C5" s="298">
        <v>2013</v>
      </c>
      <c r="D5" s="287">
        <v>6610.5060000000003</v>
      </c>
      <c r="E5" s="327"/>
      <c r="F5" s="335"/>
      <c r="G5" s="319"/>
      <c r="H5" s="330" t="s">
        <v>92</v>
      </c>
      <c r="I5" s="298">
        <v>2013</v>
      </c>
      <c r="J5" s="274">
        <v>8104.5290000000005</v>
      </c>
      <c r="K5" s="274">
        <v>7.72</v>
      </c>
      <c r="L5" s="287">
        <f t="shared" ref="L5:L15" si="0">(K5*J5)/100</f>
        <v>625.66963880000003</v>
      </c>
      <c r="M5" s="327"/>
      <c r="N5" s="335"/>
      <c r="O5" s="319"/>
      <c r="P5" s="330" t="s">
        <v>92</v>
      </c>
      <c r="Q5" s="298">
        <v>2013</v>
      </c>
      <c r="R5" s="287">
        <f>D5+J5</f>
        <v>14715.035</v>
      </c>
      <c r="S5" s="327"/>
      <c r="T5" s="335"/>
    </row>
    <row r="6" spans="1:20" x14ac:dyDescent="0.2">
      <c r="A6" s="271"/>
      <c r="B6" s="285"/>
      <c r="C6" s="286">
        <v>2017</v>
      </c>
      <c r="D6" s="277">
        <v>5705.2969999999996</v>
      </c>
      <c r="E6" s="328"/>
      <c r="F6" s="336"/>
      <c r="G6" s="319"/>
      <c r="H6" s="331"/>
      <c r="I6" s="286">
        <v>2017</v>
      </c>
      <c r="J6" s="275">
        <v>8233.4459999999999</v>
      </c>
      <c r="K6" s="275">
        <v>7.53</v>
      </c>
      <c r="L6" s="277">
        <f t="shared" si="0"/>
        <v>619.97848380000005</v>
      </c>
      <c r="M6" s="328"/>
      <c r="N6" s="336"/>
      <c r="O6" s="319"/>
      <c r="P6" s="331"/>
      <c r="Q6" s="286">
        <v>2017</v>
      </c>
      <c r="R6" s="277">
        <f t="shared" ref="R6:R15" si="1">D6+J6</f>
        <v>13938.742999999999</v>
      </c>
      <c r="S6" s="328"/>
      <c r="T6" s="336"/>
    </row>
    <row r="7" spans="1:20" x14ac:dyDescent="0.2">
      <c r="A7" s="271"/>
      <c r="B7" s="285"/>
      <c r="C7" s="286">
        <v>2022</v>
      </c>
      <c r="D7" s="277">
        <v>5324.49</v>
      </c>
      <c r="E7" s="328"/>
      <c r="F7" s="336"/>
      <c r="G7" s="319"/>
      <c r="H7" s="331"/>
      <c r="I7" s="286">
        <v>2022</v>
      </c>
      <c r="J7" s="275">
        <v>7992.8990000000003</v>
      </c>
      <c r="K7" s="275">
        <v>7.6</v>
      </c>
      <c r="L7" s="277">
        <f t="shared" si="0"/>
        <v>607.46032400000001</v>
      </c>
      <c r="M7" s="328"/>
      <c r="N7" s="336"/>
      <c r="O7" s="319"/>
      <c r="P7" s="331"/>
      <c r="Q7" s="286">
        <v>2022</v>
      </c>
      <c r="R7" s="277">
        <f t="shared" si="1"/>
        <v>13317.388999999999</v>
      </c>
      <c r="S7" s="328"/>
      <c r="T7" s="336"/>
    </row>
    <row r="8" spans="1:20" x14ac:dyDescent="0.2">
      <c r="A8" s="271"/>
      <c r="B8" s="285"/>
      <c r="C8" s="286">
        <v>2027</v>
      </c>
      <c r="D8" s="277">
        <v>5248.2920000000004</v>
      </c>
      <c r="E8" s="328"/>
      <c r="F8" s="336"/>
      <c r="G8" s="319"/>
      <c r="H8" s="331"/>
      <c r="I8" s="286">
        <v>2027</v>
      </c>
      <c r="J8" s="275">
        <v>7681.6329999999998</v>
      </c>
      <c r="K8" s="275">
        <v>8.26</v>
      </c>
      <c r="L8" s="277">
        <f t="shared" si="0"/>
        <v>634.50288580000006</v>
      </c>
      <c r="M8" s="328"/>
      <c r="N8" s="336"/>
      <c r="O8" s="319"/>
      <c r="P8" s="331"/>
      <c r="Q8" s="286">
        <v>2027</v>
      </c>
      <c r="R8" s="277">
        <f t="shared" si="1"/>
        <v>12929.924999999999</v>
      </c>
      <c r="S8" s="328"/>
      <c r="T8" s="336"/>
    </row>
    <row r="9" spans="1:20" x14ac:dyDescent="0.2">
      <c r="A9" s="271"/>
      <c r="B9" s="285"/>
      <c r="C9" s="286">
        <v>2032</v>
      </c>
      <c r="D9" s="277">
        <v>5363.7219999999998</v>
      </c>
      <c r="E9" s="328"/>
      <c r="F9" s="336"/>
      <c r="G9" s="319"/>
      <c r="H9" s="331"/>
      <c r="I9" s="286">
        <v>2032</v>
      </c>
      <c r="J9" s="275">
        <v>6606.4430000000002</v>
      </c>
      <c r="K9" s="275">
        <v>9.9499999999999993</v>
      </c>
      <c r="L9" s="277">
        <f t="shared" si="0"/>
        <v>657.34107849999998</v>
      </c>
      <c r="M9" s="328"/>
      <c r="N9" s="336"/>
      <c r="O9" s="319"/>
      <c r="P9" s="331"/>
      <c r="Q9" s="286">
        <v>2032</v>
      </c>
      <c r="R9" s="277">
        <f t="shared" si="1"/>
        <v>11970.165000000001</v>
      </c>
      <c r="S9" s="328"/>
      <c r="T9" s="336"/>
    </row>
    <row r="10" spans="1:20" x14ac:dyDescent="0.2">
      <c r="A10" s="271"/>
      <c r="B10" s="285"/>
      <c r="C10" s="286">
        <v>2037</v>
      </c>
      <c r="D10" s="277">
        <v>5558.6819999999998</v>
      </c>
      <c r="E10" s="328"/>
      <c r="F10" s="336"/>
      <c r="G10" s="319"/>
      <c r="H10" s="331"/>
      <c r="I10" s="286">
        <v>2037</v>
      </c>
      <c r="J10" s="275">
        <v>5078.3590000000004</v>
      </c>
      <c r="K10" s="275">
        <v>11.04</v>
      </c>
      <c r="L10" s="277">
        <f>(K10*J10)/100</f>
        <v>560.65083359999994</v>
      </c>
      <c r="M10" s="328"/>
      <c r="N10" s="336"/>
      <c r="O10" s="319"/>
      <c r="P10" s="331"/>
      <c r="Q10" s="286">
        <v>2037</v>
      </c>
      <c r="R10" s="277">
        <f>D10+J10</f>
        <v>10637.041000000001</v>
      </c>
      <c r="S10" s="328"/>
      <c r="T10" s="336"/>
    </row>
    <row r="11" spans="1:20" x14ac:dyDescent="0.2">
      <c r="A11" s="271"/>
      <c r="B11" s="285"/>
      <c r="C11" s="286">
        <v>2042</v>
      </c>
      <c r="D11" s="277">
        <v>6087.5219999999999</v>
      </c>
      <c r="E11" s="328"/>
      <c r="F11" s="336"/>
      <c r="G11" s="319"/>
      <c r="H11" s="331"/>
      <c r="I11" s="286">
        <v>2042</v>
      </c>
      <c r="J11" s="275">
        <v>3694.7440000000001</v>
      </c>
      <c r="K11" s="275">
        <v>11.96</v>
      </c>
      <c r="L11" s="277">
        <f>(K11*J11)/100</f>
        <v>441.89138240000005</v>
      </c>
      <c r="M11" s="328"/>
      <c r="N11" s="336"/>
      <c r="O11" s="319"/>
      <c r="P11" s="331"/>
      <c r="Q11" s="286">
        <v>2042</v>
      </c>
      <c r="R11" s="277">
        <f>D11+J11</f>
        <v>9782.2659999999996</v>
      </c>
      <c r="S11" s="328"/>
      <c r="T11" s="336"/>
    </row>
    <row r="12" spans="1:20" x14ac:dyDescent="0.2">
      <c r="A12" s="271"/>
      <c r="B12" s="285"/>
      <c r="C12" s="286">
        <v>2047</v>
      </c>
      <c r="D12" s="277">
        <v>6185.1090000000004</v>
      </c>
      <c r="E12" s="328"/>
      <c r="F12" s="336"/>
      <c r="G12" s="319"/>
      <c r="H12" s="331"/>
      <c r="I12" s="286">
        <v>2047</v>
      </c>
      <c r="J12" s="275">
        <v>3461.3020000000001</v>
      </c>
      <c r="K12" s="275">
        <v>11.43</v>
      </c>
      <c r="L12" s="277">
        <f>(K12*J12)/100</f>
        <v>395.62681859999998</v>
      </c>
      <c r="M12" s="328"/>
      <c r="N12" s="336"/>
      <c r="O12" s="319"/>
      <c r="P12" s="331"/>
      <c r="Q12" s="286">
        <v>2047</v>
      </c>
      <c r="R12" s="277">
        <f>D12+J12</f>
        <v>9646.4110000000001</v>
      </c>
      <c r="S12" s="328"/>
      <c r="T12" s="336"/>
    </row>
    <row r="13" spans="1:20" x14ac:dyDescent="0.2">
      <c r="A13" s="271"/>
      <c r="B13" s="285"/>
      <c r="C13" s="286">
        <v>2052</v>
      </c>
      <c r="D13" s="277">
        <v>6479.2079999999996</v>
      </c>
      <c r="E13" s="328"/>
      <c r="F13" s="336"/>
      <c r="G13" s="319"/>
      <c r="H13" s="331"/>
      <c r="I13" s="286">
        <v>2052</v>
      </c>
      <c r="J13" s="275">
        <v>3622.6350000000002</v>
      </c>
      <c r="K13" s="275">
        <v>11.05</v>
      </c>
      <c r="L13" s="277">
        <f>(K13*J13)/100</f>
        <v>400.30116750000008</v>
      </c>
      <c r="M13" s="328"/>
      <c r="N13" s="336"/>
      <c r="O13" s="319"/>
      <c r="P13" s="331"/>
      <c r="Q13" s="286">
        <v>2052</v>
      </c>
      <c r="R13" s="277">
        <f>D13+J13</f>
        <v>10101.843000000001</v>
      </c>
      <c r="S13" s="328"/>
      <c r="T13" s="336"/>
    </row>
    <row r="14" spans="1:20" x14ac:dyDescent="0.2">
      <c r="A14" s="271"/>
      <c r="B14" s="285"/>
      <c r="C14" s="286">
        <v>2057</v>
      </c>
      <c r="D14" s="277">
        <v>7097.973</v>
      </c>
      <c r="E14" s="328"/>
      <c r="F14" s="336"/>
      <c r="G14" s="319"/>
      <c r="H14" s="331"/>
      <c r="I14" s="286">
        <v>2057</v>
      </c>
      <c r="J14" s="275">
        <v>4013.232</v>
      </c>
      <c r="K14" s="275">
        <v>10.61</v>
      </c>
      <c r="L14" s="277">
        <f>(K14*J14)/100</f>
        <v>425.80391519999995</v>
      </c>
      <c r="M14" s="328"/>
      <c r="N14" s="336"/>
      <c r="O14" s="319"/>
      <c r="P14" s="331"/>
      <c r="Q14" s="286">
        <v>2057</v>
      </c>
      <c r="R14" s="277">
        <f>D14+J14</f>
        <v>11111.205</v>
      </c>
      <c r="S14" s="328"/>
      <c r="T14" s="336"/>
    </row>
    <row r="15" spans="1:20" ht="13.5" thickBot="1" x14ac:dyDescent="0.25">
      <c r="A15" s="271"/>
      <c r="B15" s="290"/>
      <c r="C15" s="291">
        <v>2062</v>
      </c>
      <c r="D15" s="292">
        <v>6776.7110000000002</v>
      </c>
      <c r="E15" s="329"/>
      <c r="F15" s="337"/>
      <c r="G15" s="319"/>
      <c r="H15" s="332"/>
      <c r="I15" s="291">
        <v>2062</v>
      </c>
      <c r="J15" s="333">
        <v>4191.9830000000002</v>
      </c>
      <c r="K15" s="333">
        <v>10.08</v>
      </c>
      <c r="L15" s="292">
        <f t="shared" si="0"/>
        <v>422.5518864</v>
      </c>
      <c r="M15" s="329"/>
      <c r="N15" s="337"/>
      <c r="O15" s="319"/>
      <c r="P15" s="332"/>
      <c r="Q15" s="291">
        <v>2062</v>
      </c>
      <c r="R15" s="292">
        <f t="shared" si="1"/>
        <v>10968.694</v>
      </c>
      <c r="S15" s="329"/>
      <c r="T15" s="337"/>
    </row>
    <row r="16" spans="1:20" x14ac:dyDescent="0.2">
      <c r="A16" s="271"/>
      <c r="B16" s="295"/>
      <c r="C16" s="296"/>
      <c r="D16" s="277"/>
      <c r="E16" s="277"/>
      <c r="F16" s="272"/>
      <c r="G16" s="319"/>
      <c r="H16" s="334"/>
      <c r="I16" s="296"/>
      <c r="J16" s="277"/>
      <c r="K16" s="277"/>
      <c r="L16" s="277"/>
      <c r="M16" s="277"/>
      <c r="N16" s="272"/>
      <c r="O16" s="319"/>
      <c r="P16" s="334"/>
      <c r="Q16" s="296"/>
      <c r="R16" s="277"/>
      <c r="S16" s="277"/>
      <c r="T16" s="272"/>
    </row>
    <row r="17" spans="1:20" ht="13.5" thickBot="1" x14ac:dyDescent="0.25"/>
    <row r="18" spans="1:20" x14ac:dyDescent="0.2">
      <c r="A18" s="271"/>
      <c r="B18" s="791" t="s">
        <v>483</v>
      </c>
      <c r="C18" s="796"/>
      <c r="D18" s="796"/>
      <c r="E18" s="796"/>
      <c r="F18" s="797"/>
      <c r="H18" s="791" t="s">
        <v>483</v>
      </c>
      <c r="I18" s="792"/>
      <c r="J18" s="792"/>
      <c r="K18" s="792"/>
      <c r="L18" s="792"/>
      <c r="M18" s="792"/>
      <c r="N18" s="793"/>
      <c r="P18" s="791" t="s">
        <v>483</v>
      </c>
      <c r="Q18" s="796"/>
      <c r="R18" s="796"/>
      <c r="S18" s="796"/>
      <c r="T18" s="797"/>
    </row>
    <row r="19" spans="1:20" ht="13.5" thickBot="1" x14ac:dyDescent="0.25">
      <c r="A19" s="271"/>
      <c r="B19" s="279" t="s">
        <v>78</v>
      </c>
      <c r="C19" s="280" t="s">
        <v>480</v>
      </c>
      <c r="D19" s="280" t="s">
        <v>377</v>
      </c>
      <c r="E19" s="283" t="s">
        <v>479</v>
      </c>
      <c r="F19" s="281" t="s">
        <v>378</v>
      </c>
      <c r="H19" s="282" t="s">
        <v>308</v>
      </c>
      <c r="I19" s="280" t="s">
        <v>480</v>
      </c>
      <c r="J19" s="280" t="s">
        <v>377</v>
      </c>
      <c r="K19" s="283" t="s">
        <v>82</v>
      </c>
      <c r="L19" s="283" t="s">
        <v>309</v>
      </c>
      <c r="M19" s="283" t="s">
        <v>479</v>
      </c>
      <c r="N19" s="284" t="s">
        <v>378</v>
      </c>
      <c r="P19" s="279" t="s">
        <v>486</v>
      </c>
      <c r="Q19" s="280" t="s">
        <v>480</v>
      </c>
      <c r="R19" s="280" t="s">
        <v>377</v>
      </c>
      <c r="S19" s="283" t="s">
        <v>479</v>
      </c>
      <c r="T19" s="281" t="s">
        <v>378</v>
      </c>
    </row>
    <row r="20" spans="1:20" x14ac:dyDescent="0.2">
      <c r="A20" s="271"/>
      <c r="B20" s="297" t="s">
        <v>92</v>
      </c>
      <c r="C20" s="298" t="s">
        <v>331</v>
      </c>
      <c r="D20" s="287">
        <v>5877.3670000000002</v>
      </c>
      <c r="E20" s="289">
        <v>4</v>
      </c>
      <c r="F20" s="325">
        <f>D20*E20</f>
        <v>23509.468000000001</v>
      </c>
      <c r="H20" s="297" t="s">
        <v>92</v>
      </c>
      <c r="I20" s="298" t="s">
        <v>331</v>
      </c>
      <c r="J20" s="288">
        <v>8203.2369999999992</v>
      </c>
      <c r="K20" s="288">
        <v>7.52</v>
      </c>
      <c r="L20" s="289">
        <f t="shared" ref="L20:L30" si="2">(K20*J20)/100</f>
        <v>616.88342239999986</v>
      </c>
      <c r="M20" s="289">
        <v>4</v>
      </c>
      <c r="N20" s="325">
        <f>J20*M20</f>
        <v>32812.947999999997</v>
      </c>
      <c r="P20" s="297" t="s">
        <v>92</v>
      </c>
      <c r="Q20" s="298" t="s">
        <v>331</v>
      </c>
      <c r="R20" s="287">
        <f>D20+J20</f>
        <v>14080.603999999999</v>
      </c>
      <c r="S20" s="289">
        <v>4</v>
      </c>
      <c r="T20" s="325">
        <f>R20*S20</f>
        <v>56322.415999999997</v>
      </c>
    </row>
    <row r="21" spans="1:20" x14ac:dyDescent="0.2">
      <c r="A21" s="271"/>
      <c r="B21" s="285"/>
      <c r="C21" s="286" t="s">
        <v>222</v>
      </c>
      <c r="D21" s="277">
        <v>5486.95</v>
      </c>
      <c r="E21" s="278">
        <v>5</v>
      </c>
      <c r="F21" s="276">
        <f t="shared" ref="F21:F30" si="3">D21*E21</f>
        <v>27434.75</v>
      </c>
      <c r="H21" s="285"/>
      <c r="I21" s="286" t="s">
        <v>222</v>
      </c>
      <c r="J21" s="273">
        <v>8119.5460000000003</v>
      </c>
      <c r="K21" s="273">
        <v>7.23</v>
      </c>
      <c r="L21" s="278">
        <f t="shared" si="2"/>
        <v>587.04317579999997</v>
      </c>
      <c r="M21" s="278">
        <v>5</v>
      </c>
      <c r="N21" s="276">
        <f t="shared" ref="N21:N30" si="4">J21*M21</f>
        <v>40597.730000000003</v>
      </c>
      <c r="P21" s="285"/>
      <c r="Q21" s="286" t="s">
        <v>222</v>
      </c>
      <c r="R21" s="277">
        <f t="shared" ref="R21:R30" si="5">D21+J21</f>
        <v>13606.495999999999</v>
      </c>
      <c r="S21" s="278">
        <v>5</v>
      </c>
      <c r="T21" s="276">
        <f t="shared" ref="T21:T30" si="6">R21*S21</f>
        <v>68032.479999999996</v>
      </c>
    </row>
    <row r="22" spans="1:20" x14ac:dyDescent="0.2">
      <c r="A22" s="271"/>
      <c r="B22" s="285"/>
      <c r="C22" s="286" t="s">
        <v>225</v>
      </c>
      <c r="D22" s="277">
        <v>5309.5860000000002</v>
      </c>
      <c r="E22" s="278">
        <v>5</v>
      </c>
      <c r="F22" s="276">
        <f t="shared" si="3"/>
        <v>26547.93</v>
      </c>
      <c r="H22" s="285"/>
      <c r="I22" s="286" t="s">
        <v>225</v>
      </c>
      <c r="J22" s="273">
        <v>7948.259</v>
      </c>
      <c r="K22" s="273">
        <v>7.74</v>
      </c>
      <c r="L22" s="278">
        <f t="shared" si="2"/>
        <v>615.19524660000002</v>
      </c>
      <c r="M22" s="278">
        <v>5</v>
      </c>
      <c r="N22" s="276">
        <f t="shared" si="4"/>
        <v>39741.294999999998</v>
      </c>
      <c r="P22" s="285"/>
      <c r="Q22" s="286" t="s">
        <v>225</v>
      </c>
      <c r="R22" s="277">
        <f t="shared" si="5"/>
        <v>13257.845000000001</v>
      </c>
      <c r="S22" s="278">
        <v>5</v>
      </c>
      <c r="T22" s="276">
        <f t="shared" si="6"/>
        <v>66289.225000000006</v>
      </c>
    </row>
    <row r="23" spans="1:20" x14ac:dyDescent="0.2">
      <c r="A23" s="271"/>
      <c r="B23" s="285"/>
      <c r="C23" s="286" t="s">
        <v>226</v>
      </c>
      <c r="D23" s="277">
        <v>5296.5420000000004</v>
      </c>
      <c r="E23" s="278">
        <v>5</v>
      </c>
      <c r="F23" s="276">
        <f t="shared" si="3"/>
        <v>26482.710000000003</v>
      </c>
      <c r="H23" s="285"/>
      <c r="I23" s="286" t="s">
        <v>226</v>
      </c>
      <c r="J23" s="273">
        <v>6905.8360000000002</v>
      </c>
      <c r="K23" s="273">
        <v>8.81</v>
      </c>
      <c r="L23" s="278">
        <f t="shared" si="2"/>
        <v>608.40415160000009</v>
      </c>
      <c r="M23" s="278">
        <v>5</v>
      </c>
      <c r="N23" s="276">
        <f t="shared" si="4"/>
        <v>34529.18</v>
      </c>
      <c r="P23" s="285"/>
      <c r="Q23" s="286" t="s">
        <v>226</v>
      </c>
      <c r="R23" s="277">
        <f t="shared" si="5"/>
        <v>12202.378000000001</v>
      </c>
      <c r="S23" s="278">
        <v>5</v>
      </c>
      <c r="T23" s="276">
        <f t="shared" si="6"/>
        <v>61011.89</v>
      </c>
    </row>
    <row r="24" spans="1:20" x14ac:dyDescent="0.2">
      <c r="A24" s="271"/>
      <c r="B24" s="285"/>
      <c r="C24" s="286" t="s">
        <v>227</v>
      </c>
      <c r="D24" s="277">
        <v>5467.2910000000002</v>
      </c>
      <c r="E24" s="278">
        <v>5</v>
      </c>
      <c r="F24" s="276">
        <f t="shared" si="3"/>
        <v>27336.455000000002</v>
      </c>
      <c r="H24" s="285"/>
      <c r="I24" s="286" t="s">
        <v>227</v>
      </c>
      <c r="J24" s="273">
        <v>5545.2629999999999</v>
      </c>
      <c r="K24" s="273">
        <v>9.99</v>
      </c>
      <c r="L24" s="278">
        <f t="shared" si="2"/>
        <v>553.97177369999997</v>
      </c>
      <c r="M24" s="278">
        <v>5</v>
      </c>
      <c r="N24" s="276">
        <f t="shared" si="4"/>
        <v>27726.314999999999</v>
      </c>
      <c r="P24" s="285"/>
      <c r="Q24" s="286" t="s">
        <v>227</v>
      </c>
      <c r="R24" s="277">
        <f t="shared" si="5"/>
        <v>11012.554</v>
      </c>
      <c r="S24" s="278">
        <v>5</v>
      </c>
      <c r="T24" s="276">
        <f t="shared" si="6"/>
        <v>55062.770000000004</v>
      </c>
    </row>
    <row r="25" spans="1:20" x14ac:dyDescent="0.2">
      <c r="A25" s="271"/>
      <c r="B25" s="285"/>
      <c r="C25" s="286" t="s">
        <v>228</v>
      </c>
      <c r="D25" s="277">
        <v>5877.1440000000002</v>
      </c>
      <c r="E25" s="278">
        <v>5</v>
      </c>
      <c r="F25" s="276">
        <f>D25*E25</f>
        <v>29385.72</v>
      </c>
      <c r="H25" s="285"/>
      <c r="I25" s="286" t="s">
        <v>228</v>
      </c>
      <c r="J25" s="273">
        <v>4330.8419999999996</v>
      </c>
      <c r="K25" s="273">
        <v>10.32</v>
      </c>
      <c r="L25" s="278">
        <f>(K25*J25)/100</f>
        <v>446.9428944</v>
      </c>
      <c r="M25" s="278">
        <v>5</v>
      </c>
      <c r="N25" s="276">
        <f>J25*M25</f>
        <v>21654.21</v>
      </c>
      <c r="P25" s="285"/>
      <c r="Q25" s="286" t="s">
        <v>228</v>
      </c>
      <c r="R25" s="277">
        <f>D25+J25</f>
        <v>10207.986000000001</v>
      </c>
      <c r="S25" s="278">
        <v>5</v>
      </c>
      <c r="T25" s="276">
        <f>R25*S25</f>
        <v>51039.930000000008</v>
      </c>
    </row>
    <row r="26" spans="1:20" x14ac:dyDescent="0.2">
      <c r="A26" s="271"/>
      <c r="B26" s="285"/>
      <c r="C26" s="286" t="s">
        <v>332</v>
      </c>
      <c r="D26" s="277">
        <v>6180.4669999999996</v>
      </c>
      <c r="E26" s="278">
        <v>5</v>
      </c>
      <c r="F26" s="276">
        <f>D26*E26</f>
        <v>30902.334999999999</v>
      </c>
      <c r="H26" s="285"/>
      <c r="I26" s="286" t="s">
        <v>332</v>
      </c>
      <c r="J26" s="273">
        <v>3602.9540000000002</v>
      </c>
      <c r="K26" s="273">
        <v>11.14</v>
      </c>
      <c r="L26" s="278">
        <f>(K26*J26)/100</f>
        <v>401.36907560000009</v>
      </c>
      <c r="M26" s="278">
        <v>5</v>
      </c>
      <c r="N26" s="276">
        <f>J26*M26</f>
        <v>18014.77</v>
      </c>
      <c r="P26" s="285"/>
      <c r="Q26" s="286" t="s">
        <v>332</v>
      </c>
      <c r="R26" s="277">
        <f>D26+J26</f>
        <v>9783.4210000000003</v>
      </c>
      <c r="S26" s="278">
        <v>5</v>
      </c>
      <c r="T26" s="276">
        <f>R26*S26</f>
        <v>48917.105000000003</v>
      </c>
    </row>
    <row r="27" spans="1:20" x14ac:dyDescent="0.2">
      <c r="A27" s="271"/>
      <c r="B27" s="285"/>
      <c r="C27" s="286" t="s">
        <v>333</v>
      </c>
      <c r="D27" s="277">
        <v>6467.28</v>
      </c>
      <c r="E27" s="278">
        <v>5</v>
      </c>
      <c r="F27" s="276">
        <f>D27*E27</f>
        <v>32336.399999999998</v>
      </c>
      <c r="H27" s="285"/>
      <c r="I27" s="286" t="s">
        <v>333</v>
      </c>
      <c r="J27" s="273">
        <v>3548.5030000000002</v>
      </c>
      <c r="K27" s="273">
        <v>11.07</v>
      </c>
      <c r="L27" s="278">
        <f>(K27*J27)/100</f>
        <v>392.81928210000007</v>
      </c>
      <c r="M27" s="278">
        <v>5</v>
      </c>
      <c r="N27" s="276">
        <f>J27*M27</f>
        <v>17742.514999999999</v>
      </c>
      <c r="P27" s="285"/>
      <c r="Q27" s="286" t="s">
        <v>333</v>
      </c>
      <c r="R27" s="277">
        <f>D27+J27</f>
        <v>10015.782999999999</v>
      </c>
      <c r="S27" s="278">
        <v>5</v>
      </c>
      <c r="T27" s="276">
        <f>R27*S27</f>
        <v>50078.914999999994</v>
      </c>
    </row>
    <row r="28" spans="1:20" x14ac:dyDescent="0.2">
      <c r="A28" s="271"/>
      <c r="B28" s="285"/>
      <c r="C28" s="286" t="s">
        <v>231</v>
      </c>
      <c r="D28" s="277">
        <v>6844.3789999999999</v>
      </c>
      <c r="E28" s="278">
        <v>5</v>
      </c>
      <c r="F28" s="276">
        <f>D28*E28</f>
        <v>34221.894999999997</v>
      </c>
      <c r="H28" s="285"/>
      <c r="I28" s="286" t="s">
        <v>231</v>
      </c>
      <c r="J28" s="273">
        <v>3791.4470000000001</v>
      </c>
      <c r="K28" s="273">
        <v>10.7</v>
      </c>
      <c r="L28" s="278">
        <f>(K28*J28)/100</f>
        <v>405.68482899999998</v>
      </c>
      <c r="M28" s="278">
        <v>5</v>
      </c>
      <c r="N28" s="276">
        <f>J28*M28</f>
        <v>18957.235000000001</v>
      </c>
      <c r="P28" s="285"/>
      <c r="Q28" s="286" t="s">
        <v>231</v>
      </c>
      <c r="R28" s="277">
        <f>D28+J28</f>
        <v>10635.826000000001</v>
      </c>
      <c r="S28" s="278">
        <v>5</v>
      </c>
      <c r="T28" s="276">
        <f>R28*S28</f>
        <v>53179.130000000005</v>
      </c>
    </row>
    <row r="29" spans="1:20" x14ac:dyDescent="0.2">
      <c r="A29" s="271"/>
      <c r="B29" s="285"/>
      <c r="C29" s="286" t="s">
        <v>232</v>
      </c>
      <c r="D29" s="277">
        <v>7155.0379999999996</v>
      </c>
      <c r="E29" s="278">
        <v>5</v>
      </c>
      <c r="F29" s="276">
        <f>D29*E29</f>
        <v>35775.189999999995</v>
      </c>
      <c r="H29" s="285"/>
      <c r="I29" s="286" t="s">
        <v>232</v>
      </c>
      <c r="J29" s="273">
        <v>4107.1639999999998</v>
      </c>
      <c r="K29" s="273">
        <v>9.75</v>
      </c>
      <c r="L29" s="278">
        <f>(K29*J29)/100</f>
        <v>400.44848999999994</v>
      </c>
      <c r="M29" s="278">
        <v>5</v>
      </c>
      <c r="N29" s="276">
        <f>J29*M29</f>
        <v>20535.82</v>
      </c>
      <c r="P29" s="285"/>
      <c r="Q29" s="286" t="s">
        <v>232</v>
      </c>
      <c r="R29" s="277">
        <f>D29+J29</f>
        <v>11262.201999999999</v>
      </c>
      <c r="S29" s="278">
        <v>5</v>
      </c>
      <c r="T29" s="276">
        <f>R29*S29</f>
        <v>56311.009999999995</v>
      </c>
    </row>
    <row r="30" spans="1:20" ht="13.5" thickBot="1" x14ac:dyDescent="0.25">
      <c r="A30" s="271"/>
      <c r="B30" s="290"/>
      <c r="C30" s="291" t="s">
        <v>233</v>
      </c>
      <c r="D30" s="292">
        <v>7408.83</v>
      </c>
      <c r="E30" s="294">
        <v>5</v>
      </c>
      <c r="F30" s="326">
        <f t="shared" si="3"/>
        <v>37044.15</v>
      </c>
      <c r="H30" s="290"/>
      <c r="I30" s="291" t="s">
        <v>233</v>
      </c>
      <c r="J30" s="293">
        <v>4220.9160000000002</v>
      </c>
      <c r="K30" s="293">
        <v>8.39</v>
      </c>
      <c r="L30" s="294">
        <f t="shared" si="2"/>
        <v>354.1348524</v>
      </c>
      <c r="M30" s="294">
        <v>5</v>
      </c>
      <c r="N30" s="326">
        <f t="shared" si="4"/>
        <v>21104.58</v>
      </c>
      <c r="P30" s="290"/>
      <c r="Q30" s="291" t="s">
        <v>233</v>
      </c>
      <c r="R30" s="292">
        <f t="shared" si="5"/>
        <v>11629.745999999999</v>
      </c>
      <c r="S30" s="294">
        <v>5</v>
      </c>
      <c r="T30" s="326">
        <f t="shared" si="6"/>
        <v>58148.729999999996</v>
      </c>
    </row>
    <row r="31" spans="1:20" x14ac:dyDescent="0.2">
      <c r="A31" s="271"/>
      <c r="B31" s="295"/>
      <c r="C31" s="296"/>
      <c r="D31" s="277"/>
      <c r="E31" s="278"/>
      <c r="F31" s="272"/>
      <c r="H31" s="295"/>
      <c r="I31" s="296"/>
      <c r="J31" s="278"/>
      <c r="K31" s="278"/>
      <c r="L31" s="278"/>
      <c r="M31" s="278"/>
      <c r="N31" s="272"/>
      <c r="P31" s="295"/>
      <c r="Q31" s="296"/>
      <c r="R31" s="277"/>
      <c r="S31" s="278"/>
      <c r="T31" s="272"/>
    </row>
    <row r="32" spans="1:20" ht="13.5" thickBot="1" x14ac:dyDescent="0.25"/>
    <row r="33" spans="1:20" x14ac:dyDescent="0.2">
      <c r="A33" s="271"/>
      <c r="B33" s="791" t="s">
        <v>484</v>
      </c>
      <c r="C33" s="794"/>
      <c r="D33" s="794"/>
      <c r="E33" s="794"/>
      <c r="F33" s="795"/>
      <c r="H33" s="791" t="s">
        <v>484</v>
      </c>
      <c r="I33" s="792"/>
      <c r="J33" s="792"/>
      <c r="K33" s="792"/>
      <c r="L33" s="792"/>
      <c r="M33" s="792"/>
      <c r="N33" s="793"/>
      <c r="P33" s="791" t="s">
        <v>484</v>
      </c>
      <c r="Q33" s="794"/>
      <c r="R33" s="794"/>
      <c r="S33" s="794"/>
      <c r="T33" s="795"/>
    </row>
    <row r="34" spans="1:20" ht="13.5" thickBot="1" x14ac:dyDescent="0.25">
      <c r="A34" s="271"/>
      <c r="B34" s="279" t="s">
        <v>78</v>
      </c>
      <c r="C34" s="280" t="s">
        <v>480</v>
      </c>
      <c r="D34" s="280" t="s">
        <v>377</v>
      </c>
      <c r="E34" s="283" t="s">
        <v>479</v>
      </c>
      <c r="F34" s="281" t="s">
        <v>378</v>
      </c>
      <c r="H34" s="282" t="s">
        <v>308</v>
      </c>
      <c r="I34" s="280" t="s">
        <v>480</v>
      </c>
      <c r="J34" s="280" t="s">
        <v>377</v>
      </c>
      <c r="K34" s="283" t="s">
        <v>82</v>
      </c>
      <c r="L34" s="283" t="s">
        <v>309</v>
      </c>
      <c r="M34" s="283" t="s">
        <v>479</v>
      </c>
      <c r="N34" s="284" t="s">
        <v>378</v>
      </c>
      <c r="P34" s="279" t="s">
        <v>486</v>
      </c>
      <c r="Q34" s="280" t="s">
        <v>480</v>
      </c>
      <c r="R34" s="280" t="s">
        <v>377</v>
      </c>
      <c r="S34" s="283" t="s">
        <v>479</v>
      </c>
      <c r="T34" s="281" t="s">
        <v>378</v>
      </c>
    </row>
    <row r="35" spans="1:20" x14ac:dyDescent="0.2">
      <c r="A35" s="271"/>
      <c r="B35" s="297" t="s">
        <v>92</v>
      </c>
      <c r="C35" s="298" t="s">
        <v>331</v>
      </c>
      <c r="D35" s="287">
        <v>293.80099999999999</v>
      </c>
      <c r="E35" s="289">
        <v>4</v>
      </c>
      <c r="F35" s="325">
        <f>D35*E35</f>
        <v>1175.204</v>
      </c>
      <c r="H35" s="297" t="s">
        <v>92</v>
      </c>
      <c r="I35" s="298" t="s">
        <v>331</v>
      </c>
      <c r="J35" s="288">
        <v>319.25700000000001</v>
      </c>
      <c r="K35" s="288">
        <v>7.89</v>
      </c>
      <c r="L35" s="289">
        <f t="shared" ref="L35:L45" si="7">(K35*J35)/100</f>
        <v>25.1893773</v>
      </c>
      <c r="M35" s="289">
        <v>4</v>
      </c>
      <c r="N35" s="325">
        <f>J35*M35</f>
        <v>1277.028</v>
      </c>
      <c r="P35" s="297" t="s">
        <v>92</v>
      </c>
      <c r="Q35" s="298" t="s">
        <v>331</v>
      </c>
      <c r="R35" s="287">
        <f>D35+J35</f>
        <v>613.05799999999999</v>
      </c>
      <c r="S35" s="289">
        <v>4</v>
      </c>
      <c r="T35" s="325">
        <f>R35*S35</f>
        <v>2452.232</v>
      </c>
    </row>
    <row r="36" spans="1:20" x14ac:dyDescent="0.2">
      <c r="A36" s="271"/>
      <c r="B36" s="285"/>
      <c r="C36" s="286" t="s">
        <v>222</v>
      </c>
      <c r="D36" s="277">
        <v>296.88600000000002</v>
      </c>
      <c r="E36" s="278">
        <v>5</v>
      </c>
      <c r="F36" s="276">
        <f t="shared" ref="F36:F45" si="8">D36*E36</f>
        <v>1484.43</v>
      </c>
      <c r="H36" s="285"/>
      <c r="I36" s="286" t="s">
        <v>222</v>
      </c>
      <c r="J36" s="273">
        <v>329.30500000000001</v>
      </c>
      <c r="K36" s="273">
        <v>7.76</v>
      </c>
      <c r="L36" s="278">
        <f t="shared" si="7"/>
        <v>25.554068000000001</v>
      </c>
      <c r="M36" s="278">
        <v>5</v>
      </c>
      <c r="N36" s="276">
        <f t="shared" ref="N36:N45" si="9">J36*M36</f>
        <v>1646.5250000000001</v>
      </c>
      <c r="P36" s="285"/>
      <c r="Q36" s="286" t="s">
        <v>222</v>
      </c>
      <c r="R36" s="277">
        <f t="shared" ref="R36:R45" si="10">D36+J36</f>
        <v>626.19100000000003</v>
      </c>
      <c r="S36" s="278">
        <v>5</v>
      </c>
      <c r="T36" s="276">
        <f t="shared" ref="T36:T45" si="11">R36*S36</f>
        <v>3130.9549999999999</v>
      </c>
    </row>
    <row r="37" spans="1:20" x14ac:dyDescent="0.2">
      <c r="A37" s="271"/>
      <c r="B37" s="285"/>
      <c r="C37" s="286" t="s">
        <v>225</v>
      </c>
      <c r="D37" s="277">
        <v>290.62099999999998</v>
      </c>
      <c r="E37" s="278">
        <v>5</v>
      </c>
      <c r="F37" s="276">
        <f t="shared" si="8"/>
        <v>1453.105</v>
      </c>
      <c r="H37" s="285"/>
      <c r="I37" s="286" t="s">
        <v>225</v>
      </c>
      <c r="J37" s="273">
        <v>308.28199999999998</v>
      </c>
      <c r="K37" s="273">
        <v>8.27</v>
      </c>
      <c r="L37" s="278">
        <f t="shared" si="7"/>
        <v>25.494921399999999</v>
      </c>
      <c r="M37" s="278">
        <v>5</v>
      </c>
      <c r="N37" s="276">
        <f t="shared" si="9"/>
        <v>1541.4099999999999</v>
      </c>
      <c r="P37" s="285"/>
      <c r="Q37" s="286" t="s">
        <v>225</v>
      </c>
      <c r="R37" s="277">
        <f t="shared" si="10"/>
        <v>598.90300000000002</v>
      </c>
      <c r="S37" s="278">
        <v>5</v>
      </c>
      <c r="T37" s="276">
        <f t="shared" si="11"/>
        <v>2994.5150000000003</v>
      </c>
    </row>
    <row r="38" spans="1:20" x14ac:dyDescent="0.2">
      <c r="A38" s="271"/>
      <c r="B38" s="285"/>
      <c r="C38" s="286" t="s">
        <v>226</v>
      </c>
      <c r="D38" s="277">
        <v>307.18900000000002</v>
      </c>
      <c r="E38" s="278">
        <v>5</v>
      </c>
      <c r="F38" s="276">
        <f t="shared" si="8"/>
        <v>1535.9450000000002</v>
      </c>
      <c r="H38" s="285"/>
      <c r="I38" s="286" t="s">
        <v>226</v>
      </c>
      <c r="J38" s="273">
        <v>273.60500000000002</v>
      </c>
      <c r="K38" s="273">
        <v>8.84</v>
      </c>
      <c r="L38" s="278">
        <f t="shared" si="7"/>
        <v>24.186682000000001</v>
      </c>
      <c r="M38" s="278">
        <v>5</v>
      </c>
      <c r="N38" s="276">
        <f t="shared" si="9"/>
        <v>1368.0250000000001</v>
      </c>
      <c r="P38" s="285"/>
      <c r="Q38" s="286" t="s">
        <v>226</v>
      </c>
      <c r="R38" s="277">
        <f t="shared" si="10"/>
        <v>580.7940000000001</v>
      </c>
      <c r="S38" s="278">
        <v>5</v>
      </c>
      <c r="T38" s="276">
        <f t="shared" si="11"/>
        <v>2903.9700000000003</v>
      </c>
    </row>
    <row r="39" spans="1:20" x14ac:dyDescent="0.2">
      <c r="A39" s="271"/>
      <c r="B39" s="285"/>
      <c r="C39" s="286" t="s">
        <v>227</v>
      </c>
      <c r="D39" s="277">
        <v>324.91199999999998</v>
      </c>
      <c r="E39" s="278">
        <v>5</v>
      </c>
      <c r="F39" s="276">
        <f t="shared" si="8"/>
        <v>1624.56</v>
      </c>
      <c r="H39" s="285"/>
      <c r="I39" s="286" t="s">
        <v>227</v>
      </c>
      <c r="J39" s="273">
        <v>238.173</v>
      </c>
      <c r="K39" s="273">
        <v>9.7200000000000006</v>
      </c>
      <c r="L39" s="278">
        <f t="shared" si="7"/>
        <v>23.150415600000002</v>
      </c>
      <c r="M39" s="278">
        <v>5</v>
      </c>
      <c r="N39" s="276">
        <f t="shared" si="9"/>
        <v>1190.865</v>
      </c>
      <c r="P39" s="285"/>
      <c r="Q39" s="286" t="s">
        <v>227</v>
      </c>
      <c r="R39" s="277">
        <f t="shared" si="10"/>
        <v>563.08500000000004</v>
      </c>
      <c r="S39" s="278">
        <v>5</v>
      </c>
      <c r="T39" s="276">
        <f t="shared" si="11"/>
        <v>2815.4250000000002</v>
      </c>
    </row>
    <row r="40" spans="1:20" x14ac:dyDescent="0.2">
      <c r="A40" s="271"/>
      <c r="B40" s="285"/>
      <c r="C40" s="286" t="s">
        <v>228</v>
      </c>
      <c r="D40" s="277">
        <v>347.13</v>
      </c>
      <c r="E40" s="278">
        <v>5</v>
      </c>
      <c r="F40" s="276">
        <f t="shared" si="8"/>
        <v>1735.65</v>
      </c>
      <c r="H40" s="285"/>
      <c r="I40" s="286" t="s">
        <v>228</v>
      </c>
      <c r="J40" s="273">
        <v>214.751</v>
      </c>
      <c r="K40" s="273">
        <v>10.210000000000001</v>
      </c>
      <c r="L40" s="278">
        <f t="shared" si="7"/>
        <v>21.926077100000001</v>
      </c>
      <c r="M40" s="278">
        <v>5</v>
      </c>
      <c r="N40" s="276">
        <f t="shared" si="9"/>
        <v>1073.7550000000001</v>
      </c>
      <c r="P40" s="285"/>
      <c r="Q40" s="286" t="s">
        <v>228</v>
      </c>
      <c r="R40" s="277">
        <f t="shared" si="10"/>
        <v>561.88099999999997</v>
      </c>
      <c r="S40" s="278">
        <v>5</v>
      </c>
      <c r="T40" s="276">
        <f t="shared" si="11"/>
        <v>2809.4049999999997</v>
      </c>
    </row>
    <row r="41" spans="1:20" x14ac:dyDescent="0.2">
      <c r="A41" s="271"/>
      <c r="B41" s="285"/>
      <c r="C41" s="286" t="s">
        <v>332</v>
      </c>
      <c r="D41" s="277">
        <v>364.32</v>
      </c>
      <c r="E41" s="278">
        <v>5</v>
      </c>
      <c r="F41" s="276">
        <f t="shared" si="8"/>
        <v>1821.6</v>
      </c>
      <c r="H41" s="285"/>
      <c r="I41" s="286" t="s">
        <v>332</v>
      </c>
      <c r="J41" s="273">
        <v>212.86099999999999</v>
      </c>
      <c r="K41" s="273">
        <v>10.199999999999999</v>
      </c>
      <c r="L41" s="278">
        <f t="shared" si="7"/>
        <v>21.711821999999998</v>
      </c>
      <c r="M41" s="278">
        <v>5</v>
      </c>
      <c r="N41" s="276">
        <f t="shared" si="9"/>
        <v>1064.3049999999998</v>
      </c>
      <c r="P41" s="285"/>
      <c r="Q41" s="286" t="s">
        <v>332</v>
      </c>
      <c r="R41" s="277">
        <f t="shared" si="10"/>
        <v>577.18100000000004</v>
      </c>
      <c r="S41" s="278">
        <v>5</v>
      </c>
      <c r="T41" s="276">
        <f t="shared" si="11"/>
        <v>2885.9050000000002</v>
      </c>
    </row>
    <row r="42" spans="1:20" x14ac:dyDescent="0.2">
      <c r="A42" s="271"/>
      <c r="B42" s="285"/>
      <c r="C42" s="286" t="s">
        <v>333</v>
      </c>
      <c r="D42" s="277">
        <v>373.19900000000001</v>
      </c>
      <c r="E42" s="278">
        <v>5</v>
      </c>
      <c r="F42" s="276">
        <f t="shared" si="8"/>
        <v>1865.9950000000001</v>
      </c>
      <c r="H42" s="285"/>
      <c r="I42" s="286" t="s">
        <v>333</v>
      </c>
      <c r="J42" s="273">
        <v>229.67400000000001</v>
      </c>
      <c r="K42" s="273">
        <v>9.3000000000000007</v>
      </c>
      <c r="L42" s="278">
        <f t="shared" si="7"/>
        <v>21.359682000000003</v>
      </c>
      <c r="M42" s="278">
        <v>5</v>
      </c>
      <c r="N42" s="276">
        <f t="shared" si="9"/>
        <v>1148.3700000000001</v>
      </c>
      <c r="P42" s="285"/>
      <c r="Q42" s="286" t="s">
        <v>333</v>
      </c>
      <c r="R42" s="277">
        <f t="shared" si="10"/>
        <v>602.87300000000005</v>
      </c>
      <c r="S42" s="278">
        <v>5</v>
      </c>
      <c r="T42" s="276">
        <f t="shared" si="11"/>
        <v>3014.3650000000002</v>
      </c>
    </row>
    <row r="43" spans="1:20" x14ac:dyDescent="0.2">
      <c r="A43" s="271"/>
      <c r="B43" s="285"/>
      <c r="C43" s="286" t="s">
        <v>231</v>
      </c>
      <c r="D43" s="277">
        <v>376.87099999999998</v>
      </c>
      <c r="E43" s="278">
        <v>5</v>
      </c>
      <c r="F43" s="276">
        <f t="shared" si="8"/>
        <v>1884.355</v>
      </c>
      <c r="H43" s="285"/>
      <c r="I43" s="286" t="s">
        <v>231</v>
      </c>
      <c r="J43" s="273">
        <v>259.36</v>
      </c>
      <c r="K43" s="273">
        <v>8.01</v>
      </c>
      <c r="L43" s="278">
        <f t="shared" si="7"/>
        <v>20.774736000000004</v>
      </c>
      <c r="M43" s="278">
        <v>5</v>
      </c>
      <c r="N43" s="276">
        <f t="shared" si="9"/>
        <v>1296.8000000000002</v>
      </c>
      <c r="P43" s="285"/>
      <c r="Q43" s="286" t="s">
        <v>231</v>
      </c>
      <c r="R43" s="277">
        <f t="shared" si="10"/>
        <v>636.23099999999999</v>
      </c>
      <c r="S43" s="278">
        <v>5</v>
      </c>
      <c r="T43" s="276">
        <f t="shared" si="11"/>
        <v>3181.1549999999997</v>
      </c>
    </row>
    <row r="44" spans="1:20" x14ac:dyDescent="0.2">
      <c r="A44" s="271"/>
      <c r="B44" s="285"/>
      <c r="C44" s="286" t="s">
        <v>232</v>
      </c>
      <c r="D44" s="277">
        <v>384.471</v>
      </c>
      <c r="E44" s="278">
        <v>5</v>
      </c>
      <c r="F44" s="276">
        <f t="shared" si="8"/>
        <v>1922.355</v>
      </c>
      <c r="H44" s="285"/>
      <c r="I44" s="286" t="s">
        <v>232</v>
      </c>
      <c r="J44" s="273">
        <v>287.33</v>
      </c>
      <c r="K44" s="273">
        <v>6.96</v>
      </c>
      <c r="L44" s="278">
        <f t="shared" si="7"/>
        <v>19.998168</v>
      </c>
      <c r="M44" s="278">
        <v>5</v>
      </c>
      <c r="N44" s="276">
        <f t="shared" si="9"/>
        <v>1436.6499999999999</v>
      </c>
      <c r="P44" s="285"/>
      <c r="Q44" s="286" t="s">
        <v>232</v>
      </c>
      <c r="R44" s="277">
        <f t="shared" si="10"/>
        <v>671.80099999999993</v>
      </c>
      <c r="S44" s="278">
        <v>5</v>
      </c>
      <c r="T44" s="276">
        <f t="shared" si="11"/>
        <v>3359.0049999999997</v>
      </c>
    </row>
    <row r="45" spans="1:20" ht="13.5" thickBot="1" x14ac:dyDescent="0.25">
      <c r="A45" s="271"/>
      <c r="B45" s="290"/>
      <c r="C45" s="291" t="s">
        <v>233</v>
      </c>
      <c r="D45" s="292">
        <v>386.89600000000002</v>
      </c>
      <c r="E45" s="294">
        <v>5</v>
      </c>
      <c r="F45" s="326">
        <f t="shared" si="8"/>
        <v>1934.48</v>
      </c>
      <c r="H45" s="290"/>
      <c r="I45" s="291" t="s">
        <v>233</v>
      </c>
      <c r="J45" s="293">
        <v>297.68400000000003</v>
      </c>
      <c r="K45" s="293">
        <v>6.45</v>
      </c>
      <c r="L45" s="294">
        <f t="shared" si="7"/>
        <v>19.200618000000002</v>
      </c>
      <c r="M45" s="294">
        <v>5</v>
      </c>
      <c r="N45" s="326">
        <f t="shared" si="9"/>
        <v>1488.42</v>
      </c>
      <c r="P45" s="290"/>
      <c r="Q45" s="291" t="s">
        <v>233</v>
      </c>
      <c r="R45" s="292">
        <f t="shared" si="10"/>
        <v>684.58</v>
      </c>
      <c r="S45" s="294">
        <v>5</v>
      </c>
      <c r="T45" s="326">
        <f t="shared" si="11"/>
        <v>3422.9</v>
      </c>
    </row>
    <row r="47" spans="1:20" ht="13.5" thickBot="1" x14ac:dyDescent="0.25"/>
    <row r="48" spans="1:20" x14ac:dyDescent="0.2">
      <c r="A48" s="271"/>
      <c r="B48" s="791" t="s">
        <v>485</v>
      </c>
      <c r="C48" s="794"/>
      <c r="D48" s="794"/>
      <c r="E48" s="794"/>
      <c r="F48" s="795"/>
      <c r="H48" s="791" t="s">
        <v>485</v>
      </c>
      <c r="I48" s="792"/>
      <c r="J48" s="792"/>
      <c r="K48" s="792"/>
      <c r="L48" s="792"/>
      <c r="M48" s="792"/>
      <c r="N48" s="793"/>
      <c r="P48" s="791" t="s">
        <v>485</v>
      </c>
      <c r="Q48" s="794"/>
      <c r="R48" s="794"/>
      <c r="S48" s="794"/>
      <c r="T48" s="795"/>
    </row>
    <row r="49" spans="1:20" ht="13.5" thickBot="1" x14ac:dyDescent="0.25">
      <c r="A49" s="271"/>
      <c r="B49" s="279" t="s">
        <v>78</v>
      </c>
      <c r="C49" s="280" t="s">
        <v>480</v>
      </c>
      <c r="D49" s="280" t="s">
        <v>377</v>
      </c>
      <c r="E49" s="283" t="s">
        <v>479</v>
      </c>
      <c r="F49" s="281" t="s">
        <v>378</v>
      </c>
      <c r="H49" s="282" t="s">
        <v>308</v>
      </c>
      <c r="I49" s="280" t="s">
        <v>480</v>
      </c>
      <c r="J49" s="280" t="s">
        <v>377</v>
      </c>
      <c r="K49" s="283" t="s">
        <v>82</v>
      </c>
      <c r="L49" s="283" t="s">
        <v>309</v>
      </c>
      <c r="M49" s="283" t="s">
        <v>479</v>
      </c>
      <c r="N49" s="284" t="s">
        <v>378</v>
      </c>
      <c r="P49" s="279" t="s">
        <v>486</v>
      </c>
      <c r="Q49" s="280" t="s">
        <v>480</v>
      </c>
      <c r="R49" s="280" t="s">
        <v>377</v>
      </c>
      <c r="S49" s="283" t="s">
        <v>479</v>
      </c>
      <c r="T49" s="281" t="s">
        <v>378</v>
      </c>
    </row>
    <row r="50" spans="1:20" x14ac:dyDescent="0.2">
      <c r="A50" s="271"/>
      <c r="B50" s="297" t="s">
        <v>92</v>
      </c>
      <c r="C50" s="298" t="s">
        <v>331</v>
      </c>
      <c r="D50" s="287">
        <v>531.601</v>
      </c>
      <c r="E50" s="289">
        <v>4</v>
      </c>
      <c r="F50" s="325">
        <f>D50*E50</f>
        <v>2126.404</v>
      </c>
      <c r="H50" s="297" t="s">
        <v>92</v>
      </c>
      <c r="I50" s="298" t="s">
        <v>331</v>
      </c>
      <c r="J50" s="288">
        <v>287.02800000000002</v>
      </c>
      <c r="K50" s="288">
        <v>18.52</v>
      </c>
      <c r="L50" s="289">
        <f t="shared" ref="L50:L60" si="12">(K50*J50)/100</f>
        <v>53.157585600000004</v>
      </c>
      <c r="M50" s="289">
        <v>4</v>
      </c>
      <c r="N50" s="325">
        <f>J50*M50</f>
        <v>1148.1120000000001</v>
      </c>
      <c r="P50" s="297" t="s">
        <v>92</v>
      </c>
      <c r="Q50" s="298" t="s">
        <v>331</v>
      </c>
      <c r="R50" s="287">
        <f>D50+J50</f>
        <v>818.62900000000002</v>
      </c>
      <c r="S50" s="289">
        <v>4</v>
      </c>
      <c r="T50" s="325">
        <f>R50*S50</f>
        <v>3274.5160000000001</v>
      </c>
    </row>
    <row r="51" spans="1:20" x14ac:dyDescent="0.2">
      <c r="A51" s="271"/>
      <c r="B51" s="285"/>
      <c r="C51" s="286" t="s">
        <v>222</v>
      </c>
      <c r="D51" s="277">
        <v>364.50599999999997</v>
      </c>
      <c r="E51" s="278">
        <v>5</v>
      </c>
      <c r="F51" s="276">
        <f t="shared" ref="F51:F60" si="13">D51*E51</f>
        <v>1822.5299999999997</v>
      </c>
      <c r="H51" s="285"/>
      <c r="I51" s="286" t="s">
        <v>222</v>
      </c>
      <c r="J51" s="273">
        <v>374.25299999999999</v>
      </c>
      <c r="K51" s="273">
        <v>17.09</v>
      </c>
      <c r="L51" s="278">
        <f t="shared" si="12"/>
        <v>63.959837700000001</v>
      </c>
      <c r="M51" s="278">
        <v>5</v>
      </c>
      <c r="N51" s="276">
        <f t="shared" ref="N51:N60" si="14">J51*M51</f>
        <v>1871.2649999999999</v>
      </c>
      <c r="P51" s="285"/>
      <c r="Q51" s="286" t="s">
        <v>222</v>
      </c>
      <c r="R51" s="277">
        <f t="shared" ref="R51:R60" si="15">D51+J51</f>
        <v>738.75900000000001</v>
      </c>
      <c r="S51" s="278">
        <v>5</v>
      </c>
      <c r="T51" s="276">
        <f t="shared" ref="T51:T60" si="16">R51*S51</f>
        <v>3693.7950000000001</v>
      </c>
    </row>
    <row r="52" spans="1:20" x14ac:dyDescent="0.2">
      <c r="A52" s="271"/>
      <c r="B52" s="285"/>
      <c r="C52" s="286" t="s">
        <v>225</v>
      </c>
      <c r="D52" s="277">
        <v>306.07900000000001</v>
      </c>
      <c r="E52" s="278">
        <v>5</v>
      </c>
      <c r="F52" s="276">
        <f t="shared" si="13"/>
        <v>1530.395</v>
      </c>
      <c r="H52" s="285"/>
      <c r="I52" s="286" t="s">
        <v>225</v>
      </c>
      <c r="J52" s="273">
        <v>370.53500000000003</v>
      </c>
      <c r="K52" s="273">
        <v>16.57</v>
      </c>
      <c r="L52" s="278">
        <f t="shared" si="12"/>
        <v>61.397649500000007</v>
      </c>
      <c r="M52" s="278">
        <v>5</v>
      </c>
      <c r="N52" s="276">
        <f t="shared" si="14"/>
        <v>1852.6750000000002</v>
      </c>
      <c r="P52" s="285"/>
      <c r="Q52" s="286" t="s">
        <v>225</v>
      </c>
      <c r="R52" s="277">
        <f t="shared" si="15"/>
        <v>676.61400000000003</v>
      </c>
      <c r="S52" s="278">
        <v>5</v>
      </c>
      <c r="T52" s="276">
        <f t="shared" si="16"/>
        <v>3383.07</v>
      </c>
    </row>
    <row r="53" spans="1:20" x14ac:dyDescent="0.2">
      <c r="A53" s="271"/>
      <c r="B53" s="285"/>
      <c r="C53" s="286" t="s">
        <v>226</v>
      </c>
      <c r="D53" s="277">
        <v>284.392</v>
      </c>
      <c r="E53" s="278">
        <v>5</v>
      </c>
      <c r="F53" s="276">
        <f t="shared" si="13"/>
        <v>1421.96</v>
      </c>
      <c r="H53" s="285"/>
      <c r="I53" s="286" t="s">
        <v>226</v>
      </c>
      <c r="J53" s="273">
        <v>488.64299999999997</v>
      </c>
      <c r="K53" s="273">
        <v>18.55</v>
      </c>
      <c r="L53" s="278">
        <f t="shared" si="12"/>
        <v>90.643276499999999</v>
      </c>
      <c r="M53" s="278">
        <v>5</v>
      </c>
      <c r="N53" s="276">
        <f t="shared" si="14"/>
        <v>2443.2149999999997</v>
      </c>
      <c r="P53" s="285"/>
      <c r="Q53" s="286" t="s">
        <v>226</v>
      </c>
      <c r="R53" s="277">
        <f t="shared" si="15"/>
        <v>773.03499999999997</v>
      </c>
      <c r="S53" s="278">
        <v>5</v>
      </c>
      <c r="T53" s="276">
        <f t="shared" si="16"/>
        <v>3865.1749999999997</v>
      </c>
    </row>
    <row r="54" spans="1:20" x14ac:dyDescent="0.2">
      <c r="A54" s="271"/>
      <c r="B54" s="285"/>
      <c r="C54" s="286" t="s">
        <v>227</v>
      </c>
      <c r="D54" s="277">
        <v>284.07400000000001</v>
      </c>
      <c r="E54" s="278">
        <v>5</v>
      </c>
      <c r="F54" s="276">
        <f t="shared" si="13"/>
        <v>1420.3700000000001</v>
      </c>
      <c r="H54" s="285"/>
      <c r="I54" s="286" t="s">
        <v>227</v>
      </c>
      <c r="J54" s="273">
        <v>543.79</v>
      </c>
      <c r="K54" s="273">
        <v>19.170000000000002</v>
      </c>
      <c r="L54" s="278">
        <f t="shared" si="12"/>
        <v>104.24454299999999</v>
      </c>
      <c r="M54" s="278">
        <v>5</v>
      </c>
      <c r="N54" s="276">
        <f t="shared" si="14"/>
        <v>2718.95</v>
      </c>
      <c r="P54" s="285"/>
      <c r="Q54" s="286" t="s">
        <v>227</v>
      </c>
      <c r="R54" s="277">
        <f t="shared" si="15"/>
        <v>827.86400000000003</v>
      </c>
      <c r="S54" s="278">
        <v>5</v>
      </c>
      <c r="T54" s="276">
        <f t="shared" si="16"/>
        <v>4139.32</v>
      </c>
    </row>
    <row r="55" spans="1:20" x14ac:dyDescent="0.2">
      <c r="A55" s="271"/>
      <c r="B55" s="285"/>
      <c r="C55" s="286" t="s">
        <v>228</v>
      </c>
      <c r="D55" s="277">
        <v>239.82499999999999</v>
      </c>
      <c r="E55" s="278">
        <v>5</v>
      </c>
      <c r="F55" s="276">
        <f t="shared" si="13"/>
        <v>1199.125</v>
      </c>
      <c r="H55" s="285"/>
      <c r="I55" s="286" t="s">
        <v>228</v>
      </c>
      <c r="J55" s="273">
        <v>491.47399999999999</v>
      </c>
      <c r="K55" s="273">
        <v>18.88</v>
      </c>
      <c r="L55" s="278">
        <f t="shared" si="12"/>
        <v>92.790291199999999</v>
      </c>
      <c r="M55" s="278">
        <v>5</v>
      </c>
      <c r="N55" s="276">
        <f t="shared" si="14"/>
        <v>2457.37</v>
      </c>
      <c r="P55" s="285"/>
      <c r="Q55" s="286" t="s">
        <v>228</v>
      </c>
      <c r="R55" s="277">
        <f t="shared" si="15"/>
        <v>731.29899999999998</v>
      </c>
      <c r="S55" s="278">
        <v>5</v>
      </c>
      <c r="T55" s="276">
        <f t="shared" si="16"/>
        <v>3656.4949999999999</v>
      </c>
    </row>
    <row r="56" spans="1:20" x14ac:dyDescent="0.2">
      <c r="A56" s="271"/>
      <c r="B56" s="285"/>
      <c r="C56" s="286" t="s">
        <v>332</v>
      </c>
      <c r="D56" s="277">
        <v>343.99200000000002</v>
      </c>
      <c r="E56" s="278">
        <v>5</v>
      </c>
      <c r="F56" s="276">
        <f t="shared" si="13"/>
        <v>1719.96</v>
      </c>
      <c r="H56" s="285"/>
      <c r="I56" s="286" t="s">
        <v>332</v>
      </c>
      <c r="J56" s="273">
        <v>259.54899999999998</v>
      </c>
      <c r="K56" s="273">
        <v>21.27</v>
      </c>
      <c r="L56" s="278">
        <f t="shared" si="12"/>
        <v>55.206072299999995</v>
      </c>
      <c r="M56" s="278">
        <v>5</v>
      </c>
      <c r="N56" s="276">
        <f t="shared" si="14"/>
        <v>1297.7449999999999</v>
      </c>
      <c r="P56" s="285"/>
      <c r="Q56" s="286" t="s">
        <v>332</v>
      </c>
      <c r="R56" s="277">
        <f t="shared" si="15"/>
        <v>603.54099999999994</v>
      </c>
      <c r="S56" s="278">
        <v>5</v>
      </c>
      <c r="T56" s="276">
        <f t="shared" si="16"/>
        <v>3017.7049999999999</v>
      </c>
    </row>
    <row r="57" spans="1:20" x14ac:dyDescent="0.2">
      <c r="A57" s="271"/>
      <c r="B57" s="285"/>
      <c r="C57" s="286" t="s">
        <v>333</v>
      </c>
      <c r="D57" s="277">
        <v>312.86099999999999</v>
      </c>
      <c r="E57" s="278">
        <v>5</v>
      </c>
      <c r="F57" s="276">
        <f t="shared" si="13"/>
        <v>1564.3049999999998</v>
      </c>
      <c r="H57" s="285"/>
      <c r="I57" s="286" t="s">
        <v>333</v>
      </c>
      <c r="J57" s="273">
        <v>197.40799999999999</v>
      </c>
      <c r="K57" s="273">
        <v>16.32</v>
      </c>
      <c r="L57" s="278">
        <f t="shared" si="12"/>
        <v>32.216985600000001</v>
      </c>
      <c r="M57" s="278">
        <v>5</v>
      </c>
      <c r="N57" s="276">
        <f t="shared" si="14"/>
        <v>987.04</v>
      </c>
      <c r="P57" s="285"/>
      <c r="Q57" s="286" t="s">
        <v>333</v>
      </c>
      <c r="R57" s="277">
        <f t="shared" si="15"/>
        <v>510.26900000000001</v>
      </c>
      <c r="S57" s="278">
        <v>5</v>
      </c>
      <c r="T57" s="276">
        <f t="shared" si="16"/>
        <v>2551.3450000000003</v>
      </c>
    </row>
    <row r="58" spans="1:20" x14ac:dyDescent="0.2">
      <c r="A58" s="271"/>
      <c r="B58" s="285"/>
      <c r="C58" s="286" t="s">
        <v>231</v>
      </c>
      <c r="D58" s="277">
        <v>253.268</v>
      </c>
      <c r="E58" s="278">
        <v>5</v>
      </c>
      <c r="F58" s="276">
        <f t="shared" si="13"/>
        <v>1266.3399999999999</v>
      </c>
      <c r="H58" s="285"/>
      <c r="I58" s="286" t="s">
        <v>231</v>
      </c>
      <c r="J58" s="273">
        <v>181.24</v>
      </c>
      <c r="K58" s="273">
        <v>17.57</v>
      </c>
      <c r="L58" s="278">
        <f t="shared" si="12"/>
        <v>31.843868000000001</v>
      </c>
      <c r="M58" s="278">
        <v>5</v>
      </c>
      <c r="N58" s="276">
        <f t="shared" si="14"/>
        <v>906.2</v>
      </c>
      <c r="P58" s="285"/>
      <c r="Q58" s="286" t="s">
        <v>231</v>
      </c>
      <c r="R58" s="277">
        <f t="shared" si="15"/>
        <v>434.50800000000004</v>
      </c>
      <c r="S58" s="278">
        <v>5</v>
      </c>
      <c r="T58" s="276">
        <f t="shared" si="16"/>
        <v>2172.54</v>
      </c>
    </row>
    <row r="59" spans="1:20" x14ac:dyDescent="0.2">
      <c r="A59" s="271"/>
      <c r="B59" s="285"/>
      <c r="C59" s="286" t="s">
        <v>232</v>
      </c>
      <c r="D59" s="277">
        <v>446.40800000000002</v>
      </c>
      <c r="E59" s="278">
        <v>5</v>
      </c>
      <c r="F59" s="276">
        <f t="shared" si="13"/>
        <v>2232.04</v>
      </c>
      <c r="H59" s="285"/>
      <c r="I59" s="286" t="s">
        <v>232</v>
      </c>
      <c r="J59" s="273">
        <v>251.57900000000001</v>
      </c>
      <c r="K59" s="273">
        <v>20.8</v>
      </c>
      <c r="L59" s="278">
        <f t="shared" si="12"/>
        <v>52.328431999999999</v>
      </c>
      <c r="M59" s="278">
        <v>5</v>
      </c>
      <c r="N59" s="276">
        <f t="shared" si="14"/>
        <v>1257.895</v>
      </c>
      <c r="P59" s="285"/>
      <c r="Q59" s="286" t="s">
        <v>232</v>
      </c>
      <c r="R59" s="277">
        <f t="shared" si="15"/>
        <v>697.98700000000008</v>
      </c>
      <c r="S59" s="278">
        <v>5</v>
      </c>
      <c r="T59" s="276">
        <f t="shared" si="16"/>
        <v>3489.9350000000004</v>
      </c>
    </row>
    <row r="60" spans="1:20" ht="13.5" thickBot="1" x14ac:dyDescent="0.25">
      <c r="A60" s="271"/>
      <c r="B60" s="290"/>
      <c r="C60" s="291" t="s">
        <v>233</v>
      </c>
      <c r="D60" s="292">
        <v>184.489</v>
      </c>
      <c r="E60" s="294">
        <v>5</v>
      </c>
      <c r="F60" s="326">
        <f t="shared" si="13"/>
        <v>922.44500000000005</v>
      </c>
      <c r="H60" s="290"/>
      <c r="I60" s="291" t="s">
        <v>233</v>
      </c>
      <c r="J60" s="293">
        <v>262.19400000000002</v>
      </c>
      <c r="K60" s="293">
        <v>24.43</v>
      </c>
      <c r="L60" s="294">
        <f t="shared" si="12"/>
        <v>64.053994200000005</v>
      </c>
      <c r="M60" s="294">
        <v>5</v>
      </c>
      <c r="N60" s="326">
        <f t="shared" si="14"/>
        <v>1310.97</v>
      </c>
      <c r="P60" s="290"/>
      <c r="Q60" s="291" t="s">
        <v>233</v>
      </c>
      <c r="R60" s="292">
        <f t="shared" si="15"/>
        <v>446.68299999999999</v>
      </c>
      <c r="S60" s="294">
        <v>5</v>
      </c>
      <c r="T60" s="326">
        <f t="shared" si="16"/>
        <v>2233.415</v>
      </c>
    </row>
    <row r="61" spans="1:20" x14ac:dyDescent="0.2">
      <c r="A61" s="271"/>
      <c r="B61" s="295"/>
      <c r="C61" s="296"/>
      <c r="D61" s="277"/>
      <c r="E61" s="278"/>
      <c r="F61" s="272"/>
      <c r="H61" s="295"/>
      <c r="I61" s="296"/>
      <c r="J61" s="278"/>
      <c r="K61" s="278"/>
      <c r="L61" s="278"/>
      <c r="M61" s="278"/>
      <c r="N61" s="272"/>
      <c r="P61" s="295"/>
      <c r="Q61" s="296"/>
      <c r="R61" s="277"/>
      <c r="S61" s="278"/>
      <c r="T61" s="272"/>
    </row>
    <row r="62" spans="1:20" x14ac:dyDescent="0.2">
      <c r="A62" s="271"/>
    </row>
    <row r="63" spans="1:20" x14ac:dyDescent="0.2">
      <c r="B63" s="782" t="s">
        <v>744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83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84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x14ac:dyDescent="0.2">
      <c r="B66" s="721" t="s">
        <v>92</v>
      </c>
      <c r="C66" s="722">
        <v>531.601</v>
      </c>
      <c r="D66" s="722">
        <v>364.50599999999997</v>
      </c>
      <c r="E66" s="722">
        <v>306.07900000000001</v>
      </c>
      <c r="F66" s="722">
        <v>284.392</v>
      </c>
      <c r="G66" s="722">
        <v>284.07400000000001</v>
      </c>
      <c r="H66" s="722">
        <v>239.82499999999999</v>
      </c>
      <c r="I66" s="722">
        <v>343.99200000000002</v>
      </c>
      <c r="J66" s="722">
        <v>312.86099999999999</v>
      </c>
      <c r="K66" s="722">
        <v>253.268</v>
      </c>
      <c r="L66" s="722">
        <v>446.40800000000002</v>
      </c>
      <c r="M66" s="723">
        <v>184.489</v>
      </c>
    </row>
    <row r="67" spans="2:24" x14ac:dyDescent="0.2">
      <c r="B67" s="724" t="s">
        <v>84</v>
      </c>
      <c r="C67" s="725">
        <v>400.81599999999997</v>
      </c>
      <c r="D67" s="725">
        <v>294.17899999999997</v>
      </c>
      <c r="E67" s="725">
        <v>257.78100000000001</v>
      </c>
      <c r="F67" s="725">
        <v>247.501</v>
      </c>
      <c r="G67" s="725">
        <v>254.19399999999999</v>
      </c>
      <c r="H67" s="725">
        <v>203.161</v>
      </c>
      <c r="I67" s="725">
        <v>282.673</v>
      </c>
      <c r="J67" s="725">
        <v>262.892</v>
      </c>
      <c r="K67" s="725">
        <v>201.75200000000001</v>
      </c>
      <c r="L67" s="725">
        <v>339.79500000000002</v>
      </c>
      <c r="M67" s="726">
        <v>117.875</v>
      </c>
    </row>
    <row r="68" spans="2:24" x14ac:dyDescent="0.2">
      <c r="B68" s="724" t="s">
        <v>85</v>
      </c>
      <c r="C68" s="725">
        <v>14.696</v>
      </c>
      <c r="D68" s="725">
        <v>10.106999999999999</v>
      </c>
      <c r="E68" s="725">
        <v>13.343</v>
      </c>
      <c r="F68" s="725">
        <v>8.7780000000000005</v>
      </c>
      <c r="G68" s="725">
        <v>8.4700000000000006</v>
      </c>
      <c r="H68" s="725">
        <v>7.7770000000000001</v>
      </c>
      <c r="I68" s="725">
        <v>10.714</v>
      </c>
      <c r="J68" s="725">
        <v>9.657</v>
      </c>
      <c r="K68" s="725">
        <v>8.6649999999999991</v>
      </c>
      <c r="L68" s="725">
        <v>20.021999999999998</v>
      </c>
      <c r="M68" s="726">
        <v>9.9770000000000003</v>
      </c>
    </row>
    <row r="69" spans="2:24" x14ac:dyDescent="0.2">
      <c r="B69" s="724" t="s">
        <v>86</v>
      </c>
      <c r="C69" s="725">
        <v>1.9339999999999999</v>
      </c>
      <c r="D69" s="725">
        <v>0.59299999999999997</v>
      </c>
      <c r="E69" s="725">
        <v>1.2689999999999999</v>
      </c>
      <c r="F69" s="725">
        <v>0.89800000000000002</v>
      </c>
      <c r="G69" s="725">
        <v>0.71099999999999997</v>
      </c>
      <c r="H69" s="725">
        <v>1.1319999999999999</v>
      </c>
      <c r="I69" s="725">
        <v>2.5299999999999998</v>
      </c>
      <c r="J69" s="725">
        <v>3.7690000000000001</v>
      </c>
      <c r="K69" s="725">
        <v>2.0449999999999999</v>
      </c>
      <c r="L69" s="725">
        <v>5.9450000000000003</v>
      </c>
      <c r="M69" s="726">
        <v>1.8959999999999999</v>
      </c>
    </row>
    <row r="70" spans="2:24" x14ac:dyDescent="0.2">
      <c r="B70" s="724" t="s">
        <v>87</v>
      </c>
      <c r="C70" s="725">
        <v>75.191000000000003</v>
      </c>
      <c r="D70" s="725">
        <v>30.172999999999998</v>
      </c>
      <c r="E70" s="725">
        <v>10.147</v>
      </c>
      <c r="F70" s="725">
        <v>9.5860000000000003</v>
      </c>
      <c r="G70" s="725">
        <v>5.1379999999999999</v>
      </c>
      <c r="H70" s="725">
        <v>11.343999999999999</v>
      </c>
      <c r="I70" s="725">
        <v>23.934999999999999</v>
      </c>
      <c r="J70" s="725">
        <v>20.46</v>
      </c>
      <c r="K70" s="725">
        <v>19.454999999999998</v>
      </c>
      <c r="L70" s="725">
        <v>49.79</v>
      </c>
      <c r="M70" s="726">
        <v>21.321000000000002</v>
      </c>
    </row>
    <row r="71" spans="2:24" x14ac:dyDescent="0.2">
      <c r="B71" s="724" t="s">
        <v>88</v>
      </c>
      <c r="C71" s="725">
        <v>6.0439999999999996</v>
      </c>
      <c r="D71" s="725">
        <v>5.5270000000000001</v>
      </c>
      <c r="E71" s="725">
        <v>6.3879999999999999</v>
      </c>
      <c r="F71" s="725">
        <v>5.6529999999999996</v>
      </c>
      <c r="G71" s="725">
        <v>6.1980000000000004</v>
      </c>
      <c r="H71" s="725">
        <v>6.9450000000000003</v>
      </c>
      <c r="I71" s="725">
        <v>11.196</v>
      </c>
      <c r="J71" s="725">
        <v>4.391</v>
      </c>
      <c r="K71" s="725">
        <v>5.9930000000000003</v>
      </c>
      <c r="L71" s="725">
        <v>7.7590000000000003</v>
      </c>
      <c r="M71" s="726">
        <v>2.7370000000000001</v>
      </c>
    </row>
    <row r="72" spans="2:24" x14ac:dyDescent="0.2">
      <c r="B72" s="724" t="s">
        <v>89</v>
      </c>
      <c r="C72" s="725">
        <v>1.873</v>
      </c>
      <c r="D72" s="725">
        <v>2.016</v>
      </c>
      <c r="E72" s="725">
        <v>2.028</v>
      </c>
      <c r="F72" s="725">
        <v>1.3160000000000001</v>
      </c>
      <c r="G72" s="725">
        <v>2.4020000000000001</v>
      </c>
      <c r="H72" s="725">
        <v>3.76</v>
      </c>
      <c r="I72" s="725">
        <v>5.6449999999999996</v>
      </c>
      <c r="J72" s="725">
        <v>3.8679999999999999</v>
      </c>
      <c r="K72" s="725">
        <v>5.52</v>
      </c>
      <c r="L72" s="725">
        <v>7.3410000000000002</v>
      </c>
      <c r="M72" s="726">
        <v>15.459</v>
      </c>
    </row>
    <row r="73" spans="2:24" x14ac:dyDescent="0.2">
      <c r="B73" s="724" t="s">
        <v>90</v>
      </c>
      <c r="C73" s="725">
        <v>27.158999999999999</v>
      </c>
      <c r="D73" s="725">
        <v>19.306999999999999</v>
      </c>
      <c r="E73" s="725">
        <v>12.37</v>
      </c>
      <c r="F73" s="725">
        <v>9.0380000000000003</v>
      </c>
      <c r="G73" s="725">
        <v>3.8130000000000002</v>
      </c>
      <c r="H73" s="725">
        <v>0.71799999999999997</v>
      </c>
      <c r="I73" s="725">
        <v>1.4039999999999999</v>
      </c>
      <c r="J73" s="725">
        <v>2.75</v>
      </c>
      <c r="K73" s="725">
        <v>3.5369999999999999</v>
      </c>
      <c r="L73" s="725">
        <v>5.6509999999999998</v>
      </c>
      <c r="M73" s="726">
        <v>1.0629999999999999</v>
      </c>
    </row>
    <row r="74" spans="2:24" x14ac:dyDescent="0.2">
      <c r="B74" s="724" t="s">
        <v>91</v>
      </c>
      <c r="C74" s="725">
        <v>3.8860000000000001</v>
      </c>
      <c r="D74" s="725">
        <v>2.6040000000000001</v>
      </c>
      <c r="E74" s="725">
        <v>2.7519999999999998</v>
      </c>
      <c r="F74" s="725">
        <v>1.623</v>
      </c>
      <c r="G74" s="725">
        <v>3.1480000000000001</v>
      </c>
      <c r="H74" s="725">
        <v>4.9880000000000004</v>
      </c>
      <c r="I74" s="725">
        <v>5.8940000000000001</v>
      </c>
      <c r="J74" s="725">
        <v>5.0739999999999998</v>
      </c>
      <c r="K74" s="725">
        <v>6.3010000000000002</v>
      </c>
      <c r="L74" s="725">
        <v>10.105</v>
      </c>
      <c r="M74" s="726">
        <v>14.161</v>
      </c>
    </row>
    <row r="75" spans="2:24" x14ac:dyDescent="0.2">
      <c r="B75" s="743"/>
      <c r="C75" s="744"/>
      <c r="D75" s="744"/>
      <c r="E75" s="744"/>
      <c r="F75" s="744"/>
      <c r="G75" s="744"/>
      <c r="H75" s="744"/>
      <c r="I75" s="744"/>
      <c r="J75" s="744"/>
      <c r="K75" s="744"/>
      <c r="L75" s="744"/>
      <c r="M75" s="745"/>
    </row>
    <row r="76" spans="2:24" x14ac:dyDescent="0.2">
      <c r="B76" s="743"/>
      <c r="C76" s="744"/>
      <c r="D76" s="744"/>
      <c r="E76" s="744"/>
      <c r="F76" s="744"/>
      <c r="G76" s="744"/>
      <c r="H76" s="744"/>
      <c r="I76" s="744"/>
      <c r="J76" s="744"/>
      <c r="K76" s="744"/>
      <c r="L76" s="744"/>
      <c r="M76" s="745"/>
    </row>
    <row r="77" spans="2:24" ht="13.5" thickBot="1" x14ac:dyDescent="0.25">
      <c r="B77" s="746"/>
      <c r="C77" s="747"/>
      <c r="D77" s="747"/>
      <c r="E77" s="747"/>
      <c r="F77" s="747"/>
      <c r="G77" s="747"/>
      <c r="H77" s="747"/>
      <c r="I77" s="747"/>
      <c r="J77" s="747"/>
      <c r="K77" s="747"/>
      <c r="L77" s="747"/>
      <c r="M77" s="748"/>
    </row>
    <row r="80" spans="2:24" x14ac:dyDescent="0.2">
      <c r="B80" s="782" t="s">
        <v>744</v>
      </c>
      <c r="C80" s="785" t="s">
        <v>331</v>
      </c>
      <c r="D80" s="786"/>
      <c r="E80" s="785" t="s">
        <v>222</v>
      </c>
      <c r="F80" s="786"/>
      <c r="G80" s="785" t="s">
        <v>225</v>
      </c>
      <c r="H80" s="786"/>
      <c r="I80" s="785" t="s">
        <v>226</v>
      </c>
      <c r="J80" s="786"/>
      <c r="K80" s="785" t="s">
        <v>227</v>
      </c>
      <c r="L80" s="786"/>
      <c r="M80" s="785" t="s">
        <v>228</v>
      </c>
      <c r="N80" s="786"/>
      <c r="O80" s="785" t="s">
        <v>332</v>
      </c>
      <c r="P80" s="786"/>
      <c r="Q80" s="785" t="s">
        <v>333</v>
      </c>
      <c r="R80" s="786"/>
      <c r="S80" s="785" t="s">
        <v>231</v>
      </c>
      <c r="T80" s="786"/>
      <c r="U80" s="785" t="s">
        <v>232</v>
      </c>
      <c r="V80" s="786"/>
      <c r="W80" s="785" t="s">
        <v>233</v>
      </c>
      <c r="X80" s="787"/>
    </row>
    <row r="81" spans="2:24" x14ac:dyDescent="0.2">
      <c r="B81" s="783"/>
      <c r="C81" s="788" t="s">
        <v>79</v>
      </c>
      <c r="D81" s="789"/>
      <c r="E81" s="788" t="s">
        <v>79</v>
      </c>
      <c r="F81" s="789"/>
      <c r="G81" s="788" t="s">
        <v>79</v>
      </c>
      <c r="H81" s="789"/>
      <c r="I81" s="788" t="s">
        <v>79</v>
      </c>
      <c r="J81" s="789"/>
      <c r="K81" s="788" t="s">
        <v>79</v>
      </c>
      <c r="L81" s="789"/>
      <c r="M81" s="788" t="s">
        <v>79</v>
      </c>
      <c r="N81" s="789"/>
      <c r="O81" s="788"/>
      <c r="P81" s="789"/>
      <c r="Q81" s="788"/>
      <c r="R81" s="789"/>
      <c r="S81" s="788"/>
      <c r="T81" s="789"/>
      <c r="U81" s="788"/>
      <c r="V81" s="789"/>
      <c r="W81" s="788"/>
      <c r="X81" s="790"/>
    </row>
    <row r="82" spans="2:24" ht="41.25" thickBot="1" x14ac:dyDescent="0.25">
      <c r="B82" s="784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x14ac:dyDescent="0.2">
      <c r="B83" s="721" t="s">
        <v>92</v>
      </c>
      <c r="C83" s="722">
        <v>287.02800000000002</v>
      </c>
      <c r="D83" s="731">
        <v>18.52</v>
      </c>
      <c r="E83" s="722">
        <v>374.25299999999999</v>
      </c>
      <c r="F83" s="731">
        <v>17.09</v>
      </c>
      <c r="G83" s="722">
        <v>370.53500000000003</v>
      </c>
      <c r="H83" s="731">
        <v>16.57</v>
      </c>
      <c r="I83" s="722">
        <v>488.64299999999997</v>
      </c>
      <c r="J83" s="731">
        <v>18.55</v>
      </c>
      <c r="K83" s="722">
        <v>543.79</v>
      </c>
      <c r="L83" s="731">
        <v>19.170000000000002</v>
      </c>
      <c r="M83" s="722">
        <v>491.47399999999999</v>
      </c>
      <c r="N83" s="731">
        <v>18.88</v>
      </c>
      <c r="O83" s="722">
        <v>259.54899999999998</v>
      </c>
      <c r="P83" s="731">
        <v>21.27</v>
      </c>
      <c r="Q83" s="722">
        <v>197.40799999999999</v>
      </c>
      <c r="R83" s="731">
        <v>16.32</v>
      </c>
      <c r="S83" s="722">
        <v>181.24</v>
      </c>
      <c r="T83" s="731">
        <v>17.57</v>
      </c>
      <c r="U83" s="722">
        <v>251.57900000000001</v>
      </c>
      <c r="V83" s="731">
        <v>20.8</v>
      </c>
      <c r="W83" s="722">
        <v>262.19400000000002</v>
      </c>
      <c r="X83" s="732">
        <v>24.43</v>
      </c>
    </row>
    <row r="84" spans="2:24" x14ac:dyDescent="0.2">
      <c r="B84" s="724" t="s">
        <v>84</v>
      </c>
      <c r="C84" s="725">
        <v>121.474</v>
      </c>
      <c r="D84" s="733">
        <v>41.4</v>
      </c>
      <c r="E84" s="725">
        <v>134.251</v>
      </c>
      <c r="F84" s="733">
        <v>29.74</v>
      </c>
      <c r="G84" s="725">
        <v>205.91800000000001</v>
      </c>
      <c r="H84" s="733">
        <v>28.69</v>
      </c>
      <c r="I84" s="725">
        <v>216.11600000000001</v>
      </c>
      <c r="J84" s="733">
        <v>34.409999999999997</v>
      </c>
      <c r="K84" s="725">
        <v>313.19400000000002</v>
      </c>
      <c r="L84" s="733">
        <v>30.16</v>
      </c>
      <c r="M84" s="725">
        <v>234.14</v>
      </c>
      <c r="N84" s="733">
        <v>33.1</v>
      </c>
      <c r="O84" s="725">
        <v>131.374</v>
      </c>
      <c r="P84" s="733">
        <v>37.020000000000003</v>
      </c>
      <c r="Q84" s="725">
        <v>74.872</v>
      </c>
      <c r="R84" s="733">
        <v>26.21</v>
      </c>
      <c r="S84" s="725">
        <v>87.022000000000006</v>
      </c>
      <c r="T84" s="733">
        <v>29.04</v>
      </c>
      <c r="U84" s="725">
        <v>119.95699999999999</v>
      </c>
      <c r="V84" s="733">
        <v>34.81</v>
      </c>
      <c r="W84" s="725">
        <v>153.083</v>
      </c>
      <c r="X84" s="734">
        <v>36.36</v>
      </c>
    </row>
    <row r="85" spans="2:24" x14ac:dyDescent="0.2">
      <c r="B85" s="724" t="s">
        <v>85</v>
      </c>
      <c r="C85" s="725">
        <v>55.447000000000003</v>
      </c>
      <c r="D85" s="733">
        <v>18.54</v>
      </c>
      <c r="E85" s="725">
        <v>84.334000000000003</v>
      </c>
      <c r="F85" s="733">
        <v>33.270000000000003</v>
      </c>
      <c r="G85" s="725">
        <v>79.968999999999994</v>
      </c>
      <c r="H85" s="733">
        <v>23.4</v>
      </c>
      <c r="I85" s="725">
        <v>171.36199999999999</v>
      </c>
      <c r="J85" s="733">
        <v>32.5</v>
      </c>
      <c r="K85" s="725">
        <v>127.43899999999999</v>
      </c>
      <c r="L85" s="733">
        <v>30.58</v>
      </c>
      <c r="M85" s="725">
        <v>106.06399999999999</v>
      </c>
      <c r="N85" s="733">
        <v>36.07</v>
      </c>
      <c r="O85" s="725">
        <v>58.759</v>
      </c>
      <c r="P85" s="733">
        <v>35.9</v>
      </c>
      <c r="Q85" s="725">
        <v>63.533999999999999</v>
      </c>
      <c r="R85" s="733">
        <v>30.32</v>
      </c>
      <c r="S85" s="725">
        <v>51.499000000000002</v>
      </c>
      <c r="T85" s="733">
        <v>35.49</v>
      </c>
      <c r="U85" s="725">
        <v>80.575000000000003</v>
      </c>
      <c r="V85" s="733">
        <v>37.28</v>
      </c>
      <c r="W85" s="725">
        <v>55.725000000000001</v>
      </c>
      <c r="X85" s="734">
        <v>46.31</v>
      </c>
    </row>
    <row r="86" spans="2:24" x14ac:dyDescent="0.2">
      <c r="B86" s="724" t="s">
        <v>86</v>
      </c>
      <c r="C86" s="725">
        <v>1.228</v>
      </c>
      <c r="D86" s="733">
        <v>90.72</v>
      </c>
      <c r="E86" s="725">
        <v>1.48</v>
      </c>
      <c r="F86" s="733">
        <v>72.97</v>
      </c>
      <c r="G86" s="725">
        <v>1.212</v>
      </c>
      <c r="H86" s="733">
        <v>80.22</v>
      </c>
      <c r="I86" s="725">
        <v>0.95499999999999996</v>
      </c>
      <c r="J86" s="733">
        <v>95.9</v>
      </c>
      <c r="K86" s="725">
        <v>0.92200000000000004</v>
      </c>
      <c r="L86" s="733">
        <v>95.95</v>
      </c>
      <c r="M86" s="725">
        <v>0.622</v>
      </c>
      <c r="N86" s="733">
        <v>88.62</v>
      </c>
      <c r="O86" s="725">
        <v>0.51900000000000002</v>
      </c>
      <c r="P86" s="733">
        <v>87.12</v>
      </c>
      <c r="Q86" s="725">
        <v>0.502</v>
      </c>
      <c r="R86" s="733">
        <v>86.77</v>
      </c>
      <c r="S86" s="725">
        <v>0.48499999999999999</v>
      </c>
      <c r="T86" s="733">
        <v>86.49</v>
      </c>
      <c r="U86" s="725">
        <v>0.46800000000000003</v>
      </c>
      <c r="V86" s="733">
        <v>86.2</v>
      </c>
      <c r="W86" s="725">
        <v>0.14099999999999999</v>
      </c>
      <c r="X86" s="734">
        <v>64.319999999999993</v>
      </c>
    </row>
    <row r="87" spans="2:24" x14ac:dyDescent="0.2">
      <c r="B87" s="724" t="s">
        <v>87</v>
      </c>
      <c r="C87" s="725">
        <v>27.920999999999999</v>
      </c>
      <c r="D87" s="733">
        <v>31.84</v>
      </c>
      <c r="E87" s="725">
        <v>58.905999999999999</v>
      </c>
      <c r="F87" s="733">
        <v>59.95</v>
      </c>
      <c r="G87" s="725">
        <v>15.066000000000001</v>
      </c>
      <c r="H87" s="733">
        <v>29.44</v>
      </c>
      <c r="I87" s="725">
        <v>34.795000000000002</v>
      </c>
      <c r="J87" s="733">
        <v>51.61</v>
      </c>
      <c r="K87" s="725">
        <v>55.85</v>
      </c>
      <c r="L87" s="733">
        <v>60.26</v>
      </c>
      <c r="M87" s="725">
        <v>38.802</v>
      </c>
      <c r="N87" s="733">
        <v>46.86</v>
      </c>
      <c r="O87" s="725">
        <v>34.494</v>
      </c>
      <c r="P87" s="733">
        <v>54.91</v>
      </c>
      <c r="Q87" s="725">
        <v>18.564</v>
      </c>
      <c r="R87" s="733">
        <v>78.67</v>
      </c>
      <c r="S87" s="725">
        <v>7.12</v>
      </c>
      <c r="T87" s="733">
        <v>30.94</v>
      </c>
      <c r="U87" s="725">
        <v>15.243</v>
      </c>
      <c r="V87" s="733">
        <v>45.54</v>
      </c>
      <c r="W87" s="725">
        <v>10.092000000000001</v>
      </c>
      <c r="X87" s="734">
        <v>26.64</v>
      </c>
    </row>
    <row r="88" spans="2:24" x14ac:dyDescent="0.2">
      <c r="B88" s="724" t="s">
        <v>88</v>
      </c>
      <c r="C88" s="725">
        <v>50.271000000000001</v>
      </c>
      <c r="D88" s="733">
        <v>26.34</v>
      </c>
      <c r="E88" s="725">
        <v>59.155000000000001</v>
      </c>
      <c r="F88" s="733">
        <v>27.83</v>
      </c>
      <c r="G88" s="725">
        <v>49.292000000000002</v>
      </c>
      <c r="H88" s="733">
        <v>25.75</v>
      </c>
      <c r="I88" s="725">
        <v>36.731000000000002</v>
      </c>
      <c r="J88" s="733">
        <v>27.35</v>
      </c>
      <c r="K88" s="725">
        <v>32.570999999999998</v>
      </c>
      <c r="L88" s="733">
        <v>27.71</v>
      </c>
      <c r="M88" s="725">
        <v>22.324999999999999</v>
      </c>
      <c r="N88" s="733">
        <v>30.96</v>
      </c>
      <c r="O88" s="725">
        <v>19.282</v>
      </c>
      <c r="P88" s="733">
        <v>32.75</v>
      </c>
      <c r="Q88" s="725">
        <v>21.741</v>
      </c>
      <c r="R88" s="733">
        <v>30.69</v>
      </c>
      <c r="S88" s="725">
        <v>16.41</v>
      </c>
      <c r="T88" s="733">
        <v>34.5</v>
      </c>
      <c r="U88" s="725">
        <v>17.067</v>
      </c>
      <c r="V88" s="733">
        <v>34.909999999999997</v>
      </c>
      <c r="W88" s="725">
        <v>7.3369999999999997</v>
      </c>
      <c r="X88" s="734">
        <v>24.95</v>
      </c>
    </row>
    <row r="89" spans="2:24" x14ac:dyDescent="0.2">
      <c r="B89" s="724" t="s">
        <v>89</v>
      </c>
      <c r="C89" s="725">
        <v>9.1679999999999993</v>
      </c>
      <c r="D89" s="733">
        <v>41.54</v>
      </c>
      <c r="E89" s="725">
        <v>5.8929999999999998</v>
      </c>
      <c r="F89" s="733">
        <v>48.95</v>
      </c>
      <c r="G89" s="725">
        <v>8.9429999999999996</v>
      </c>
      <c r="H89" s="733">
        <v>43.2</v>
      </c>
      <c r="I89" s="725">
        <v>6.6050000000000004</v>
      </c>
      <c r="J89" s="733">
        <v>52.54</v>
      </c>
      <c r="K89" s="725">
        <v>2.5630000000000002</v>
      </c>
      <c r="L89" s="733">
        <v>46.86</v>
      </c>
      <c r="M89" s="725">
        <v>29.314</v>
      </c>
      <c r="N89" s="733">
        <v>89.45</v>
      </c>
      <c r="O89" s="725">
        <v>4.0839999999999996</v>
      </c>
      <c r="P89" s="733">
        <v>23.11</v>
      </c>
      <c r="Q89" s="725">
        <v>5.7720000000000002</v>
      </c>
      <c r="R89" s="733">
        <v>18.86</v>
      </c>
      <c r="S89" s="725">
        <v>8.5389999999999997</v>
      </c>
      <c r="T89" s="733">
        <v>21.37</v>
      </c>
      <c r="U89" s="725">
        <v>7.5839999999999996</v>
      </c>
      <c r="V89" s="733">
        <v>17.579999999999998</v>
      </c>
      <c r="W89" s="725">
        <v>16.71</v>
      </c>
      <c r="X89" s="734">
        <v>30.1</v>
      </c>
    </row>
    <row r="90" spans="2:24" x14ac:dyDescent="0.2">
      <c r="B90" s="724" t="s">
        <v>90</v>
      </c>
      <c r="C90" s="725">
        <v>5.7869999999999999</v>
      </c>
      <c r="D90" s="733">
        <v>53.18</v>
      </c>
      <c r="E90" s="725">
        <v>22.335000000000001</v>
      </c>
      <c r="F90" s="733">
        <v>70</v>
      </c>
      <c r="G90" s="725">
        <v>5.6909999999999998</v>
      </c>
      <c r="H90" s="733">
        <v>45.94</v>
      </c>
      <c r="I90" s="725">
        <v>14.321</v>
      </c>
      <c r="J90" s="733">
        <v>73.5</v>
      </c>
      <c r="K90" s="725">
        <v>2.3740000000000001</v>
      </c>
      <c r="L90" s="733">
        <v>56.22</v>
      </c>
      <c r="M90" s="725">
        <v>51.771999999999998</v>
      </c>
      <c r="N90" s="733">
        <v>59.87</v>
      </c>
      <c r="O90" s="725">
        <v>3.3359999999999999</v>
      </c>
      <c r="P90" s="733">
        <v>90.08</v>
      </c>
      <c r="Q90" s="725">
        <v>2.0539999999999998</v>
      </c>
      <c r="R90" s="733">
        <v>74.28</v>
      </c>
      <c r="S90" s="725">
        <v>1.891</v>
      </c>
      <c r="T90" s="733">
        <v>45.61</v>
      </c>
      <c r="U90" s="725">
        <v>0.39100000000000001</v>
      </c>
      <c r="V90" s="733">
        <v>48.36</v>
      </c>
      <c r="W90" s="725">
        <v>0.39200000000000002</v>
      </c>
      <c r="X90" s="734">
        <v>48.15</v>
      </c>
    </row>
    <row r="91" spans="2:24" x14ac:dyDescent="0.2">
      <c r="B91" s="724" t="s">
        <v>91</v>
      </c>
      <c r="C91" s="725">
        <v>15.082000000000001</v>
      </c>
      <c r="D91" s="733">
        <v>76.290000000000006</v>
      </c>
      <c r="E91" s="725">
        <v>6.7560000000000002</v>
      </c>
      <c r="F91" s="733">
        <v>61.72</v>
      </c>
      <c r="G91" s="725">
        <v>3.1629999999999998</v>
      </c>
      <c r="H91" s="733">
        <v>72.900000000000006</v>
      </c>
      <c r="I91" s="725">
        <v>4.4530000000000003</v>
      </c>
      <c r="J91" s="733">
        <v>58.64</v>
      </c>
      <c r="K91" s="725">
        <v>5.3360000000000003</v>
      </c>
      <c r="L91" s="733">
        <v>51.96</v>
      </c>
      <c r="M91" s="725">
        <v>4.1879999999999997</v>
      </c>
      <c r="N91" s="733">
        <v>40.83</v>
      </c>
      <c r="O91" s="725">
        <v>6.12</v>
      </c>
      <c r="P91" s="733">
        <v>41.81</v>
      </c>
      <c r="Q91" s="725">
        <v>9.8740000000000006</v>
      </c>
      <c r="R91" s="733">
        <v>38.659999999999997</v>
      </c>
      <c r="S91" s="725">
        <v>8.407</v>
      </c>
      <c r="T91" s="733">
        <v>21.76</v>
      </c>
      <c r="U91" s="725">
        <v>9.7520000000000007</v>
      </c>
      <c r="V91" s="733">
        <v>19.66</v>
      </c>
      <c r="W91" s="725">
        <v>18.094999999999999</v>
      </c>
      <c r="X91" s="734">
        <v>34.340000000000003</v>
      </c>
    </row>
    <row r="92" spans="2:24" x14ac:dyDescent="0.2">
      <c r="B92" s="743"/>
      <c r="C92" s="744"/>
      <c r="D92" s="749"/>
      <c r="E92" s="744"/>
      <c r="F92" s="749"/>
      <c r="G92" s="744"/>
      <c r="H92" s="749"/>
      <c r="I92" s="744"/>
      <c r="J92" s="749"/>
      <c r="K92" s="744"/>
      <c r="L92" s="749"/>
      <c r="M92" s="744"/>
      <c r="N92" s="749"/>
      <c r="O92" s="744"/>
      <c r="P92" s="749"/>
      <c r="Q92" s="744"/>
      <c r="R92" s="749"/>
      <c r="S92" s="744"/>
      <c r="T92" s="749"/>
      <c r="U92" s="744"/>
      <c r="V92" s="749"/>
      <c r="W92" s="744"/>
      <c r="X92" s="750"/>
    </row>
    <row r="93" spans="2:24" x14ac:dyDescent="0.2">
      <c r="B93" s="743"/>
      <c r="C93" s="744"/>
      <c r="D93" s="749"/>
      <c r="E93" s="744"/>
      <c r="F93" s="749"/>
      <c r="G93" s="744"/>
      <c r="H93" s="749"/>
      <c r="I93" s="744"/>
      <c r="J93" s="749"/>
      <c r="K93" s="744"/>
      <c r="L93" s="749"/>
      <c r="M93" s="744"/>
      <c r="N93" s="749"/>
      <c r="O93" s="744"/>
      <c r="P93" s="749"/>
      <c r="Q93" s="744"/>
      <c r="R93" s="749"/>
      <c r="S93" s="744"/>
      <c r="T93" s="749"/>
      <c r="U93" s="744"/>
      <c r="V93" s="749"/>
      <c r="W93" s="744"/>
      <c r="X93" s="750"/>
    </row>
    <row r="94" spans="2:24" ht="13.5" thickBot="1" x14ac:dyDescent="0.25">
      <c r="B94" s="746"/>
      <c r="C94" s="747"/>
      <c r="D94" s="751"/>
      <c r="E94" s="747"/>
      <c r="F94" s="751"/>
      <c r="G94" s="747"/>
      <c r="H94" s="751"/>
      <c r="I94" s="747"/>
      <c r="J94" s="751"/>
      <c r="K94" s="747"/>
      <c r="L94" s="751"/>
      <c r="M94" s="747"/>
      <c r="N94" s="751"/>
      <c r="O94" s="747"/>
      <c r="P94" s="751"/>
      <c r="Q94" s="747"/>
      <c r="R94" s="751"/>
      <c r="S94" s="747"/>
      <c r="T94" s="751"/>
      <c r="U94" s="747"/>
      <c r="V94" s="751"/>
      <c r="W94" s="747"/>
      <c r="X94" s="752"/>
    </row>
    <row r="97" spans="2:14" x14ac:dyDescent="0.2">
      <c r="B97" s="782" t="s">
        <v>744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83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84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x14ac:dyDescent="0.2">
      <c r="B100" s="753" t="s">
        <v>92</v>
      </c>
      <c r="C100" s="754">
        <f t="shared" ref="C100:C108" si="17">C83</f>
        <v>287.02800000000002</v>
      </c>
      <c r="D100" s="754">
        <f t="shared" ref="D100:D108" si="18">E83</f>
        <v>374.25299999999999</v>
      </c>
      <c r="E100" s="754">
        <f t="shared" ref="E100:E108" si="19">G83</f>
        <v>370.53500000000003</v>
      </c>
      <c r="F100" s="754">
        <f t="shared" ref="F100:F108" si="20">I83</f>
        <v>488.64299999999997</v>
      </c>
      <c r="G100" s="754">
        <f t="shared" ref="G100:G108" si="21">K83</f>
        <v>543.79</v>
      </c>
      <c r="H100" s="754">
        <f t="shared" ref="H100:H108" si="22">M83</f>
        <v>491.47399999999999</v>
      </c>
      <c r="I100" s="754">
        <f t="shared" ref="I100:I108" si="23">O83</f>
        <v>259.54899999999998</v>
      </c>
      <c r="J100" s="754">
        <f t="shared" ref="J100:J108" si="24">Q83</f>
        <v>197.40799999999999</v>
      </c>
      <c r="K100" s="754">
        <f t="shared" ref="K100:K108" si="25">S83</f>
        <v>181.24</v>
      </c>
      <c r="L100" s="754">
        <f t="shared" ref="L100:L108" si="26">U83</f>
        <v>251.57900000000001</v>
      </c>
      <c r="M100" s="755">
        <f t="shared" ref="M100:M108" si="27">W83</f>
        <v>262.19400000000002</v>
      </c>
      <c r="N100" s="722"/>
    </row>
    <row r="101" spans="2:14" x14ac:dyDescent="0.2">
      <c r="B101" s="743" t="s">
        <v>84</v>
      </c>
      <c r="C101" s="744">
        <f t="shared" si="17"/>
        <v>121.474</v>
      </c>
      <c r="D101" s="744">
        <f t="shared" si="18"/>
        <v>134.251</v>
      </c>
      <c r="E101" s="744">
        <f t="shared" si="19"/>
        <v>205.91800000000001</v>
      </c>
      <c r="F101" s="744">
        <f t="shared" si="20"/>
        <v>216.11600000000001</v>
      </c>
      <c r="G101" s="744">
        <f t="shared" si="21"/>
        <v>313.19400000000002</v>
      </c>
      <c r="H101" s="744">
        <f t="shared" si="22"/>
        <v>234.14</v>
      </c>
      <c r="I101" s="744">
        <f t="shared" si="23"/>
        <v>131.374</v>
      </c>
      <c r="J101" s="744">
        <f t="shared" si="24"/>
        <v>74.872</v>
      </c>
      <c r="K101" s="744">
        <f t="shared" si="25"/>
        <v>87.022000000000006</v>
      </c>
      <c r="L101" s="744">
        <f t="shared" si="26"/>
        <v>119.95699999999999</v>
      </c>
      <c r="M101" s="745">
        <f t="shared" si="27"/>
        <v>153.083</v>
      </c>
      <c r="N101" s="725"/>
    </row>
    <row r="102" spans="2:14" x14ac:dyDescent="0.2">
      <c r="B102" s="743" t="s">
        <v>85</v>
      </c>
      <c r="C102" s="744">
        <f t="shared" si="17"/>
        <v>55.447000000000003</v>
      </c>
      <c r="D102" s="744">
        <f t="shared" si="18"/>
        <v>84.334000000000003</v>
      </c>
      <c r="E102" s="744">
        <f t="shared" si="19"/>
        <v>79.968999999999994</v>
      </c>
      <c r="F102" s="744">
        <f t="shared" si="20"/>
        <v>171.36199999999999</v>
      </c>
      <c r="G102" s="744">
        <f t="shared" si="21"/>
        <v>127.43899999999999</v>
      </c>
      <c r="H102" s="744">
        <f t="shared" si="22"/>
        <v>106.06399999999999</v>
      </c>
      <c r="I102" s="744">
        <f t="shared" si="23"/>
        <v>58.759</v>
      </c>
      <c r="J102" s="744">
        <f t="shared" si="24"/>
        <v>63.533999999999999</v>
      </c>
      <c r="K102" s="744">
        <f t="shared" si="25"/>
        <v>51.499000000000002</v>
      </c>
      <c r="L102" s="744">
        <f t="shared" si="26"/>
        <v>80.575000000000003</v>
      </c>
      <c r="M102" s="745">
        <f t="shared" si="27"/>
        <v>55.725000000000001</v>
      </c>
      <c r="N102" s="725"/>
    </row>
    <row r="103" spans="2:14" x14ac:dyDescent="0.2">
      <c r="B103" s="743" t="s">
        <v>86</v>
      </c>
      <c r="C103" s="744">
        <f t="shared" si="17"/>
        <v>1.228</v>
      </c>
      <c r="D103" s="744">
        <f t="shared" si="18"/>
        <v>1.48</v>
      </c>
      <c r="E103" s="744">
        <f t="shared" si="19"/>
        <v>1.212</v>
      </c>
      <c r="F103" s="744">
        <f t="shared" si="20"/>
        <v>0.95499999999999996</v>
      </c>
      <c r="G103" s="744">
        <f t="shared" si="21"/>
        <v>0.92200000000000004</v>
      </c>
      <c r="H103" s="744">
        <f t="shared" si="22"/>
        <v>0.622</v>
      </c>
      <c r="I103" s="744">
        <f t="shared" si="23"/>
        <v>0.51900000000000002</v>
      </c>
      <c r="J103" s="744">
        <f t="shared" si="24"/>
        <v>0.502</v>
      </c>
      <c r="K103" s="744">
        <f t="shared" si="25"/>
        <v>0.48499999999999999</v>
      </c>
      <c r="L103" s="744">
        <f t="shared" si="26"/>
        <v>0.46800000000000003</v>
      </c>
      <c r="M103" s="745">
        <f t="shared" si="27"/>
        <v>0.14099999999999999</v>
      </c>
      <c r="N103" s="725"/>
    </row>
    <row r="104" spans="2:14" x14ac:dyDescent="0.2">
      <c r="B104" s="743" t="s">
        <v>87</v>
      </c>
      <c r="C104" s="744">
        <f t="shared" si="17"/>
        <v>27.920999999999999</v>
      </c>
      <c r="D104" s="744">
        <f t="shared" si="18"/>
        <v>58.905999999999999</v>
      </c>
      <c r="E104" s="744">
        <f t="shared" si="19"/>
        <v>15.066000000000001</v>
      </c>
      <c r="F104" s="744">
        <f t="shared" si="20"/>
        <v>34.795000000000002</v>
      </c>
      <c r="G104" s="744">
        <f t="shared" si="21"/>
        <v>55.85</v>
      </c>
      <c r="H104" s="744">
        <f t="shared" si="22"/>
        <v>38.802</v>
      </c>
      <c r="I104" s="744">
        <f t="shared" si="23"/>
        <v>34.494</v>
      </c>
      <c r="J104" s="744">
        <f t="shared" si="24"/>
        <v>18.564</v>
      </c>
      <c r="K104" s="744">
        <f t="shared" si="25"/>
        <v>7.12</v>
      </c>
      <c r="L104" s="744">
        <f t="shared" si="26"/>
        <v>15.243</v>
      </c>
      <c r="M104" s="745">
        <f t="shared" si="27"/>
        <v>10.092000000000001</v>
      </c>
      <c r="N104" s="725"/>
    </row>
    <row r="105" spans="2:14" x14ac:dyDescent="0.2">
      <c r="B105" s="743" t="s">
        <v>88</v>
      </c>
      <c r="C105" s="744">
        <f t="shared" si="17"/>
        <v>50.271000000000001</v>
      </c>
      <c r="D105" s="744">
        <f t="shared" si="18"/>
        <v>59.155000000000001</v>
      </c>
      <c r="E105" s="744">
        <f t="shared" si="19"/>
        <v>49.292000000000002</v>
      </c>
      <c r="F105" s="744">
        <f t="shared" si="20"/>
        <v>36.731000000000002</v>
      </c>
      <c r="G105" s="744">
        <f t="shared" si="21"/>
        <v>32.570999999999998</v>
      </c>
      <c r="H105" s="744">
        <f t="shared" si="22"/>
        <v>22.324999999999999</v>
      </c>
      <c r="I105" s="744">
        <f t="shared" si="23"/>
        <v>19.282</v>
      </c>
      <c r="J105" s="744">
        <f t="shared" si="24"/>
        <v>21.741</v>
      </c>
      <c r="K105" s="744">
        <f t="shared" si="25"/>
        <v>16.41</v>
      </c>
      <c r="L105" s="744">
        <f t="shared" si="26"/>
        <v>17.067</v>
      </c>
      <c r="M105" s="745">
        <f t="shared" si="27"/>
        <v>7.3369999999999997</v>
      </c>
      <c r="N105" s="725"/>
    </row>
    <row r="106" spans="2:14" x14ac:dyDescent="0.2">
      <c r="B106" s="743" t="s">
        <v>89</v>
      </c>
      <c r="C106" s="744">
        <f t="shared" si="17"/>
        <v>9.1679999999999993</v>
      </c>
      <c r="D106" s="744">
        <f t="shared" si="18"/>
        <v>5.8929999999999998</v>
      </c>
      <c r="E106" s="744">
        <f t="shared" si="19"/>
        <v>8.9429999999999996</v>
      </c>
      <c r="F106" s="744">
        <f t="shared" si="20"/>
        <v>6.6050000000000004</v>
      </c>
      <c r="G106" s="744">
        <f t="shared" si="21"/>
        <v>2.5630000000000002</v>
      </c>
      <c r="H106" s="744">
        <f t="shared" si="22"/>
        <v>29.314</v>
      </c>
      <c r="I106" s="744">
        <f t="shared" si="23"/>
        <v>4.0839999999999996</v>
      </c>
      <c r="J106" s="744">
        <f t="shared" si="24"/>
        <v>5.7720000000000002</v>
      </c>
      <c r="K106" s="744">
        <f t="shared" si="25"/>
        <v>8.5389999999999997</v>
      </c>
      <c r="L106" s="744">
        <f t="shared" si="26"/>
        <v>7.5839999999999996</v>
      </c>
      <c r="M106" s="745">
        <f t="shared" si="27"/>
        <v>16.71</v>
      </c>
      <c r="N106" s="725"/>
    </row>
    <row r="107" spans="2:14" x14ac:dyDescent="0.2">
      <c r="B107" s="743" t="s">
        <v>90</v>
      </c>
      <c r="C107" s="744">
        <f t="shared" si="17"/>
        <v>5.7869999999999999</v>
      </c>
      <c r="D107" s="744">
        <f t="shared" si="18"/>
        <v>22.335000000000001</v>
      </c>
      <c r="E107" s="744">
        <f t="shared" si="19"/>
        <v>5.6909999999999998</v>
      </c>
      <c r="F107" s="744">
        <f t="shared" si="20"/>
        <v>14.321</v>
      </c>
      <c r="G107" s="744">
        <f t="shared" si="21"/>
        <v>2.3740000000000001</v>
      </c>
      <c r="H107" s="744">
        <f t="shared" si="22"/>
        <v>51.771999999999998</v>
      </c>
      <c r="I107" s="744">
        <f t="shared" si="23"/>
        <v>3.3359999999999999</v>
      </c>
      <c r="J107" s="744">
        <f t="shared" si="24"/>
        <v>2.0539999999999998</v>
      </c>
      <c r="K107" s="744">
        <f t="shared" si="25"/>
        <v>1.891</v>
      </c>
      <c r="L107" s="744">
        <f t="shared" si="26"/>
        <v>0.39100000000000001</v>
      </c>
      <c r="M107" s="745">
        <f t="shared" si="27"/>
        <v>0.39200000000000002</v>
      </c>
      <c r="N107" s="725"/>
    </row>
    <row r="108" spans="2:14" x14ac:dyDescent="0.2">
      <c r="B108" s="743" t="s">
        <v>91</v>
      </c>
      <c r="C108" s="744">
        <f t="shared" si="17"/>
        <v>15.082000000000001</v>
      </c>
      <c r="D108" s="744">
        <f t="shared" si="18"/>
        <v>6.7560000000000002</v>
      </c>
      <c r="E108" s="744">
        <f t="shared" si="19"/>
        <v>3.1629999999999998</v>
      </c>
      <c r="F108" s="744">
        <f t="shared" si="20"/>
        <v>4.4530000000000003</v>
      </c>
      <c r="G108" s="744">
        <f t="shared" si="21"/>
        <v>5.3360000000000003</v>
      </c>
      <c r="H108" s="744">
        <f t="shared" si="22"/>
        <v>4.1879999999999997</v>
      </c>
      <c r="I108" s="744">
        <f t="shared" si="23"/>
        <v>6.12</v>
      </c>
      <c r="J108" s="744">
        <f t="shared" si="24"/>
        <v>9.8740000000000006</v>
      </c>
      <c r="K108" s="744">
        <f t="shared" si="25"/>
        <v>8.407</v>
      </c>
      <c r="L108" s="744">
        <f t="shared" si="26"/>
        <v>9.7520000000000007</v>
      </c>
      <c r="M108" s="745">
        <f t="shared" si="27"/>
        <v>18.094999999999999</v>
      </c>
      <c r="N108" s="725"/>
    </row>
    <row r="109" spans="2:14" x14ac:dyDescent="0.2">
      <c r="B109" s="743"/>
      <c r="C109" s="744">
        <f t="shared" ref="C109:C111" si="28">C92</f>
        <v>0</v>
      </c>
      <c r="D109" s="744">
        <f t="shared" ref="D109:D111" si="29">E92</f>
        <v>0</v>
      </c>
      <c r="E109" s="744">
        <f t="shared" ref="E109:E111" si="30">G92</f>
        <v>0</v>
      </c>
      <c r="F109" s="744">
        <f t="shared" ref="F109:F111" si="31">I92</f>
        <v>0</v>
      </c>
      <c r="G109" s="744">
        <f t="shared" ref="G109:G111" si="32">K92</f>
        <v>0</v>
      </c>
      <c r="H109" s="744">
        <f t="shared" ref="H109:H111" si="33">M92</f>
        <v>0</v>
      </c>
      <c r="I109" s="744">
        <f t="shared" ref="I109:I111" si="34">O92</f>
        <v>0</v>
      </c>
      <c r="J109" s="744">
        <f t="shared" ref="J109:J111" si="35">Q92</f>
        <v>0</v>
      </c>
      <c r="K109" s="744">
        <f t="shared" ref="K109:K111" si="36">S92</f>
        <v>0</v>
      </c>
      <c r="L109" s="744">
        <f t="shared" ref="L109:L111" si="37">U92</f>
        <v>0</v>
      </c>
      <c r="M109" s="745">
        <f t="shared" ref="M109:M111" si="38">W92</f>
        <v>0</v>
      </c>
      <c r="N109" s="725"/>
    </row>
    <row r="110" spans="2:14" x14ac:dyDescent="0.2">
      <c r="B110" s="743"/>
      <c r="C110" s="744">
        <f t="shared" si="28"/>
        <v>0</v>
      </c>
      <c r="D110" s="744">
        <f t="shared" si="29"/>
        <v>0</v>
      </c>
      <c r="E110" s="744">
        <f t="shared" si="30"/>
        <v>0</v>
      </c>
      <c r="F110" s="744">
        <f t="shared" si="31"/>
        <v>0</v>
      </c>
      <c r="G110" s="744">
        <f t="shared" si="32"/>
        <v>0</v>
      </c>
      <c r="H110" s="744">
        <f t="shared" si="33"/>
        <v>0</v>
      </c>
      <c r="I110" s="744">
        <f t="shared" si="34"/>
        <v>0</v>
      </c>
      <c r="J110" s="744">
        <f t="shared" si="35"/>
        <v>0</v>
      </c>
      <c r="K110" s="744">
        <f t="shared" si="36"/>
        <v>0</v>
      </c>
      <c r="L110" s="744">
        <f t="shared" si="37"/>
        <v>0</v>
      </c>
      <c r="M110" s="745">
        <f t="shared" si="38"/>
        <v>0</v>
      </c>
      <c r="N110" s="725"/>
    </row>
    <row r="111" spans="2:14" ht="13.5" thickBot="1" x14ac:dyDescent="0.25">
      <c r="B111" s="746"/>
      <c r="C111" s="747">
        <f t="shared" si="28"/>
        <v>0</v>
      </c>
      <c r="D111" s="747">
        <f t="shared" si="29"/>
        <v>0</v>
      </c>
      <c r="E111" s="747">
        <f t="shared" si="30"/>
        <v>0</v>
      </c>
      <c r="F111" s="747">
        <f t="shared" si="31"/>
        <v>0</v>
      </c>
      <c r="G111" s="747">
        <f t="shared" si="32"/>
        <v>0</v>
      </c>
      <c r="H111" s="747">
        <f t="shared" si="33"/>
        <v>0</v>
      </c>
      <c r="I111" s="747">
        <f t="shared" si="34"/>
        <v>0</v>
      </c>
      <c r="J111" s="747">
        <f t="shared" si="35"/>
        <v>0</v>
      </c>
      <c r="K111" s="747">
        <f t="shared" si="36"/>
        <v>0</v>
      </c>
      <c r="L111" s="747">
        <f t="shared" si="37"/>
        <v>0</v>
      </c>
      <c r="M111" s="748">
        <f t="shared" si="38"/>
        <v>0</v>
      </c>
      <c r="N111" s="725"/>
    </row>
    <row r="114" spans="2:14" x14ac:dyDescent="0.2">
      <c r="B114" s="782" t="s">
        <v>744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83"/>
      <c r="C115" s="717" t="s">
        <v>486</v>
      </c>
      <c r="D115" s="717" t="s">
        <v>486</v>
      </c>
      <c r="E115" s="717" t="s">
        <v>486</v>
      </c>
      <c r="F115" s="717" t="s">
        <v>486</v>
      </c>
      <c r="G115" s="717" t="s">
        <v>486</v>
      </c>
      <c r="H115" s="717" t="s">
        <v>486</v>
      </c>
      <c r="I115" s="717" t="s">
        <v>486</v>
      </c>
      <c r="J115" s="717" t="s">
        <v>486</v>
      </c>
      <c r="K115" s="717" t="s">
        <v>486</v>
      </c>
      <c r="L115" s="717" t="s">
        <v>486</v>
      </c>
      <c r="M115" s="719" t="s">
        <v>486</v>
      </c>
      <c r="N115" s="738"/>
    </row>
    <row r="116" spans="2:14" ht="41.25" thickBot="1" x14ac:dyDescent="0.25">
      <c r="B116" s="784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x14ac:dyDescent="0.2">
      <c r="B117" s="753" t="s">
        <v>92</v>
      </c>
      <c r="C117" s="754">
        <f t="shared" ref="C117:C128" si="39">SUM(C66,C83)</f>
        <v>818.62900000000002</v>
      </c>
      <c r="D117" s="754">
        <f t="shared" ref="D117:D128" si="40">SUM(D66,E83)</f>
        <v>738.75900000000001</v>
      </c>
      <c r="E117" s="754">
        <f t="shared" ref="E117:E128" si="41">SUM(E66,G83)</f>
        <v>676.61400000000003</v>
      </c>
      <c r="F117" s="754">
        <f t="shared" ref="F117:F128" si="42">SUM(F66,I83)</f>
        <v>773.03499999999997</v>
      </c>
      <c r="G117" s="754">
        <f t="shared" ref="G117:G128" si="43">SUM(G66,K83)</f>
        <v>827.86400000000003</v>
      </c>
      <c r="H117" s="754">
        <f t="shared" ref="H117:H128" si="44">SUM(H66,M83)</f>
        <v>731.29899999999998</v>
      </c>
      <c r="I117" s="754">
        <f t="shared" ref="I117:I128" si="45">SUM(I66,O83)</f>
        <v>603.54099999999994</v>
      </c>
      <c r="J117" s="754">
        <f t="shared" ref="J117:J128" si="46">SUM(J66,Q83)</f>
        <v>510.26900000000001</v>
      </c>
      <c r="K117" s="754">
        <f t="shared" ref="K117:K128" si="47">SUM(K66,S83)</f>
        <v>434.50800000000004</v>
      </c>
      <c r="L117" s="754">
        <f t="shared" ref="L117:L128" si="48">SUM(L66,U83)</f>
        <v>697.98700000000008</v>
      </c>
      <c r="M117" s="755">
        <f t="shared" ref="M117:M128" si="49">SUM(M66,W83)</f>
        <v>446.68299999999999</v>
      </c>
      <c r="N117" s="722"/>
    </row>
    <row r="118" spans="2:14" x14ac:dyDescent="0.2">
      <c r="B118" s="743" t="s">
        <v>84</v>
      </c>
      <c r="C118" s="744">
        <f t="shared" si="39"/>
        <v>522.29</v>
      </c>
      <c r="D118" s="744">
        <f t="shared" si="40"/>
        <v>428.42999999999995</v>
      </c>
      <c r="E118" s="744">
        <f t="shared" si="41"/>
        <v>463.69900000000001</v>
      </c>
      <c r="F118" s="744">
        <f t="shared" si="42"/>
        <v>463.61700000000002</v>
      </c>
      <c r="G118" s="744">
        <f t="shared" si="43"/>
        <v>567.38800000000003</v>
      </c>
      <c r="H118" s="744">
        <f t="shared" si="44"/>
        <v>437.30099999999999</v>
      </c>
      <c r="I118" s="744">
        <f t="shared" si="45"/>
        <v>414.04700000000003</v>
      </c>
      <c r="J118" s="744">
        <f t="shared" si="46"/>
        <v>337.76400000000001</v>
      </c>
      <c r="K118" s="744">
        <f t="shared" si="47"/>
        <v>288.774</v>
      </c>
      <c r="L118" s="744">
        <f t="shared" si="48"/>
        <v>459.75200000000001</v>
      </c>
      <c r="M118" s="745">
        <f t="shared" si="49"/>
        <v>270.95799999999997</v>
      </c>
      <c r="N118" s="725"/>
    </row>
    <row r="119" spans="2:14" x14ac:dyDescent="0.2">
      <c r="B119" s="743" t="s">
        <v>85</v>
      </c>
      <c r="C119" s="744">
        <f t="shared" si="39"/>
        <v>70.143000000000001</v>
      </c>
      <c r="D119" s="744">
        <f t="shared" si="40"/>
        <v>94.441000000000003</v>
      </c>
      <c r="E119" s="744">
        <f t="shared" si="41"/>
        <v>93.311999999999998</v>
      </c>
      <c r="F119" s="744">
        <f t="shared" si="42"/>
        <v>180.14</v>
      </c>
      <c r="G119" s="744">
        <f t="shared" si="43"/>
        <v>135.90899999999999</v>
      </c>
      <c r="H119" s="744">
        <f t="shared" si="44"/>
        <v>113.84099999999999</v>
      </c>
      <c r="I119" s="744">
        <f t="shared" si="45"/>
        <v>69.472999999999999</v>
      </c>
      <c r="J119" s="744">
        <f t="shared" si="46"/>
        <v>73.191000000000003</v>
      </c>
      <c r="K119" s="744">
        <f t="shared" si="47"/>
        <v>60.164000000000001</v>
      </c>
      <c r="L119" s="744">
        <f t="shared" si="48"/>
        <v>100.59700000000001</v>
      </c>
      <c r="M119" s="745">
        <f t="shared" si="49"/>
        <v>65.701999999999998</v>
      </c>
      <c r="N119" s="725"/>
    </row>
    <row r="120" spans="2:14" x14ac:dyDescent="0.2">
      <c r="B120" s="743" t="s">
        <v>86</v>
      </c>
      <c r="C120" s="744">
        <f t="shared" si="39"/>
        <v>3.1619999999999999</v>
      </c>
      <c r="D120" s="744">
        <f t="shared" si="40"/>
        <v>2.073</v>
      </c>
      <c r="E120" s="744">
        <f t="shared" si="41"/>
        <v>2.4809999999999999</v>
      </c>
      <c r="F120" s="744">
        <f t="shared" si="42"/>
        <v>1.853</v>
      </c>
      <c r="G120" s="744">
        <f t="shared" si="43"/>
        <v>1.633</v>
      </c>
      <c r="H120" s="744">
        <f t="shared" si="44"/>
        <v>1.754</v>
      </c>
      <c r="I120" s="744">
        <f t="shared" si="45"/>
        <v>3.0489999999999999</v>
      </c>
      <c r="J120" s="744">
        <f t="shared" si="46"/>
        <v>4.2709999999999999</v>
      </c>
      <c r="K120" s="744">
        <f t="shared" si="47"/>
        <v>2.5299999999999998</v>
      </c>
      <c r="L120" s="744">
        <f t="shared" si="48"/>
        <v>6.4130000000000003</v>
      </c>
      <c r="M120" s="745">
        <f t="shared" si="49"/>
        <v>2.0369999999999999</v>
      </c>
      <c r="N120" s="725"/>
    </row>
    <row r="121" spans="2:14" x14ac:dyDescent="0.2">
      <c r="B121" s="743" t="s">
        <v>87</v>
      </c>
      <c r="C121" s="744">
        <f t="shared" si="39"/>
        <v>103.11199999999999</v>
      </c>
      <c r="D121" s="744">
        <f t="shared" si="40"/>
        <v>89.078999999999994</v>
      </c>
      <c r="E121" s="744">
        <f t="shared" si="41"/>
        <v>25.213000000000001</v>
      </c>
      <c r="F121" s="744">
        <f t="shared" si="42"/>
        <v>44.381</v>
      </c>
      <c r="G121" s="744">
        <f t="shared" si="43"/>
        <v>60.988</v>
      </c>
      <c r="H121" s="744">
        <f t="shared" si="44"/>
        <v>50.146000000000001</v>
      </c>
      <c r="I121" s="744">
        <f t="shared" si="45"/>
        <v>58.429000000000002</v>
      </c>
      <c r="J121" s="744">
        <f t="shared" si="46"/>
        <v>39.024000000000001</v>
      </c>
      <c r="K121" s="744">
        <f t="shared" si="47"/>
        <v>26.574999999999999</v>
      </c>
      <c r="L121" s="744">
        <f t="shared" si="48"/>
        <v>65.033000000000001</v>
      </c>
      <c r="M121" s="745">
        <f t="shared" si="49"/>
        <v>31.413000000000004</v>
      </c>
      <c r="N121" s="725"/>
    </row>
    <row r="122" spans="2:14" x14ac:dyDescent="0.2">
      <c r="B122" s="743" t="s">
        <v>88</v>
      </c>
      <c r="C122" s="744">
        <f t="shared" si="39"/>
        <v>56.314999999999998</v>
      </c>
      <c r="D122" s="744">
        <f t="shared" si="40"/>
        <v>64.682000000000002</v>
      </c>
      <c r="E122" s="744">
        <f t="shared" si="41"/>
        <v>55.68</v>
      </c>
      <c r="F122" s="744">
        <f t="shared" si="42"/>
        <v>42.384</v>
      </c>
      <c r="G122" s="744">
        <f t="shared" si="43"/>
        <v>38.768999999999998</v>
      </c>
      <c r="H122" s="744">
        <f t="shared" si="44"/>
        <v>29.27</v>
      </c>
      <c r="I122" s="744">
        <f t="shared" si="45"/>
        <v>30.478000000000002</v>
      </c>
      <c r="J122" s="744">
        <f t="shared" si="46"/>
        <v>26.131999999999998</v>
      </c>
      <c r="K122" s="744">
        <f t="shared" si="47"/>
        <v>22.402999999999999</v>
      </c>
      <c r="L122" s="744">
        <f t="shared" si="48"/>
        <v>24.826000000000001</v>
      </c>
      <c r="M122" s="745">
        <f t="shared" si="49"/>
        <v>10.074</v>
      </c>
      <c r="N122" s="725"/>
    </row>
    <row r="123" spans="2:14" x14ac:dyDescent="0.2">
      <c r="B123" s="743" t="s">
        <v>89</v>
      </c>
      <c r="C123" s="744">
        <f t="shared" si="39"/>
        <v>11.040999999999999</v>
      </c>
      <c r="D123" s="744">
        <f t="shared" si="40"/>
        <v>7.9089999999999998</v>
      </c>
      <c r="E123" s="744">
        <f t="shared" si="41"/>
        <v>10.971</v>
      </c>
      <c r="F123" s="744">
        <f t="shared" si="42"/>
        <v>7.9210000000000003</v>
      </c>
      <c r="G123" s="744">
        <f t="shared" si="43"/>
        <v>4.9649999999999999</v>
      </c>
      <c r="H123" s="744">
        <f t="shared" si="44"/>
        <v>33.073999999999998</v>
      </c>
      <c r="I123" s="744">
        <f t="shared" si="45"/>
        <v>9.7289999999999992</v>
      </c>
      <c r="J123" s="744">
        <f t="shared" si="46"/>
        <v>9.64</v>
      </c>
      <c r="K123" s="744">
        <f t="shared" si="47"/>
        <v>14.058999999999999</v>
      </c>
      <c r="L123" s="744">
        <f t="shared" si="48"/>
        <v>14.925000000000001</v>
      </c>
      <c r="M123" s="745">
        <f t="shared" si="49"/>
        <v>32.168999999999997</v>
      </c>
      <c r="N123" s="725"/>
    </row>
    <row r="124" spans="2:14" x14ac:dyDescent="0.2">
      <c r="B124" s="743" t="s">
        <v>90</v>
      </c>
      <c r="C124" s="744">
        <f t="shared" si="39"/>
        <v>32.945999999999998</v>
      </c>
      <c r="D124" s="744">
        <f t="shared" si="40"/>
        <v>41.641999999999996</v>
      </c>
      <c r="E124" s="744">
        <f t="shared" si="41"/>
        <v>18.061</v>
      </c>
      <c r="F124" s="744">
        <f t="shared" si="42"/>
        <v>23.359000000000002</v>
      </c>
      <c r="G124" s="744">
        <f t="shared" si="43"/>
        <v>6.1870000000000003</v>
      </c>
      <c r="H124" s="744">
        <f t="shared" si="44"/>
        <v>52.489999999999995</v>
      </c>
      <c r="I124" s="744">
        <f t="shared" si="45"/>
        <v>4.74</v>
      </c>
      <c r="J124" s="744">
        <f t="shared" si="46"/>
        <v>4.8040000000000003</v>
      </c>
      <c r="K124" s="744">
        <f t="shared" si="47"/>
        <v>5.4279999999999999</v>
      </c>
      <c r="L124" s="744">
        <f t="shared" si="48"/>
        <v>6.0419999999999998</v>
      </c>
      <c r="M124" s="745">
        <f t="shared" si="49"/>
        <v>1.4550000000000001</v>
      </c>
      <c r="N124" s="725"/>
    </row>
    <row r="125" spans="2:14" x14ac:dyDescent="0.2">
      <c r="B125" s="743" t="s">
        <v>91</v>
      </c>
      <c r="C125" s="744">
        <f t="shared" si="39"/>
        <v>18.968</v>
      </c>
      <c r="D125" s="744">
        <f t="shared" si="40"/>
        <v>9.36</v>
      </c>
      <c r="E125" s="744">
        <f t="shared" si="41"/>
        <v>5.9149999999999991</v>
      </c>
      <c r="F125" s="744">
        <f t="shared" si="42"/>
        <v>6.0760000000000005</v>
      </c>
      <c r="G125" s="744">
        <f t="shared" si="43"/>
        <v>8.484</v>
      </c>
      <c r="H125" s="744">
        <f t="shared" si="44"/>
        <v>9.1760000000000002</v>
      </c>
      <c r="I125" s="744">
        <f t="shared" si="45"/>
        <v>12.013999999999999</v>
      </c>
      <c r="J125" s="744">
        <f t="shared" si="46"/>
        <v>14.948</v>
      </c>
      <c r="K125" s="744">
        <f t="shared" si="47"/>
        <v>14.708</v>
      </c>
      <c r="L125" s="744">
        <f t="shared" si="48"/>
        <v>19.856999999999999</v>
      </c>
      <c r="M125" s="745">
        <f t="shared" si="49"/>
        <v>32.256</v>
      </c>
      <c r="N125" s="725"/>
    </row>
    <row r="126" spans="2:14" x14ac:dyDescent="0.2">
      <c r="B126" s="743"/>
      <c r="C126" s="744">
        <f t="shared" si="39"/>
        <v>0</v>
      </c>
      <c r="D126" s="744">
        <f t="shared" si="40"/>
        <v>0</v>
      </c>
      <c r="E126" s="744">
        <f t="shared" si="41"/>
        <v>0</v>
      </c>
      <c r="F126" s="744">
        <f t="shared" si="42"/>
        <v>0</v>
      </c>
      <c r="G126" s="744">
        <f t="shared" si="43"/>
        <v>0</v>
      </c>
      <c r="H126" s="744">
        <f t="shared" si="44"/>
        <v>0</v>
      </c>
      <c r="I126" s="744">
        <f t="shared" si="45"/>
        <v>0</v>
      </c>
      <c r="J126" s="744">
        <f t="shared" si="46"/>
        <v>0</v>
      </c>
      <c r="K126" s="744">
        <f t="shared" si="47"/>
        <v>0</v>
      </c>
      <c r="L126" s="744">
        <f t="shared" si="48"/>
        <v>0</v>
      </c>
      <c r="M126" s="745">
        <f t="shared" si="49"/>
        <v>0</v>
      </c>
      <c r="N126" s="725"/>
    </row>
    <row r="127" spans="2:14" x14ac:dyDescent="0.2">
      <c r="B127" s="743"/>
      <c r="C127" s="744">
        <f t="shared" si="39"/>
        <v>0</v>
      </c>
      <c r="D127" s="744">
        <f t="shared" si="40"/>
        <v>0</v>
      </c>
      <c r="E127" s="744">
        <f t="shared" si="41"/>
        <v>0</v>
      </c>
      <c r="F127" s="744">
        <f t="shared" si="42"/>
        <v>0</v>
      </c>
      <c r="G127" s="744">
        <f t="shared" si="43"/>
        <v>0</v>
      </c>
      <c r="H127" s="744">
        <f t="shared" si="44"/>
        <v>0</v>
      </c>
      <c r="I127" s="744">
        <f t="shared" si="45"/>
        <v>0</v>
      </c>
      <c r="J127" s="744">
        <f t="shared" si="46"/>
        <v>0</v>
      </c>
      <c r="K127" s="744">
        <f t="shared" si="47"/>
        <v>0</v>
      </c>
      <c r="L127" s="744">
        <f t="shared" si="48"/>
        <v>0</v>
      </c>
      <c r="M127" s="745">
        <f t="shared" si="49"/>
        <v>0</v>
      </c>
      <c r="N127" s="725"/>
    </row>
    <row r="128" spans="2:14" ht="13.5" thickBot="1" x14ac:dyDescent="0.25">
      <c r="B128" s="746"/>
      <c r="C128" s="747">
        <f t="shared" si="39"/>
        <v>0</v>
      </c>
      <c r="D128" s="747">
        <f t="shared" si="40"/>
        <v>0</v>
      </c>
      <c r="E128" s="747">
        <f t="shared" si="41"/>
        <v>0</v>
      </c>
      <c r="F128" s="747">
        <f t="shared" si="42"/>
        <v>0</v>
      </c>
      <c r="G128" s="747">
        <f t="shared" si="43"/>
        <v>0</v>
      </c>
      <c r="H128" s="747">
        <f t="shared" si="44"/>
        <v>0</v>
      </c>
      <c r="I128" s="747">
        <f t="shared" si="45"/>
        <v>0</v>
      </c>
      <c r="J128" s="747">
        <f t="shared" si="46"/>
        <v>0</v>
      </c>
      <c r="K128" s="747">
        <f t="shared" si="47"/>
        <v>0</v>
      </c>
      <c r="L128" s="747">
        <f t="shared" si="48"/>
        <v>0</v>
      </c>
      <c r="M128" s="748">
        <f t="shared" si="49"/>
        <v>0</v>
      </c>
      <c r="N128" s="725"/>
    </row>
    <row r="130" spans="1:13" x14ac:dyDescent="0.2">
      <c r="A130" s="271"/>
    </row>
    <row r="131" spans="1:13" x14ac:dyDescent="0.2">
      <c r="B131" s="782" t="s">
        <v>744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83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84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154.726</v>
      </c>
      <c r="D134" s="725">
        <v>95.405000000000001</v>
      </c>
      <c r="E134" s="725">
        <v>82.47</v>
      </c>
      <c r="F134" s="725">
        <v>74.376000000000005</v>
      </c>
      <c r="G134" s="725">
        <v>78.396000000000001</v>
      </c>
      <c r="H134" s="725">
        <v>77.966999999999999</v>
      </c>
      <c r="I134" s="725">
        <v>111.624</v>
      </c>
      <c r="J134" s="725">
        <v>96.180999999999997</v>
      </c>
      <c r="K134" s="725">
        <v>69.941999999999993</v>
      </c>
      <c r="L134" s="725">
        <v>92.778000000000006</v>
      </c>
      <c r="M134" s="726">
        <v>38.143999999999998</v>
      </c>
    </row>
    <row r="135" spans="1:13" x14ac:dyDescent="0.2">
      <c r="B135" s="724" t="s">
        <v>215</v>
      </c>
      <c r="C135" s="725">
        <v>66</v>
      </c>
      <c r="D135" s="725">
        <v>41.343000000000004</v>
      </c>
      <c r="E135" s="725">
        <v>37.557000000000002</v>
      </c>
      <c r="F135" s="725">
        <v>35.277000000000001</v>
      </c>
      <c r="G135" s="725">
        <v>36.368000000000002</v>
      </c>
      <c r="H135" s="725">
        <v>29.954999999999998</v>
      </c>
      <c r="I135" s="725">
        <v>45.005000000000003</v>
      </c>
      <c r="J135" s="725">
        <v>40.805999999999997</v>
      </c>
      <c r="K135" s="725">
        <v>29.981000000000002</v>
      </c>
      <c r="L135" s="725">
        <v>44.984000000000002</v>
      </c>
      <c r="M135" s="726">
        <v>16.158999999999999</v>
      </c>
    </row>
    <row r="136" spans="1:13" x14ac:dyDescent="0.2">
      <c r="B136" s="724" t="s">
        <v>216</v>
      </c>
      <c r="C136" s="725">
        <v>64.510000000000005</v>
      </c>
      <c r="D136" s="725">
        <v>41.634999999999998</v>
      </c>
      <c r="E136" s="725">
        <v>37.497999999999998</v>
      </c>
      <c r="F136" s="725">
        <v>35.514000000000003</v>
      </c>
      <c r="G136" s="725">
        <v>35.981999999999999</v>
      </c>
      <c r="H136" s="725">
        <v>29.076000000000001</v>
      </c>
      <c r="I136" s="725">
        <v>42.292000000000002</v>
      </c>
      <c r="J136" s="725">
        <v>39.76</v>
      </c>
      <c r="K136" s="725">
        <v>31.021000000000001</v>
      </c>
      <c r="L136" s="725">
        <v>50.66</v>
      </c>
      <c r="M136" s="726">
        <v>17.780999999999999</v>
      </c>
    </row>
    <row r="137" spans="1:13" x14ac:dyDescent="0.2">
      <c r="B137" s="724" t="s">
        <v>217</v>
      </c>
      <c r="C137" s="725">
        <v>153.25399999999999</v>
      </c>
      <c r="D137" s="725">
        <v>104.982</v>
      </c>
      <c r="E137" s="725">
        <v>90.454999999999998</v>
      </c>
      <c r="F137" s="725">
        <v>87.138000000000005</v>
      </c>
      <c r="G137" s="725">
        <v>85.382000000000005</v>
      </c>
      <c r="H137" s="725">
        <v>67.296000000000006</v>
      </c>
      <c r="I137" s="725">
        <v>93.206999999999994</v>
      </c>
      <c r="J137" s="725">
        <v>89.444999999999993</v>
      </c>
      <c r="K137" s="725">
        <v>75.555000000000007</v>
      </c>
      <c r="L137" s="725">
        <v>146.17500000000001</v>
      </c>
      <c r="M137" s="726">
        <v>55.087000000000003</v>
      </c>
    </row>
    <row r="138" spans="1:13" x14ac:dyDescent="0.2">
      <c r="B138" s="724" t="s">
        <v>218</v>
      </c>
      <c r="C138" s="725">
        <v>73.882000000000005</v>
      </c>
      <c r="D138" s="725">
        <v>61.329000000000001</v>
      </c>
      <c r="E138" s="725">
        <v>44.174999999999997</v>
      </c>
      <c r="F138" s="725">
        <v>41.686</v>
      </c>
      <c r="G138" s="725">
        <v>39.332000000000001</v>
      </c>
      <c r="H138" s="725">
        <v>28.571999999999999</v>
      </c>
      <c r="I138" s="725">
        <v>38.951999999999998</v>
      </c>
      <c r="J138" s="725">
        <v>36.238</v>
      </c>
      <c r="K138" s="725">
        <v>34.859000000000002</v>
      </c>
      <c r="L138" s="725">
        <v>87.471999999999994</v>
      </c>
      <c r="M138" s="726">
        <v>41.871000000000002</v>
      </c>
    </row>
    <row r="139" spans="1:13" x14ac:dyDescent="0.2">
      <c r="B139" s="724" t="s">
        <v>219</v>
      </c>
      <c r="C139" s="725">
        <v>12.003</v>
      </c>
      <c r="D139" s="725">
        <v>12.888999999999999</v>
      </c>
      <c r="E139" s="725">
        <v>7.9829999999999997</v>
      </c>
      <c r="F139" s="725">
        <v>7.2809999999999997</v>
      </c>
      <c r="G139" s="725">
        <v>6.3710000000000004</v>
      </c>
      <c r="H139" s="725">
        <v>4.6950000000000003</v>
      </c>
      <c r="I139" s="725">
        <v>7.5519999999999996</v>
      </c>
      <c r="J139" s="725">
        <v>5.968</v>
      </c>
      <c r="K139" s="725">
        <v>6.548</v>
      </c>
      <c r="L139" s="725">
        <v>14.034000000000001</v>
      </c>
      <c r="M139" s="726">
        <v>9.157</v>
      </c>
    </row>
    <row r="140" spans="1:13" x14ac:dyDescent="0.2">
      <c r="B140" s="724" t="s">
        <v>220</v>
      </c>
      <c r="C140" s="725">
        <v>3.4529999999999998</v>
      </c>
      <c r="D140" s="725">
        <v>4.2060000000000004</v>
      </c>
      <c r="E140" s="725">
        <v>2.8460000000000001</v>
      </c>
      <c r="F140" s="725">
        <v>1.849</v>
      </c>
      <c r="G140" s="725">
        <v>1.508</v>
      </c>
      <c r="H140" s="725">
        <v>1.5940000000000001</v>
      </c>
      <c r="I140" s="725">
        <v>2.9929999999999999</v>
      </c>
      <c r="J140" s="725">
        <v>2.246</v>
      </c>
      <c r="K140" s="725">
        <v>2.7949999999999999</v>
      </c>
      <c r="L140" s="725">
        <v>4.4119999999999999</v>
      </c>
      <c r="M140" s="726">
        <v>2.8809999999999998</v>
      </c>
    </row>
    <row r="141" spans="1:13" x14ac:dyDescent="0.2">
      <c r="B141" s="724" t="s">
        <v>221</v>
      </c>
      <c r="C141" s="725">
        <v>3.7719999999999998</v>
      </c>
      <c r="D141" s="725">
        <v>2.7160000000000002</v>
      </c>
      <c r="E141" s="725">
        <v>3.0950000000000002</v>
      </c>
      <c r="F141" s="725">
        <v>1.27</v>
      </c>
      <c r="G141" s="725">
        <v>0.73499999999999999</v>
      </c>
      <c r="H141" s="725">
        <v>0.67</v>
      </c>
      <c r="I141" s="725">
        <v>2.367</v>
      </c>
      <c r="J141" s="725">
        <v>2.2160000000000002</v>
      </c>
      <c r="K141" s="725">
        <v>2.5659999999999998</v>
      </c>
      <c r="L141" s="725">
        <v>5.8920000000000003</v>
      </c>
      <c r="M141" s="726">
        <v>3.41</v>
      </c>
    </row>
    <row r="142" spans="1:13" ht="13.5" thickBot="1" x14ac:dyDescent="0.25">
      <c r="B142" s="762" t="s">
        <v>80</v>
      </c>
      <c r="C142" s="763">
        <v>531.601</v>
      </c>
      <c r="D142" s="763">
        <v>364.50599999999997</v>
      </c>
      <c r="E142" s="763">
        <v>306.07900000000001</v>
      </c>
      <c r="F142" s="763">
        <v>284.392</v>
      </c>
      <c r="G142" s="763">
        <v>284.07400000000001</v>
      </c>
      <c r="H142" s="763">
        <v>239.82499999999999</v>
      </c>
      <c r="I142" s="763">
        <v>343.99200000000002</v>
      </c>
      <c r="J142" s="763">
        <v>312.86099999999999</v>
      </c>
      <c r="K142" s="763">
        <v>253.268</v>
      </c>
      <c r="L142" s="763">
        <v>446.40800000000002</v>
      </c>
      <c r="M142" s="766">
        <v>184.489</v>
      </c>
    </row>
    <row r="145" spans="2:24" x14ac:dyDescent="0.2">
      <c r="B145" s="782" t="s">
        <v>744</v>
      </c>
      <c r="C145" s="785" t="s">
        <v>331</v>
      </c>
      <c r="D145" s="786"/>
      <c r="E145" s="785" t="s">
        <v>222</v>
      </c>
      <c r="F145" s="786"/>
      <c r="G145" s="785" t="s">
        <v>225</v>
      </c>
      <c r="H145" s="786"/>
      <c r="I145" s="785" t="s">
        <v>226</v>
      </c>
      <c r="J145" s="786"/>
      <c r="K145" s="785" t="s">
        <v>227</v>
      </c>
      <c r="L145" s="786"/>
      <c r="M145" s="785" t="s">
        <v>228</v>
      </c>
      <c r="N145" s="786"/>
      <c r="O145" s="785" t="s">
        <v>332</v>
      </c>
      <c r="P145" s="786"/>
      <c r="Q145" s="785" t="s">
        <v>333</v>
      </c>
      <c r="R145" s="786"/>
      <c r="S145" s="785" t="s">
        <v>231</v>
      </c>
      <c r="T145" s="786"/>
      <c r="U145" s="785" t="s">
        <v>232</v>
      </c>
      <c r="V145" s="786"/>
      <c r="W145" s="785" t="s">
        <v>233</v>
      </c>
      <c r="X145" s="787"/>
    </row>
    <row r="146" spans="2:24" x14ac:dyDescent="0.2">
      <c r="B146" s="783"/>
      <c r="C146" s="788" t="s">
        <v>79</v>
      </c>
      <c r="D146" s="789"/>
      <c r="E146" s="788" t="s">
        <v>79</v>
      </c>
      <c r="F146" s="789"/>
      <c r="G146" s="788" t="s">
        <v>79</v>
      </c>
      <c r="H146" s="789"/>
      <c r="I146" s="788" t="s">
        <v>79</v>
      </c>
      <c r="J146" s="789"/>
      <c r="K146" s="788" t="s">
        <v>79</v>
      </c>
      <c r="L146" s="789"/>
      <c r="M146" s="788" t="s">
        <v>79</v>
      </c>
      <c r="N146" s="789"/>
      <c r="O146" s="788"/>
      <c r="P146" s="789"/>
      <c r="Q146" s="788"/>
      <c r="R146" s="789"/>
      <c r="S146" s="788"/>
      <c r="T146" s="789"/>
      <c r="U146" s="788"/>
      <c r="V146" s="789"/>
      <c r="W146" s="788"/>
      <c r="X146" s="790"/>
    </row>
    <row r="147" spans="2:24" ht="41.25" thickBot="1" x14ac:dyDescent="0.25">
      <c r="B147" s="784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2">
        <v>45.421999999999997</v>
      </c>
      <c r="D148" s="731">
        <v>14.55</v>
      </c>
      <c r="E148" s="722">
        <v>38.381</v>
      </c>
      <c r="F148" s="731">
        <v>16.21</v>
      </c>
      <c r="G148" s="722">
        <v>42.683999999999997</v>
      </c>
      <c r="H148" s="731">
        <v>21.45</v>
      </c>
      <c r="I148" s="722">
        <v>43.277999999999999</v>
      </c>
      <c r="J148" s="731">
        <v>16.64</v>
      </c>
      <c r="K148" s="722">
        <v>38.737000000000002</v>
      </c>
      <c r="L148" s="731">
        <v>15.99</v>
      </c>
      <c r="M148" s="722">
        <v>57.804000000000002</v>
      </c>
      <c r="N148" s="731">
        <v>27.34</v>
      </c>
      <c r="O148" s="722">
        <v>41.875999999999998</v>
      </c>
      <c r="P148" s="731">
        <v>30.2</v>
      </c>
      <c r="Q148" s="722">
        <v>33.136000000000003</v>
      </c>
      <c r="R148" s="731">
        <v>13.88</v>
      </c>
      <c r="S148" s="722">
        <v>37.036000000000001</v>
      </c>
      <c r="T148" s="731">
        <v>13.17</v>
      </c>
      <c r="U148" s="722">
        <v>44.732999999999997</v>
      </c>
      <c r="V148" s="731">
        <v>11.37</v>
      </c>
      <c r="W148" s="722">
        <v>52.594999999999999</v>
      </c>
      <c r="X148" s="732">
        <v>10.92</v>
      </c>
    </row>
    <row r="149" spans="2:24" x14ac:dyDescent="0.2">
      <c r="B149" s="724" t="s">
        <v>215</v>
      </c>
      <c r="C149" s="725">
        <v>21</v>
      </c>
      <c r="D149" s="733">
        <v>14.04</v>
      </c>
      <c r="E149" s="725">
        <v>17.852</v>
      </c>
      <c r="F149" s="733">
        <v>15.98</v>
      </c>
      <c r="G149" s="725">
        <v>20.853999999999999</v>
      </c>
      <c r="H149" s="733">
        <v>24.19</v>
      </c>
      <c r="I149" s="725">
        <v>18.988</v>
      </c>
      <c r="J149" s="733">
        <v>15.61</v>
      </c>
      <c r="K149" s="725">
        <v>19.936</v>
      </c>
      <c r="L149" s="733">
        <v>17.36</v>
      </c>
      <c r="M149" s="725">
        <v>26.544</v>
      </c>
      <c r="N149" s="733">
        <v>30.16</v>
      </c>
      <c r="O149" s="725">
        <v>13.17</v>
      </c>
      <c r="P149" s="733">
        <v>26.38</v>
      </c>
      <c r="Q149" s="725">
        <v>8.3559999999999999</v>
      </c>
      <c r="R149" s="733">
        <v>14.68</v>
      </c>
      <c r="S149" s="725">
        <v>8.4049999999999994</v>
      </c>
      <c r="T149" s="733">
        <v>12.15</v>
      </c>
      <c r="U149" s="725">
        <v>11.473000000000001</v>
      </c>
      <c r="V149" s="733">
        <v>11.36</v>
      </c>
      <c r="W149" s="725">
        <v>14.991</v>
      </c>
      <c r="X149" s="734">
        <v>14.24</v>
      </c>
    </row>
    <row r="150" spans="2:24" x14ac:dyDescent="0.2">
      <c r="B150" s="724" t="s">
        <v>216</v>
      </c>
      <c r="C150" s="725">
        <v>23.312999999999999</v>
      </c>
      <c r="D150" s="733">
        <v>15.07</v>
      </c>
      <c r="E150" s="725">
        <v>22.728999999999999</v>
      </c>
      <c r="F150" s="733">
        <v>14.82</v>
      </c>
      <c r="G150" s="725">
        <v>25.867999999999999</v>
      </c>
      <c r="H150" s="733">
        <v>23.23</v>
      </c>
      <c r="I150" s="725">
        <v>21.782</v>
      </c>
      <c r="J150" s="733">
        <v>14.55</v>
      </c>
      <c r="K150" s="725">
        <v>24.321999999999999</v>
      </c>
      <c r="L150" s="733">
        <v>18.18</v>
      </c>
      <c r="M150" s="725">
        <v>32.259</v>
      </c>
      <c r="N150" s="733">
        <v>26.29</v>
      </c>
      <c r="O150" s="725">
        <v>13.458</v>
      </c>
      <c r="P150" s="733">
        <v>22.35</v>
      </c>
      <c r="Q150" s="725">
        <v>8.5730000000000004</v>
      </c>
      <c r="R150" s="733">
        <v>16.2</v>
      </c>
      <c r="S150" s="725">
        <v>7.7380000000000004</v>
      </c>
      <c r="T150" s="733">
        <v>13.27</v>
      </c>
      <c r="U150" s="725">
        <v>10.585000000000001</v>
      </c>
      <c r="V150" s="733">
        <v>13.05</v>
      </c>
      <c r="W150" s="725">
        <v>14.952999999999999</v>
      </c>
      <c r="X150" s="734">
        <v>17.14</v>
      </c>
    </row>
    <row r="151" spans="2:24" x14ac:dyDescent="0.2">
      <c r="B151" s="724" t="s">
        <v>217</v>
      </c>
      <c r="C151" s="725">
        <v>76.251000000000005</v>
      </c>
      <c r="D151" s="733">
        <v>20.7</v>
      </c>
      <c r="E151" s="725">
        <v>80.953999999999994</v>
      </c>
      <c r="F151" s="733">
        <v>14.63</v>
      </c>
      <c r="G151" s="725">
        <v>98.328000000000003</v>
      </c>
      <c r="H151" s="733">
        <v>20.56</v>
      </c>
      <c r="I151" s="725">
        <v>85.953000000000003</v>
      </c>
      <c r="J151" s="733">
        <v>16.260000000000002</v>
      </c>
      <c r="K151" s="725">
        <v>115.94499999999999</v>
      </c>
      <c r="L151" s="733">
        <v>20.54</v>
      </c>
      <c r="M151" s="725">
        <v>126.11199999999999</v>
      </c>
      <c r="N151" s="733">
        <v>23.15</v>
      </c>
      <c r="O151" s="725">
        <v>52.49</v>
      </c>
      <c r="P151" s="733">
        <v>22.92</v>
      </c>
      <c r="Q151" s="725">
        <v>35.884999999999998</v>
      </c>
      <c r="R151" s="733">
        <v>20.79</v>
      </c>
      <c r="S151" s="725">
        <v>27.262</v>
      </c>
      <c r="T151" s="733">
        <v>17.59</v>
      </c>
      <c r="U151" s="725">
        <v>36.564</v>
      </c>
      <c r="V151" s="733">
        <v>17.989999999999998</v>
      </c>
      <c r="W151" s="725">
        <v>44.527999999999999</v>
      </c>
      <c r="X151" s="734">
        <v>22.06</v>
      </c>
    </row>
    <row r="152" spans="2:24" x14ac:dyDescent="0.2">
      <c r="B152" s="724" t="s">
        <v>218</v>
      </c>
      <c r="C152" s="725">
        <v>84.393000000000001</v>
      </c>
      <c r="D152" s="733">
        <v>29.59</v>
      </c>
      <c r="E152" s="725">
        <v>102.982</v>
      </c>
      <c r="F152" s="733">
        <v>19.149999999999999</v>
      </c>
      <c r="G152" s="725">
        <v>119.40600000000001</v>
      </c>
      <c r="H152" s="733">
        <v>16.600000000000001</v>
      </c>
      <c r="I152" s="725">
        <v>153.31700000000001</v>
      </c>
      <c r="J152" s="733">
        <v>23.14</v>
      </c>
      <c r="K152" s="725">
        <v>207.715</v>
      </c>
      <c r="L152" s="733">
        <v>23.04</v>
      </c>
      <c r="M152" s="725">
        <v>163.41399999999999</v>
      </c>
      <c r="N152" s="733">
        <v>21.75</v>
      </c>
      <c r="O152" s="725">
        <v>76.519000000000005</v>
      </c>
      <c r="P152" s="733">
        <v>30.07</v>
      </c>
      <c r="Q152" s="725">
        <v>60.308999999999997</v>
      </c>
      <c r="R152" s="733">
        <v>20.09</v>
      </c>
      <c r="S152" s="725">
        <v>54.139000000000003</v>
      </c>
      <c r="T152" s="733">
        <v>24.62</v>
      </c>
      <c r="U152" s="725">
        <v>72.962000000000003</v>
      </c>
      <c r="V152" s="733">
        <v>27.78</v>
      </c>
      <c r="W152" s="725">
        <v>70.483000000000004</v>
      </c>
      <c r="X152" s="734">
        <v>35.14</v>
      </c>
    </row>
    <row r="153" spans="2:24" x14ac:dyDescent="0.2">
      <c r="B153" s="724" t="s">
        <v>219</v>
      </c>
      <c r="C153" s="725">
        <v>24.681000000000001</v>
      </c>
      <c r="D153" s="733">
        <v>22.36</v>
      </c>
      <c r="E153" s="725">
        <v>48.006</v>
      </c>
      <c r="F153" s="733">
        <v>26.35</v>
      </c>
      <c r="G153" s="725">
        <v>41.792999999999999</v>
      </c>
      <c r="H153" s="733">
        <v>18.670000000000002</v>
      </c>
      <c r="I153" s="725">
        <v>84.885000000000005</v>
      </c>
      <c r="J153" s="733">
        <v>25.48</v>
      </c>
      <c r="K153" s="725">
        <v>85.069000000000003</v>
      </c>
      <c r="L153" s="733">
        <v>22.54</v>
      </c>
      <c r="M153" s="725">
        <v>54.694000000000003</v>
      </c>
      <c r="N153" s="733">
        <v>19.350000000000001</v>
      </c>
      <c r="O153" s="725">
        <v>32.207000000000001</v>
      </c>
      <c r="P153" s="733">
        <v>32.54</v>
      </c>
      <c r="Q153" s="725">
        <v>27.443999999999999</v>
      </c>
      <c r="R153" s="733">
        <v>24.24</v>
      </c>
      <c r="S153" s="725">
        <v>27.988</v>
      </c>
      <c r="T153" s="733">
        <v>27.38</v>
      </c>
      <c r="U153" s="725">
        <v>42.634999999999998</v>
      </c>
      <c r="V153" s="733">
        <v>32.340000000000003</v>
      </c>
      <c r="W153" s="725">
        <v>37.466000000000001</v>
      </c>
      <c r="X153" s="734">
        <v>42.68</v>
      </c>
    </row>
    <row r="154" spans="2:24" x14ac:dyDescent="0.2">
      <c r="B154" s="724" t="s">
        <v>220</v>
      </c>
      <c r="C154" s="725">
        <v>6.5759999999999996</v>
      </c>
      <c r="D154" s="733">
        <v>22.6</v>
      </c>
      <c r="E154" s="725">
        <v>21.155999999999999</v>
      </c>
      <c r="F154" s="733">
        <v>32.450000000000003</v>
      </c>
      <c r="G154" s="725">
        <v>15.439</v>
      </c>
      <c r="H154" s="733">
        <v>21.75</v>
      </c>
      <c r="I154" s="725">
        <v>41.689</v>
      </c>
      <c r="J154" s="733">
        <v>27.6</v>
      </c>
      <c r="K154" s="725">
        <v>29.073</v>
      </c>
      <c r="L154" s="733">
        <v>21.85</v>
      </c>
      <c r="M154" s="725">
        <v>18.86</v>
      </c>
      <c r="N154" s="733">
        <v>22.66</v>
      </c>
      <c r="O154" s="725">
        <v>12.959</v>
      </c>
      <c r="P154" s="733">
        <v>29.66</v>
      </c>
      <c r="Q154" s="725">
        <v>13.513999999999999</v>
      </c>
      <c r="R154" s="733">
        <v>29.85</v>
      </c>
      <c r="S154" s="725">
        <v>12.951000000000001</v>
      </c>
      <c r="T154" s="733">
        <v>31.77</v>
      </c>
      <c r="U154" s="725">
        <v>23.998999999999999</v>
      </c>
      <c r="V154" s="733">
        <v>35.549999999999997</v>
      </c>
      <c r="W154" s="725">
        <v>20.984000000000002</v>
      </c>
      <c r="X154" s="734">
        <v>47.33</v>
      </c>
    </row>
    <row r="155" spans="2:24" x14ac:dyDescent="0.2">
      <c r="B155" s="724" t="s">
        <v>221</v>
      </c>
      <c r="C155" s="725">
        <v>5.3929999999999998</v>
      </c>
      <c r="D155" s="733">
        <v>45.34</v>
      </c>
      <c r="E155" s="725">
        <v>42.192999999999998</v>
      </c>
      <c r="F155" s="733">
        <v>55.2</v>
      </c>
      <c r="G155" s="725">
        <v>6.1479999999999997</v>
      </c>
      <c r="H155" s="733">
        <v>28.21</v>
      </c>
      <c r="I155" s="725">
        <v>38.750999999999998</v>
      </c>
      <c r="J155" s="733">
        <v>45.8</v>
      </c>
      <c r="K155" s="725">
        <v>22.992000000000001</v>
      </c>
      <c r="L155" s="733">
        <v>36.46</v>
      </c>
      <c r="M155" s="725">
        <v>11.786</v>
      </c>
      <c r="N155" s="733">
        <v>32.54</v>
      </c>
      <c r="O155" s="725">
        <v>16.87</v>
      </c>
      <c r="P155" s="733">
        <v>57.38</v>
      </c>
      <c r="Q155" s="725">
        <v>10.19</v>
      </c>
      <c r="R155" s="733">
        <v>29.86</v>
      </c>
      <c r="S155" s="725">
        <v>5.7210000000000001</v>
      </c>
      <c r="T155" s="733">
        <v>34.74</v>
      </c>
      <c r="U155" s="725">
        <v>8.6289999999999996</v>
      </c>
      <c r="V155" s="733">
        <v>31.01</v>
      </c>
      <c r="W155" s="725">
        <v>6.1929999999999996</v>
      </c>
      <c r="X155" s="734">
        <v>58.27</v>
      </c>
    </row>
    <row r="156" spans="2:24" ht="13.5" thickBot="1" x14ac:dyDescent="0.25">
      <c r="B156" s="762" t="s">
        <v>80</v>
      </c>
      <c r="C156" s="763">
        <v>287.02800000000002</v>
      </c>
      <c r="D156" s="764">
        <v>18.52</v>
      </c>
      <c r="E156" s="763">
        <v>374.25299999999999</v>
      </c>
      <c r="F156" s="764">
        <v>17.09</v>
      </c>
      <c r="G156" s="763">
        <v>370.53500000000003</v>
      </c>
      <c r="H156" s="764">
        <v>16.57</v>
      </c>
      <c r="I156" s="763">
        <v>488.64299999999997</v>
      </c>
      <c r="J156" s="764">
        <v>18.55</v>
      </c>
      <c r="K156" s="763">
        <v>543.79</v>
      </c>
      <c r="L156" s="764">
        <v>19.170000000000002</v>
      </c>
      <c r="M156" s="763">
        <v>491.47399999999999</v>
      </c>
      <c r="N156" s="764">
        <v>18.88</v>
      </c>
      <c r="O156" s="763">
        <v>259.54899999999998</v>
      </c>
      <c r="P156" s="764">
        <v>21.27</v>
      </c>
      <c r="Q156" s="763">
        <v>197.40799999999999</v>
      </c>
      <c r="R156" s="764">
        <v>16.32</v>
      </c>
      <c r="S156" s="763">
        <v>181.24</v>
      </c>
      <c r="T156" s="764">
        <v>17.57</v>
      </c>
      <c r="U156" s="763">
        <v>251.57900000000001</v>
      </c>
      <c r="V156" s="764">
        <v>20.8</v>
      </c>
      <c r="W156" s="763">
        <v>262.19400000000002</v>
      </c>
      <c r="X156" s="765">
        <v>24.43</v>
      </c>
    </row>
    <row r="159" spans="2:24" x14ac:dyDescent="0.2">
      <c r="B159" s="782" t="s">
        <v>744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83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84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45.421999999999997</v>
      </c>
      <c r="D162" s="744">
        <f t="shared" ref="D162:D169" si="51">E148</f>
        <v>38.381</v>
      </c>
      <c r="E162" s="744">
        <f t="shared" ref="E162:E169" si="52">G148</f>
        <v>42.683999999999997</v>
      </c>
      <c r="F162" s="744">
        <f t="shared" ref="F162:F169" si="53">I148</f>
        <v>43.277999999999999</v>
      </c>
      <c r="G162" s="744">
        <f t="shared" ref="G162:G169" si="54">K148</f>
        <v>38.737000000000002</v>
      </c>
      <c r="H162" s="744">
        <f t="shared" ref="H162:H170" si="55">M148</f>
        <v>57.804000000000002</v>
      </c>
      <c r="I162" s="744">
        <f t="shared" ref="I162:I169" si="56">O148</f>
        <v>41.875999999999998</v>
      </c>
      <c r="J162" s="744">
        <f t="shared" ref="J162:J169" si="57">Q148</f>
        <v>33.136000000000003</v>
      </c>
      <c r="K162" s="744">
        <f t="shared" ref="K162:K169" si="58">S148</f>
        <v>37.036000000000001</v>
      </c>
      <c r="L162" s="744">
        <f t="shared" ref="L162:L169" si="59">U148</f>
        <v>44.732999999999997</v>
      </c>
      <c r="M162" s="745">
        <f t="shared" ref="M162:M169" si="60">W148</f>
        <v>52.594999999999999</v>
      </c>
      <c r="N162" s="722"/>
    </row>
    <row r="163" spans="2:14" x14ac:dyDescent="0.2">
      <c r="B163" s="743" t="s">
        <v>215</v>
      </c>
      <c r="C163" s="744">
        <f t="shared" si="50"/>
        <v>21</v>
      </c>
      <c r="D163" s="744">
        <f t="shared" si="51"/>
        <v>17.852</v>
      </c>
      <c r="E163" s="744">
        <f t="shared" si="52"/>
        <v>20.853999999999999</v>
      </c>
      <c r="F163" s="744">
        <f t="shared" si="53"/>
        <v>18.988</v>
      </c>
      <c r="G163" s="744">
        <f t="shared" si="54"/>
        <v>19.936</v>
      </c>
      <c r="H163" s="744">
        <f t="shared" si="55"/>
        <v>26.544</v>
      </c>
      <c r="I163" s="744">
        <f t="shared" si="56"/>
        <v>13.17</v>
      </c>
      <c r="J163" s="744">
        <f t="shared" si="57"/>
        <v>8.3559999999999999</v>
      </c>
      <c r="K163" s="744">
        <f t="shared" si="58"/>
        <v>8.4049999999999994</v>
      </c>
      <c r="L163" s="744">
        <f t="shared" si="59"/>
        <v>11.473000000000001</v>
      </c>
      <c r="M163" s="745">
        <f t="shared" si="60"/>
        <v>14.991</v>
      </c>
      <c r="N163" s="725"/>
    </row>
    <row r="164" spans="2:14" x14ac:dyDescent="0.2">
      <c r="B164" s="743" t="s">
        <v>216</v>
      </c>
      <c r="C164" s="744">
        <f t="shared" si="50"/>
        <v>23.312999999999999</v>
      </c>
      <c r="D164" s="744">
        <f t="shared" si="51"/>
        <v>22.728999999999999</v>
      </c>
      <c r="E164" s="744">
        <f t="shared" si="52"/>
        <v>25.867999999999999</v>
      </c>
      <c r="F164" s="744">
        <f t="shared" si="53"/>
        <v>21.782</v>
      </c>
      <c r="G164" s="744">
        <f t="shared" si="54"/>
        <v>24.321999999999999</v>
      </c>
      <c r="H164" s="744">
        <f t="shared" si="55"/>
        <v>32.259</v>
      </c>
      <c r="I164" s="744">
        <f t="shared" si="56"/>
        <v>13.458</v>
      </c>
      <c r="J164" s="744">
        <f t="shared" si="57"/>
        <v>8.5730000000000004</v>
      </c>
      <c r="K164" s="744">
        <f t="shared" si="58"/>
        <v>7.7380000000000004</v>
      </c>
      <c r="L164" s="744">
        <f t="shared" si="59"/>
        <v>10.585000000000001</v>
      </c>
      <c r="M164" s="745">
        <f t="shared" si="60"/>
        <v>14.952999999999999</v>
      </c>
      <c r="N164" s="725"/>
    </row>
    <row r="165" spans="2:14" x14ac:dyDescent="0.2">
      <c r="B165" s="743" t="s">
        <v>217</v>
      </c>
      <c r="C165" s="744">
        <f t="shared" si="50"/>
        <v>76.251000000000005</v>
      </c>
      <c r="D165" s="744">
        <f t="shared" si="51"/>
        <v>80.953999999999994</v>
      </c>
      <c r="E165" s="744">
        <f t="shared" si="52"/>
        <v>98.328000000000003</v>
      </c>
      <c r="F165" s="744">
        <f t="shared" si="53"/>
        <v>85.953000000000003</v>
      </c>
      <c r="G165" s="744">
        <f t="shared" si="54"/>
        <v>115.94499999999999</v>
      </c>
      <c r="H165" s="744">
        <f t="shared" si="55"/>
        <v>126.11199999999999</v>
      </c>
      <c r="I165" s="744">
        <f t="shared" si="56"/>
        <v>52.49</v>
      </c>
      <c r="J165" s="744">
        <f t="shared" si="57"/>
        <v>35.884999999999998</v>
      </c>
      <c r="K165" s="744">
        <f t="shared" si="58"/>
        <v>27.262</v>
      </c>
      <c r="L165" s="744">
        <f t="shared" si="59"/>
        <v>36.564</v>
      </c>
      <c r="M165" s="745">
        <f t="shared" si="60"/>
        <v>44.527999999999999</v>
      </c>
      <c r="N165" s="725"/>
    </row>
    <row r="166" spans="2:14" x14ac:dyDescent="0.2">
      <c r="B166" s="743" t="s">
        <v>218</v>
      </c>
      <c r="C166" s="744">
        <f t="shared" si="50"/>
        <v>84.393000000000001</v>
      </c>
      <c r="D166" s="744">
        <f t="shared" si="51"/>
        <v>102.982</v>
      </c>
      <c r="E166" s="744">
        <f t="shared" si="52"/>
        <v>119.40600000000001</v>
      </c>
      <c r="F166" s="744">
        <f t="shared" si="53"/>
        <v>153.31700000000001</v>
      </c>
      <c r="G166" s="744">
        <f t="shared" si="54"/>
        <v>207.715</v>
      </c>
      <c r="H166" s="744">
        <f t="shared" si="55"/>
        <v>163.41399999999999</v>
      </c>
      <c r="I166" s="744">
        <f t="shared" si="56"/>
        <v>76.519000000000005</v>
      </c>
      <c r="J166" s="744">
        <f t="shared" si="57"/>
        <v>60.308999999999997</v>
      </c>
      <c r="K166" s="744">
        <f t="shared" si="58"/>
        <v>54.139000000000003</v>
      </c>
      <c r="L166" s="744">
        <f t="shared" si="59"/>
        <v>72.962000000000003</v>
      </c>
      <c r="M166" s="745">
        <f t="shared" si="60"/>
        <v>70.483000000000004</v>
      </c>
      <c r="N166" s="725"/>
    </row>
    <row r="167" spans="2:14" x14ac:dyDescent="0.2">
      <c r="B167" s="743" t="s">
        <v>219</v>
      </c>
      <c r="C167" s="744">
        <f t="shared" si="50"/>
        <v>24.681000000000001</v>
      </c>
      <c r="D167" s="744">
        <f t="shared" si="51"/>
        <v>48.006</v>
      </c>
      <c r="E167" s="744">
        <f t="shared" si="52"/>
        <v>41.792999999999999</v>
      </c>
      <c r="F167" s="744">
        <f t="shared" si="53"/>
        <v>84.885000000000005</v>
      </c>
      <c r="G167" s="744">
        <f t="shared" si="54"/>
        <v>85.069000000000003</v>
      </c>
      <c r="H167" s="744">
        <f t="shared" si="55"/>
        <v>54.694000000000003</v>
      </c>
      <c r="I167" s="744">
        <f t="shared" si="56"/>
        <v>32.207000000000001</v>
      </c>
      <c r="J167" s="744">
        <f t="shared" si="57"/>
        <v>27.443999999999999</v>
      </c>
      <c r="K167" s="744">
        <f t="shared" si="58"/>
        <v>27.988</v>
      </c>
      <c r="L167" s="744">
        <f t="shared" si="59"/>
        <v>42.634999999999998</v>
      </c>
      <c r="M167" s="745">
        <f t="shared" si="60"/>
        <v>37.466000000000001</v>
      </c>
      <c r="N167" s="725"/>
    </row>
    <row r="168" spans="2:14" x14ac:dyDescent="0.2">
      <c r="B168" s="743" t="s">
        <v>220</v>
      </c>
      <c r="C168" s="744">
        <f t="shared" si="50"/>
        <v>6.5759999999999996</v>
      </c>
      <c r="D168" s="744">
        <f t="shared" si="51"/>
        <v>21.155999999999999</v>
      </c>
      <c r="E168" s="744">
        <f t="shared" si="52"/>
        <v>15.439</v>
      </c>
      <c r="F168" s="744">
        <f t="shared" si="53"/>
        <v>41.689</v>
      </c>
      <c r="G168" s="744">
        <f t="shared" si="54"/>
        <v>29.073</v>
      </c>
      <c r="H168" s="744">
        <f t="shared" si="55"/>
        <v>18.86</v>
      </c>
      <c r="I168" s="744">
        <f t="shared" si="56"/>
        <v>12.959</v>
      </c>
      <c r="J168" s="744">
        <f t="shared" si="57"/>
        <v>13.513999999999999</v>
      </c>
      <c r="K168" s="744">
        <f t="shared" si="58"/>
        <v>12.951000000000001</v>
      </c>
      <c r="L168" s="744">
        <f t="shared" si="59"/>
        <v>23.998999999999999</v>
      </c>
      <c r="M168" s="745">
        <f t="shared" si="60"/>
        <v>20.984000000000002</v>
      </c>
      <c r="N168" s="725"/>
    </row>
    <row r="169" spans="2:14" x14ac:dyDescent="0.2">
      <c r="B169" s="743" t="s">
        <v>221</v>
      </c>
      <c r="C169" s="744">
        <f t="shared" si="50"/>
        <v>5.3929999999999998</v>
      </c>
      <c r="D169" s="744">
        <f t="shared" si="51"/>
        <v>42.192999999999998</v>
      </c>
      <c r="E169" s="744">
        <f t="shared" si="52"/>
        <v>6.1479999999999997</v>
      </c>
      <c r="F169" s="744">
        <f t="shared" si="53"/>
        <v>38.750999999999998</v>
      </c>
      <c r="G169" s="744">
        <f t="shared" si="54"/>
        <v>22.992000000000001</v>
      </c>
      <c r="H169" s="744">
        <f t="shared" si="55"/>
        <v>11.786</v>
      </c>
      <c r="I169" s="744">
        <f t="shared" si="56"/>
        <v>16.87</v>
      </c>
      <c r="J169" s="744">
        <f t="shared" si="57"/>
        <v>10.19</v>
      </c>
      <c r="K169" s="744">
        <f t="shared" si="58"/>
        <v>5.7210000000000001</v>
      </c>
      <c r="L169" s="744">
        <f t="shared" si="59"/>
        <v>8.6289999999999996</v>
      </c>
      <c r="M169" s="745">
        <f t="shared" si="60"/>
        <v>6.1929999999999996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287.02800000000002</v>
      </c>
      <c r="D170" s="760">
        <f t="shared" ref="D170" si="62">E156</f>
        <v>374.25299999999999</v>
      </c>
      <c r="E170" s="760">
        <f t="shared" ref="E170" si="63">G156</f>
        <v>370.53500000000003</v>
      </c>
      <c r="F170" s="760">
        <f t="shared" ref="F170" si="64">I156</f>
        <v>488.64299999999997</v>
      </c>
      <c r="G170" s="760">
        <f t="shared" ref="G170" si="65">K156</f>
        <v>543.79</v>
      </c>
      <c r="H170" s="760">
        <f t="shared" si="55"/>
        <v>491.47399999999999</v>
      </c>
      <c r="I170" s="760">
        <f t="shared" ref="I170" si="66">O156</f>
        <v>259.54899999999998</v>
      </c>
      <c r="J170" s="760">
        <f t="shared" ref="J170" si="67">Q156</f>
        <v>197.40799999999999</v>
      </c>
      <c r="K170" s="760">
        <f t="shared" ref="K170" si="68">S156</f>
        <v>181.24</v>
      </c>
      <c r="L170" s="760">
        <f t="shared" ref="L170" si="69">U156</f>
        <v>251.57900000000001</v>
      </c>
      <c r="M170" s="761">
        <f t="shared" ref="M170" si="70">W156</f>
        <v>262.19400000000002</v>
      </c>
      <c r="N170" s="725"/>
    </row>
    <row r="173" spans="2:14" x14ac:dyDescent="0.2">
      <c r="B173" s="782" t="s">
        <v>744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83"/>
      <c r="C174" s="717" t="s">
        <v>486</v>
      </c>
      <c r="D174" s="717" t="s">
        <v>486</v>
      </c>
      <c r="E174" s="717" t="s">
        <v>486</v>
      </c>
      <c r="F174" s="717" t="s">
        <v>486</v>
      </c>
      <c r="G174" s="717" t="s">
        <v>486</v>
      </c>
      <c r="H174" s="717" t="s">
        <v>486</v>
      </c>
      <c r="I174" s="717" t="s">
        <v>486</v>
      </c>
      <c r="J174" s="717" t="s">
        <v>486</v>
      </c>
      <c r="K174" s="717" t="s">
        <v>486</v>
      </c>
      <c r="L174" s="717" t="s">
        <v>486</v>
      </c>
      <c r="M174" s="719" t="s">
        <v>486</v>
      </c>
      <c r="N174" s="738"/>
    </row>
    <row r="175" spans="2:14" ht="41.25" thickBot="1" x14ac:dyDescent="0.25">
      <c r="B175" s="784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200.148</v>
      </c>
      <c r="D176" s="744">
        <f t="shared" ref="D176:D184" si="72">SUM(D134,E148)</f>
        <v>133.786</v>
      </c>
      <c r="E176" s="744">
        <f t="shared" ref="E176:E184" si="73">SUM(E134,G148)</f>
        <v>125.154</v>
      </c>
      <c r="F176" s="744">
        <f t="shared" ref="F176:F184" si="74">SUM(F134,I148)</f>
        <v>117.654</v>
      </c>
      <c r="G176" s="744">
        <f t="shared" ref="G176:G184" si="75">SUM(G134,K148)</f>
        <v>117.13300000000001</v>
      </c>
      <c r="H176" s="744">
        <f t="shared" ref="H176:H184" si="76">SUM(H134,M148)</f>
        <v>135.77100000000002</v>
      </c>
      <c r="I176" s="744">
        <f t="shared" ref="I176:I184" si="77">SUM(I134,O148)</f>
        <v>153.5</v>
      </c>
      <c r="J176" s="744">
        <f t="shared" ref="J176:J184" si="78">SUM(J134,Q148)</f>
        <v>129.31700000000001</v>
      </c>
      <c r="K176" s="744">
        <f t="shared" ref="K176:K184" si="79">SUM(K134,S148)</f>
        <v>106.97799999999999</v>
      </c>
      <c r="L176" s="744">
        <f t="shared" ref="L176:L184" si="80">SUM(L134,U148)</f>
        <v>137.511</v>
      </c>
      <c r="M176" s="745">
        <f t="shared" ref="M176:M184" si="81">SUM(M134,W148)</f>
        <v>90.739000000000004</v>
      </c>
      <c r="N176" s="722"/>
    </row>
    <row r="177" spans="2:14" x14ac:dyDescent="0.2">
      <c r="B177" s="743" t="s">
        <v>215</v>
      </c>
      <c r="C177" s="744">
        <f t="shared" si="71"/>
        <v>87</v>
      </c>
      <c r="D177" s="744">
        <f t="shared" si="72"/>
        <v>59.195000000000007</v>
      </c>
      <c r="E177" s="744">
        <f t="shared" si="73"/>
        <v>58.411000000000001</v>
      </c>
      <c r="F177" s="744">
        <f t="shared" si="74"/>
        <v>54.265000000000001</v>
      </c>
      <c r="G177" s="744">
        <f t="shared" si="75"/>
        <v>56.304000000000002</v>
      </c>
      <c r="H177" s="744">
        <f t="shared" si="76"/>
        <v>56.498999999999995</v>
      </c>
      <c r="I177" s="744">
        <f t="shared" si="77"/>
        <v>58.175000000000004</v>
      </c>
      <c r="J177" s="744">
        <f t="shared" si="78"/>
        <v>49.161999999999999</v>
      </c>
      <c r="K177" s="744">
        <f t="shared" si="79"/>
        <v>38.386000000000003</v>
      </c>
      <c r="L177" s="744">
        <f t="shared" si="80"/>
        <v>56.457000000000001</v>
      </c>
      <c r="M177" s="745">
        <f t="shared" si="81"/>
        <v>31.15</v>
      </c>
      <c r="N177" s="725"/>
    </row>
    <row r="178" spans="2:14" x14ac:dyDescent="0.2">
      <c r="B178" s="743" t="s">
        <v>216</v>
      </c>
      <c r="C178" s="744">
        <f t="shared" si="71"/>
        <v>87.823000000000008</v>
      </c>
      <c r="D178" s="744">
        <f t="shared" si="72"/>
        <v>64.364000000000004</v>
      </c>
      <c r="E178" s="744">
        <f t="shared" si="73"/>
        <v>63.366</v>
      </c>
      <c r="F178" s="744">
        <f t="shared" si="74"/>
        <v>57.296000000000006</v>
      </c>
      <c r="G178" s="744">
        <f t="shared" si="75"/>
        <v>60.304000000000002</v>
      </c>
      <c r="H178" s="744">
        <f t="shared" si="76"/>
        <v>61.335000000000001</v>
      </c>
      <c r="I178" s="744">
        <f t="shared" si="77"/>
        <v>55.75</v>
      </c>
      <c r="J178" s="744">
        <f t="shared" si="78"/>
        <v>48.332999999999998</v>
      </c>
      <c r="K178" s="744">
        <f t="shared" si="79"/>
        <v>38.759</v>
      </c>
      <c r="L178" s="744">
        <f t="shared" si="80"/>
        <v>61.244999999999997</v>
      </c>
      <c r="M178" s="745">
        <f t="shared" si="81"/>
        <v>32.733999999999995</v>
      </c>
      <c r="N178" s="725"/>
    </row>
    <row r="179" spans="2:14" x14ac:dyDescent="0.2">
      <c r="B179" s="743" t="s">
        <v>217</v>
      </c>
      <c r="C179" s="744">
        <f t="shared" si="71"/>
        <v>229.505</v>
      </c>
      <c r="D179" s="744">
        <f t="shared" si="72"/>
        <v>185.93599999999998</v>
      </c>
      <c r="E179" s="744">
        <f t="shared" si="73"/>
        <v>188.78300000000002</v>
      </c>
      <c r="F179" s="744">
        <f t="shared" si="74"/>
        <v>173.09100000000001</v>
      </c>
      <c r="G179" s="744">
        <f t="shared" si="75"/>
        <v>201.327</v>
      </c>
      <c r="H179" s="744">
        <f t="shared" si="76"/>
        <v>193.40800000000002</v>
      </c>
      <c r="I179" s="744">
        <f t="shared" si="77"/>
        <v>145.697</v>
      </c>
      <c r="J179" s="744">
        <f t="shared" si="78"/>
        <v>125.32999999999998</v>
      </c>
      <c r="K179" s="744">
        <f t="shared" si="79"/>
        <v>102.81700000000001</v>
      </c>
      <c r="L179" s="744">
        <f t="shared" si="80"/>
        <v>182.739</v>
      </c>
      <c r="M179" s="745">
        <f t="shared" si="81"/>
        <v>99.615000000000009</v>
      </c>
      <c r="N179" s="725"/>
    </row>
    <row r="180" spans="2:14" x14ac:dyDescent="0.2">
      <c r="B180" s="743" t="s">
        <v>218</v>
      </c>
      <c r="C180" s="744">
        <f t="shared" si="71"/>
        <v>158.27500000000001</v>
      </c>
      <c r="D180" s="744">
        <f t="shared" si="72"/>
        <v>164.31100000000001</v>
      </c>
      <c r="E180" s="744">
        <f t="shared" si="73"/>
        <v>163.58100000000002</v>
      </c>
      <c r="F180" s="744">
        <f t="shared" si="74"/>
        <v>195.00300000000001</v>
      </c>
      <c r="G180" s="744">
        <f t="shared" si="75"/>
        <v>247.047</v>
      </c>
      <c r="H180" s="744">
        <f t="shared" si="76"/>
        <v>191.98599999999999</v>
      </c>
      <c r="I180" s="744">
        <f t="shared" si="77"/>
        <v>115.471</v>
      </c>
      <c r="J180" s="744">
        <f t="shared" si="78"/>
        <v>96.546999999999997</v>
      </c>
      <c r="K180" s="744">
        <f t="shared" si="79"/>
        <v>88.998000000000005</v>
      </c>
      <c r="L180" s="744">
        <f t="shared" si="80"/>
        <v>160.434</v>
      </c>
      <c r="M180" s="745">
        <f t="shared" si="81"/>
        <v>112.35400000000001</v>
      </c>
      <c r="N180" s="725"/>
    </row>
    <row r="181" spans="2:14" x14ac:dyDescent="0.2">
      <c r="B181" s="743" t="s">
        <v>219</v>
      </c>
      <c r="C181" s="744">
        <f t="shared" si="71"/>
        <v>36.683999999999997</v>
      </c>
      <c r="D181" s="744">
        <f t="shared" si="72"/>
        <v>60.894999999999996</v>
      </c>
      <c r="E181" s="744">
        <f t="shared" si="73"/>
        <v>49.775999999999996</v>
      </c>
      <c r="F181" s="744">
        <f t="shared" si="74"/>
        <v>92.166000000000011</v>
      </c>
      <c r="G181" s="744">
        <f t="shared" si="75"/>
        <v>91.44</v>
      </c>
      <c r="H181" s="744">
        <f t="shared" si="76"/>
        <v>59.389000000000003</v>
      </c>
      <c r="I181" s="744">
        <f t="shared" si="77"/>
        <v>39.759</v>
      </c>
      <c r="J181" s="744">
        <f t="shared" si="78"/>
        <v>33.411999999999999</v>
      </c>
      <c r="K181" s="744">
        <f t="shared" si="79"/>
        <v>34.536000000000001</v>
      </c>
      <c r="L181" s="744">
        <f t="shared" si="80"/>
        <v>56.668999999999997</v>
      </c>
      <c r="M181" s="745">
        <f t="shared" si="81"/>
        <v>46.623000000000005</v>
      </c>
      <c r="N181" s="725"/>
    </row>
    <row r="182" spans="2:14" x14ac:dyDescent="0.2">
      <c r="B182" s="743" t="s">
        <v>220</v>
      </c>
      <c r="C182" s="744">
        <f t="shared" si="71"/>
        <v>10.029</v>
      </c>
      <c r="D182" s="744">
        <f t="shared" si="72"/>
        <v>25.361999999999998</v>
      </c>
      <c r="E182" s="744">
        <f t="shared" si="73"/>
        <v>18.285</v>
      </c>
      <c r="F182" s="744">
        <f t="shared" si="74"/>
        <v>43.537999999999997</v>
      </c>
      <c r="G182" s="744">
        <f t="shared" si="75"/>
        <v>30.581</v>
      </c>
      <c r="H182" s="744">
        <f t="shared" si="76"/>
        <v>20.454000000000001</v>
      </c>
      <c r="I182" s="744">
        <f t="shared" si="77"/>
        <v>15.952</v>
      </c>
      <c r="J182" s="744">
        <f t="shared" si="78"/>
        <v>15.76</v>
      </c>
      <c r="K182" s="744">
        <f t="shared" si="79"/>
        <v>15.746</v>
      </c>
      <c r="L182" s="744">
        <f t="shared" si="80"/>
        <v>28.410999999999998</v>
      </c>
      <c r="M182" s="745">
        <f t="shared" si="81"/>
        <v>23.865000000000002</v>
      </c>
      <c r="N182" s="725"/>
    </row>
    <row r="183" spans="2:14" x14ac:dyDescent="0.2">
      <c r="B183" s="743" t="s">
        <v>221</v>
      </c>
      <c r="C183" s="744">
        <f t="shared" si="71"/>
        <v>9.1649999999999991</v>
      </c>
      <c r="D183" s="744">
        <f t="shared" si="72"/>
        <v>44.908999999999999</v>
      </c>
      <c r="E183" s="744">
        <f t="shared" si="73"/>
        <v>9.2430000000000003</v>
      </c>
      <c r="F183" s="744">
        <f t="shared" si="74"/>
        <v>40.021000000000001</v>
      </c>
      <c r="G183" s="744">
        <f t="shared" si="75"/>
        <v>23.727</v>
      </c>
      <c r="H183" s="744">
        <f t="shared" si="76"/>
        <v>12.456</v>
      </c>
      <c r="I183" s="744">
        <f t="shared" si="77"/>
        <v>19.237000000000002</v>
      </c>
      <c r="J183" s="744">
        <f t="shared" si="78"/>
        <v>12.405999999999999</v>
      </c>
      <c r="K183" s="744">
        <f t="shared" si="79"/>
        <v>8.286999999999999</v>
      </c>
      <c r="L183" s="744">
        <f t="shared" si="80"/>
        <v>14.521000000000001</v>
      </c>
      <c r="M183" s="745">
        <f t="shared" si="81"/>
        <v>9.6029999999999998</v>
      </c>
      <c r="N183" s="725"/>
    </row>
    <row r="184" spans="2:14" ht="13.5" thickBot="1" x14ac:dyDescent="0.25">
      <c r="B184" s="759" t="s">
        <v>80</v>
      </c>
      <c r="C184" s="760">
        <f t="shared" si="71"/>
        <v>818.62900000000002</v>
      </c>
      <c r="D184" s="760">
        <f t="shared" si="72"/>
        <v>738.75900000000001</v>
      </c>
      <c r="E184" s="760">
        <f t="shared" si="73"/>
        <v>676.61400000000003</v>
      </c>
      <c r="F184" s="760">
        <f t="shared" si="74"/>
        <v>773.03499999999997</v>
      </c>
      <c r="G184" s="760">
        <f t="shared" si="75"/>
        <v>827.86400000000003</v>
      </c>
      <c r="H184" s="760">
        <f t="shared" si="76"/>
        <v>731.29899999999998</v>
      </c>
      <c r="I184" s="760">
        <f t="shared" si="77"/>
        <v>603.54099999999994</v>
      </c>
      <c r="J184" s="760">
        <f t="shared" si="78"/>
        <v>510.26900000000001</v>
      </c>
      <c r="K184" s="760">
        <f t="shared" si="79"/>
        <v>434.50800000000004</v>
      </c>
      <c r="L184" s="760">
        <f t="shared" si="80"/>
        <v>697.98700000000008</v>
      </c>
      <c r="M184" s="761">
        <f t="shared" si="81"/>
        <v>446.68299999999999</v>
      </c>
      <c r="N184" s="725"/>
    </row>
  </sheetData>
  <mergeCells count="64">
    <mergeCell ref="B159:B161"/>
    <mergeCell ref="B173:B17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398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North East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12 data'!$C$24</f>
        <v>1.401E-2</v>
      </c>
      <c r="D8" s="642">
        <f>'Section 12 data'!$D$24</f>
        <v>0.80698000000000003</v>
      </c>
      <c r="E8" s="198">
        <f>'Section 12 data'!$E$24</f>
        <v>44.32</v>
      </c>
      <c r="F8" s="643">
        <f>SUM(C8,D8)</f>
        <v>0.82099</v>
      </c>
    </row>
    <row r="9" spans="2:6" ht="15" customHeight="1" x14ac:dyDescent="0.2">
      <c r="B9" s="95" t="s">
        <v>341</v>
      </c>
      <c r="C9" s="641">
        <f>'Section 12 data'!$C$25</f>
        <v>8.4999999999999995E-4</v>
      </c>
      <c r="D9" s="642">
        <f>'Section 12 data'!$D$25</f>
        <v>2.0954000000000002</v>
      </c>
      <c r="E9" s="198">
        <f>'Section 12 data'!$E$25</f>
        <v>33.770000000000003</v>
      </c>
      <c r="F9" s="643">
        <f t="shared" ref="F9:F17" si="0">SUM(C9,D9)</f>
        <v>2.0962499999999999</v>
      </c>
    </row>
    <row r="10" spans="2:6" ht="15" customHeight="1" x14ac:dyDescent="0.2">
      <c r="B10" s="96" t="s">
        <v>342</v>
      </c>
      <c r="C10" s="641">
        <f>'Section 12 data'!$C$26</f>
        <v>0</v>
      </c>
      <c r="D10" s="642">
        <f>'Section 12 data'!$D$26</f>
        <v>0.35619000000000001</v>
      </c>
      <c r="E10" s="198">
        <f>'Section 12 data'!$E$26</f>
        <v>42.88</v>
      </c>
      <c r="F10" s="643">
        <f t="shared" si="0"/>
        <v>0.35619000000000001</v>
      </c>
    </row>
    <row r="11" spans="2:6" ht="15" customHeight="1" x14ac:dyDescent="0.2">
      <c r="B11" s="94" t="s">
        <v>343</v>
      </c>
      <c r="C11" s="641">
        <f>'Section 12 data'!$C$27</f>
        <v>1.7999999999999998E-4</v>
      </c>
      <c r="D11" s="642">
        <f>'Section 12 data'!$D$27</f>
        <v>0.44645000000000001</v>
      </c>
      <c r="E11" s="198">
        <f>'Section 12 data'!$E$27</f>
        <v>38.520000000000003</v>
      </c>
      <c r="F11" s="643">
        <f t="shared" si="0"/>
        <v>0.44663000000000003</v>
      </c>
    </row>
    <row r="12" spans="2:6" ht="15" customHeight="1" x14ac:dyDescent="0.2">
      <c r="B12" s="94" t="s">
        <v>344</v>
      </c>
      <c r="C12" s="641">
        <f>'Section 12 data'!$C$28</f>
        <v>5.2999999999999998E-4</v>
      </c>
      <c r="D12" s="642">
        <f>'Section 12 data'!$D$28</f>
        <v>0.99672000000000005</v>
      </c>
      <c r="E12" s="198">
        <f>'Section 12 data'!$E$28</f>
        <v>39.25</v>
      </c>
      <c r="F12" s="643">
        <f t="shared" si="0"/>
        <v>0.99725000000000008</v>
      </c>
    </row>
    <row r="13" spans="2:6" ht="15" customHeight="1" x14ac:dyDescent="0.2">
      <c r="B13" s="94" t="s">
        <v>345</v>
      </c>
      <c r="C13" s="641">
        <f>'Section 12 data'!$C$29</f>
        <v>1.2900000000000001E-3</v>
      </c>
      <c r="D13" s="642">
        <f>'Section 12 data'!$D$29</f>
        <v>0.40714</v>
      </c>
      <c r="E13" s="198">
        <f>'Section 12 data'!$E$29</f>
        <v>53.85</v>
      </c>
      <c r="F13" s="643">
        <f t="shared" si="0"/>
        <v>0.40843000000000002</v>
      </c>
    </row>
    <row r="14" spans="2:6" ht="15" customHeight="1" x14ac:dyDescent="0.2">
      <c r="B14" s="94" t="s">
        <v>346</v>
      </c>
      <c r="C14" s="641">
        <f>'Section 12 data'!$C$30</f>
        <v>0</v>
      </c>
      <c r="D14" s="642">
        <f>'Section 12 data'!$D$30</f>
        <v>0.50000999999999995</v>
      </c>
      <c r="E14" s="198">
        <f>'Section 12 data'!$E$30</f>
        <v>41.16</v>
      </c>
      <c r="F14" s="643">
        <f t="shared" si="0"/>
        <v>0.50000999999999995</v>
      </c>
    </row>
    <row r="15" spans="2:6" ht="15" customHeight="1" x14ac:dyDescent="0.2">
      <c r="B15" s="94" t="s">
        <v>347</v>
      </c>
      <c r="C15" s="641">
        <f>'Section 12 data'!$C$31</f>
        <v>0</v>
      </c>
      <c r="D15" s="642">
        <f>'Section 12 data'!$D$31</f>
        <v>0</v>
      </c>
      <c r="E15" s="198">
        <f>'Section 12 data'!$E$31</f>
        <v>0</v>
      </c>
      <c r="F15" s="643">
        <f t="shared" si="0"/>
        <v>0</v>
      </c>
    </row>
    <row r="16" spans="2:6" ht="15" customHeight="1" x14ac:dyDescent="0.2">
      <c r="B16" s="94" t="s">
        <v>270</v>
      </c>
      <c r="C16" s="641">
        <f>'Section 12 data'!$C$32</f>
        <v>0</v>
      </c>
      <c r="D16" s="642">
        <f>'Section 12 data'!$D$32</f>
        <v>0</v>
      </c>
      <c r="E16" s="198">
        <f>'Section 12 data'!$E$32</f>
        <v>0</v>
      </c>
      <c r="F16" s="643">
        <f t="shared" si="0"/>
        <v>0</v>
      </c>
    </row>
    <row r="17" spans="2:6" ht="15" customHeight="1" x14ac:dyDescent="0.2">
      <c r="B17" s="97" t="s">
        <v>80</v>
      </c>
      <c r="C17" s="644">
        <f>'Section 12 data'!$C$8</f>
        <v>1.687E-2</v>
      </c>
      <c r="D17" s="644">
        <f>'Section 12 data'!$D$8</f>
        <v>5.6088900000000006</v>
      </c>
      <c r="E17" s="314">
        <f>'Section 12 data'!$E$8</f>
        <v>16.47</v>
      </c>
      <c r="F17" s="644">
        <f t="shared" si="0"/>
        <v>5.6257600000000005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399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North East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data'!$J$13</f>
        <v>0</v>
      </c>
      <c r="D8" s="634">
        <f>'Section 12 data'!$K$13</f>
        <v>10.691000000000001</v>
      </c>
      <c r="E8" s="198">
        <f>'Section 12 data'!$L$13</f>
        <v>38.520000000000003</v>
      </c>
      <c r="F8" s="629">
        <f>SUM(C8,D8)</f>
        <v>10.691000000000001</v>
      </c>
    </row>
    <row r="9" spans="2:6" ht="15" customHeight="1" x14ac:dyDescent="0.2">
      <c r="B9" s="82" t="s">
        <v>335</v>
      </c>
      <c r="C9" s="67">
        <f>'Section 12 data'!$J$14</f>
        <v>3.5000000000000003E-2</v>
      </c>
      <c r="D9" s="634">
        <f>'Section 12 data'!$K$14</f>
        <v>24.372</v>
      </c>
      <c r="E9" s="198">
        <f>'Section 12 data'!$L$14</f>
        <v>37.69</v>
      </c>
      <c r="F9" s="629">
        <f t="shared" ref="F9:F15" si="0">SUM(C9,D9)</f>
        <v>24.407</v>
      </c>
    </row>
    <row r="10" spans="2:6" ht="15" customHeight="1" x14ac:dyDescent="0.2">
      <c r="B10" s="81" t="s">
        <v>336</v>
      </c>
      <c r="C10" s="67">
        <f>'Section 12 data'!$J$15</f>
        <v>0</v>
      </c>
      <c r="D10" s="634">
        <f>'Section 12 data'!$K$15</f>
        <v>139.012</v>
      </c>
      <c r="E10" s="198">
        <f>'Section 12 data'!$L$15</f>
        <v>31.053318670365609</v>
      </c>
      <c r="F10" s="629">
        <f t="shared" si="0"/>
        <v>139.012</v>
      </c>
    </row>
    <row r="11" spans="2:6" ht="15" customHeight="1" x14ac:dyDescent="0.2">
      <c r="B11" s="81" t="s">
        <v>337</v>
      </c>
      <c r="C11" s="67">
        <f>'Section 12 data'!$J$16</f>
        <v>7.0999999999999994E-2</v>
      </c>
      <c r="D11" s="634">
        <f>'Section 12 data'!$K$16</f>
        <v>132.614</v>
      </c>
      <c r="E11" s="198">
        <f>'Section 12 data'!$L$16</f>
        <v>32.075947168731986</v>
      </c>
      <c r="F11" s="629">
        <f t="shared" si="0"/>
        <v>132.685</v>
      </c>
    </row>
    <row r="12" spans="2:6" ht="15" customHeight="1" x14ac:dyDescent="0.2">
      <c r="B12" s="81" t="s">
        <v>338</v>
      </c>
      <c r="C12" s="67">
        <f>'Section 12 data'!$J$17</f>
        <v>0.20699999999999999</v>
      </c>
      <c r="D12" s="634">
        <f>'Section 12 data'!$K$17</f>
        <v>433.91500000000002</v>
      </c>
      <c r="E12" s="198">
        <f>'Section 12 data'!$L$17</f>
        <v>28.37</v>
      </c>
      <c r="F12" s="629">
        <f t="shared" si="0"/>
        <v>434.12200000000001</v>
      </c>
    </row>
    <row r="13" spans="2:6" ht="15" customHeight="1" x14ac:dyDescent="0.2">
      <c r="B13" s="81" t="s">
        <v>339</v>
      </c>
      <c r="C13" s="67">
        <f>'Section 12 data'!$J$18</f>
        <v>0</v>
      </c>
      <c r="D13" s="634">
        <f>'Section 12 data'!$K$18</f>
        <v>2.081</v>
      </c>
      <c r="E13" s="198">
        <f>'Section 12 data'!$L$18</f>
        <v>79.349999999999994</v>
      </c>
      <c r="F13" s="629">
        <f t="shared" si="0"/>
        <v>2.081</v>
      </c>
    </row>
    <row r="14" spans="2:6" ht="15" customHeight="1" x14ac:dyDescent="0.2">
      <c r="B14" s="81" t="s">
        <v>268</v>
      </c>
      <c r="C14" s="67">
        <f>'Section 12 data'!$J$19</f>
        <v>0</v>
      </c>
      <c r="D14" s="634">
        <f>'Section 12 data'!$K$19</f>
        <v>5.085</v>
      </c>
      <c r="E14" s="198">
        <f>'Section 12 data'!$L$19</f>
        <v>67.63</v>
      </c>
      <c r="F14" s="629">
        <f t="shared" si="0"/>
        <v>5.085</v>
      </c>
    </row>
    <row r="15" spans="2:6" ht="15" customHeight="1" x14ac:dyDescent="0.2">
      <c r="B15" s="83" t="s">
        <v>80</v>
      </c>
      <c r="C15" s="635">
        <f>'Section 12 data'!$J$8</f>
        <v>0.313</v>
      </c>
      <c r="D15" s="635">
        <f>'Section 12 data'!$K$8</f>
        <v>747.76900000000001</v>
      </c>
      <c r="E15" s="314">
        <f>'Section 12 data'!$L$8</f>
        <v>17.989999999999998</v>
      </c>
      <c r="F15" s="636">
        <f t="shared" si="0"/>
        <v>748.08199999999999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400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North East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12 data'!$J$24</f>
        <v>0</v>
      </c>
      <c r="D8" s="85">
        <f>'Section 12 data'!$K$24</f>
        <v>0</v>
      </c>
      <c r="E8" s="198">
        <f>'Section 12 data'!$L$24</f>
        <v>0</v>
      </c>
      <c r="F8" s="629">
        <f>SUM(C8,D8)</f>
        <v>0</v>
      </c>
    </row>
    <row r="9" spans="2:6" ht="15" customHeight="1" x14ac:dyDescent="0.2">
      <c r="B9" s="79" t="s">
        <v>341</v>
      </c>
      <c r="C9" s="67">
        <f>'Section 12 data'!$J$25</f>
        <v>3.5000000000000003E-2</v>
      </c>
      <c r="D9" s="85">
        <f>'Section 12 data'!$K$25</f>
        <v>40.366999999999997</v>
      </c>
      <c r="E9" s="198">
        <f>'Section 12 data'!$L$25</f>
        <v>28.31</v>
      </c>
      <c r="F9" s="629">
        <f t="shared" ref="F9:F17" si="0">SUM(C9,D9)</f>
        <v>40.401999999999994</v>
      </c>
    </row>
    <row r="10" spans="2:6" ht="15" customHeight="1" x14ac:dyDescent="0.2">
      <c r="B10" s="80" t="s">
        <v>342</v>
      </c>
      <c r="C10" s="67">
        <f>'Section 12 data'!$J$26</f>
        <v>0</v>
      </c>
      <c r="D10" s="85">
        <f>'Section 12 data'!$K$26</f>
        <v>50.436</v>
      </c>
      <c r="E10" s="198">
        <f>'Section 12 data'!$L$26</f>
        <v>44.1</v>
      </c>
      <c r="F10" s="629">
        <f t="shared" si="0"/>
        <v>50.436</v>
      </c>
    </row>
    <row r="11" spans="2:6" ht="15" customHeight="1" x14ac:dyDescent="0.2">
      <c r="B11" s="78" t="s">
        <v>343</v>
      </c>
      <c r="C11" s="67">
        <f>'Section 12 data'!$J$27</f>
        <v>3.7999999999999999E-2</v>
      </c>
      <c r="D11" s="85">
        <f>'Section 12 data'!$K$27</f>
        <v>115.1</v>
      </c>
      <c r="E11" s="198">
        <f>'Section 12 data'!$L$27</f>
        <v>37.659999999999997</v>
      </c>
      <c r="F11" s="629">
        <f t="shared" si="0"/>
        <v>115.13799999999999</v>
      </c>
    </row>
    <row r="12" spans="2:6" ht="15" customHeight="1" x14ac:dyDescent="0.2">
      <c r="B12" s="78" t="s">
        <v>344</v>
      </c>
      <c r="C12" s="67">
        <f>'Section 12 data'!$J$28</f>
        <v>7.0999999999999994E-2</v>
      </c>
      <c r="D12" s="85">
        <f>'Section 12 data'!$K$28</f>
        <v>256.18099999999998</v>
      </c>
      <c r="E12" s="198">
        <f>'Section 12 data'!$L$28</f>
        <v>35.86</v>
      </c>
      <c r="F12" s="629">
        <f t="shared" si="0"/>
        <v>256.25200000000001</v>
      </c>
    </row>
    <row r="13" spans="2:6" ht="15" customHeight="1" x14ac:dyDescent="0.2">
      <c r="B13" s="78" t="s">
        <v>345</v>
      </c>
      <c r="C13" s="67">
        <f>'Section 12 data'!$J$29</f>
        <v>0.17</v>
      </c>
      <c r="D13" s="85">
        <f>'Section 12 data'!$K$29</f>
        <v>115.913</v>
      </c>
      <c r="E13" s="198">
        <f>'Section 12 data'!$L$29</f>
        <v>47.85</v>
      </c>
      <c r="F13" s="629">
        <f t="shared" si="0"/>
        <v>116.083</v>
      </c>
    </row>
    <row r="14" spans="2:6" ht="15" customHeight="1" x14ac:dyDescent="0.2">
      <c r="B14" s="78" t="s">
        <v>346</v>
      </c>
      <c r="C14" s="67">
        <f>'Section 12 data'!$J$30</f>
        <v>0</v>
      </c>
      <c r="D14" s="85">
        <f>'Section 12 data'!$K$30</f>
        <v>169.77199999999999</v>
      </c>
      <c r="E14" s="198">
        <f>'Section 12 data'!$L$30</f>
        <v>45.96</v>
      </c>
      <c r="F14" s="629">
        <f t="shared" si="0"/>
        <v>169.77199999999999</v>
      </c>
    </row>
    <row r="15" spans="2:6" ht="15" customHeight="1" x14ac:dyDescent="0.2">
      <c r="B15" s="78" t="s">
        <v>347</v>
      </c>
      <c r="C15" s="67">
        <f>'Section 12 data'!$J$31</f>
        <v>0</v>
      </c>
      <c r="D15" s="85">
        <f>'Section 12 data'!$K$31</f>
        <v>0</v>
      </c>
      <c r="E15" s="198">
        <f>'Section 12 data'!$L$31</f>
        <v>0</v>
      </c>
      <c r="F15" s="629">
        <f t="shared" si="0"/>
        <v>0</v>
      </c>
    </row>
    <row r="16" spans="2:6" ht="15" customHeight="1" x14ac:dyDescent="0.2">
      <c r="B16" s="78" t="s">
        <v>270</v>
      </c>
      <c r="C16" s="67">
        <f>'Section 12 data'!$J$32</f>
        <v>0</v>
      </c>
      <c r="D16" s="85">
        <f>'Section 12 data'!$K$32</f>
        <v>0</v>
      </c>
      <c r="E16" s="198">
        <f>'Section 12 data'!$L$32</f>
        <v>0</v>
      </c>
      <c r="F16" s="629">
        <f t="shared" si="0"/>
        <v>0</v>
      </c>
    </row>
    <row r="17" spans="2:6" ht="15" customHeight="1" x14ac:dyDescent="0.2">
      <c r="B17" s="86" t="s">
        <v>80</v>
      </c>
      <c r="C17" s="87">
        <f>'Section 12 data'!$J$8</f>
        <v>0.313</v>
      </c>
      <c r="D17" s="87">
        <f>'Section 12 data'!$K$8</f>
        <v>747.76900000000001</v>
      </c>
      <c r="E17" s="314">
        <f>'Section 12 data'!$L$8</f>
        <v>17.989999999999998</v>
      </c>
      <c r="F17" s="87">
        <f t="shared" si="0"/>
        <v>748.08199999999999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>
      <selection activeCell="C15" sqref="C15:F15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435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North East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data'!$Q$13</f>
        <v>0</v>
      </c>
      <c r="D8" s="634">
        <f>'Section 12 data'!$R$13</f>
        <v>1542.59</v>
      </c>
      <c r="E8" s="198">
        <f>'Section 12 data'!$S$13</f>
        <v>40.200000000000003</v>
      </c>
      <c r="F8" s="629">
        <f>SUM(C8,D8)</f>
        <v>1542.59</v>
      </c>
    </row>
    <row r="9" spans="2:6" ht="15" customHeight="1" x14ac:dyDescent="0.2">
      <c r="B9" s="82" t="s">
        <v>335</v>
      </c>
      <c r="C9" s="67">
        <f>'Section 12 data'!$Q$14</f>
        <v>2.3820000000000001</v>
      </c>
      <c r="D9" s="634">
        <f>'Section 12 data'!$R$14</f>
        <v>1836.798</v>
      </c>
      <c r="E9" s="198">
        <f>'Section 12 data'!$S$14</f>
        <v>39.5</v>
      </c>
      <c r="F9" s="629">
        <f t="shared" ref="F9:F15" si="0">SUM(C9,D9)</f>
        <v>1839.18</v>
      </c>
    </row>
    <row r="10" spans="2:6" ht="15" customHeight="1" x14ac:dyDescent="0.2">
      <c r="B10" s="81" t="s">
        <v>336</v>
      </c>
      <c r="C10" s="67">
        <f>'Section 12 data'!$Q$15</f>
        <v>0</v>
      </c>
      <c r="D10" s="634">
        <f>'Section 12 data'!$R$15</f>
        <v>1139.2059999999999</v>
      </c>
      <c r="E10" s="198">
        <f>'Section 12 data'!$S$15</f>
        <v>30.706412335212846</v>
      </c>
      <c r="F10" s="629">
        <f t="shared" si="0"/>
        <v>1139.2059999999999</v>
      </c>
    </row>
    <row r="11" spans="2:6" ht="15" customHeight="1" x14ac:dyDescent="0.2">
      <c r="B11" s="81" t="s">
        <v>337</v>
      </c>
      <c r="C11" s="67">
        <f>'Section 12 data'!$Q$16</f>
        <v>0.156</v>
      </c>
      <c r="D11" s="634">
        <f>'Section 12 data'!$R$16</f>
        <v>293.84500000000003</v>
      </c>
      <c r="E11" s="198">
        <f>'Section 12 data'!$S$16</f>
        <v>39.652067172436134</v>
      </c>
      <c r="F11" s="629">
        <f t="shared" si="0"/>
        <v>294.00100000000003</v>
      </c>
    </row>
    <row r="12" spans="2:6" ht="15" customHeight="1" x14ac:dyDescent="0.2">
      <c r="B12" s="81" t="s">
        <v>338</v>
      </c>
      <c r="C12" s="67">
        <f>'Section 12 data'!$Q$17</f>
        <v>0.66800000000000004</v>
      </c>
      <c r="D12" s="634">
        <f>'Section 12 data'!$R$17</f>
        <v>1085.499</v>
      </c>
      <c r="E12" s="198">
        <f>'Section 12 data'!$S$17</f>
        <v>30.72</v>
      </c>
      <c r="F12" s="629">
        <f t="shared" si="0"/>
        <v>1086.1669999999999</v>
      </c>
    </row>
    <row r="13" spans="2:6" ht="15" customHeight="1" x14ac:dyDescent="0.2">
      <c r="B13" s="81" t="s">
        <v>339</v>
      </c>
      <c r="C13" s="67">
        <f>'Section 12 data'!$Q$18</f>
        <v>0</v>
      </c>
      <c r="D13" s="634">
        <f>'Section 12 data'!$R$18</f>
        <v>7.585</v>
      </c>
      <c r="E13" s="198">
        <f>'Section 12 data'!$S$18</f>
        <v>79.349999999999994</v>
      </c>
      <c r="F13" s="629">
        <f t="shared" si="0"/>
        <v>7.585</v>
      </c>
    </row>
    <row r="14" spans="2:6" ht="15" customHeight="1" x14ac:dyDescent="0.2">
      <c r="B14" s="81" t="s">
        <v>268</v>
      </c>
      <c r="C14" s="67">
        <f>'Section 12 data'!$Q$19</f>
        <v>0</v>
      </c>
      <c r="D14" s="634">
        <f>'Section 12 data'!$R$19</f>
        <v>10.538</v>
      </c>
      <c r="E14" s="198">
        <f>'Section 12 data'!$S$19</f>
        <v>77.510000000000005</v>
      </c>
      <c r="F14" s="629">
        <f t="shared" si="0"/>
        <v>10.538</v>
      </c>
    </row>
    <row r="15" spans="2:6" ht="15" customHeight="1" x14ac:dyDescent="0.2">
      <c r="B15" s="83" t="s">
        <v>80</v>
      </c>
      <c r="C15" s="635">
        <f>'Section 12 data'!$Q$8</f>
        <v>3.2050000000000001</v>
      </c>
      <c r="D15" s="635">
        <f>'Section 12 data'!$R$8</f>
        <v>5916.0609999999997</v>
      </c>
      <c r="E15" s="314">
        <f>'Section 12 data'!$S$8</f>
        <v>21.64</v>
      </c>
      <c r="F15" s="636">
        <f t="shared" si="0"/>
        <v>5919.2659999999996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434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North East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12 data'!$Q$24</f>
        <v>0</v>
      </c>
      <c r="D8" s="631">
        <f>'Section 12 data'!$R$24</f>
        <v>0</v>
      </c>
      <c r="E8" s="198">
        <f>'Section 12 data'!$S$24</f>
        <v>0</v>
      </c>
      <c r="F8" s="632">
        <f>SUM(C8,D8)</f>
        <v>0</v>
      </c>
    </row>
    <row r="9" spans="2:6" ht="15" customHeight="1" x14ac:dyDescent="0.2">
      <c r="B9" s="79" t="s">
        <v>341</v>
      </c>
      <c r="C9" s="630">
        <f>'Section 12 data'!$Q$25</f>
        <v>2.3820000000000001</v>
      </c>
      <c r="D9" s="631">
        <f>'Section 12 data'!$R$25</f>
        <v>3593.3829999999998</v>
      </c>
      <c r="E9" s="198">
        <f>'Section 12 data'!$S$25</f>
        <v>30.8</v>
      </c>
      <c r="F9" s="632">
        <f t="shared" ref="F9:F17" si="0">SUM(C9,D9)</f>
        <v>3595.7649999999999</v>
      </c>
    </row>
    <row r="10" spans="2:6" ht="15" customHeight="1" x14ac:dyDescent="0.2">
      <c r="B10" s="80" t="s">
        <v>342</v>
      </c>
      <c r="C10" s="630">
        <f>'Section 12 data'!$Q$26</f>
        <v>0</v>
      </c>
      <c r="D10" s="631">
        <f>'Section 12 data'!$R$26</f>
        <v>689.63800000000003</v>
      </c>
      <c r="E10" s="198">
        <f>'Section 12 data'!$S$26</f>
        <v>43.35</v>
      </c>
      <c r="F10" s="632">
        <f t="shared" si="0"/>
        <v>689.63800000000003</v>
      </c>
    </row>
    <row r="11" spans="2:6" ht="15" customHeight="1" x14ac:dyDescent="0.2">
      <c r="B11" s="78" t="s">
        <v>343</v>
      </c>
      <c r="C11" s="630">
        <f>'Section 12 data'!$Q$27</f>
        <v>0.35699999999999998</v>
      </c>
      <c r="D11" s="631">
        <f>'Section 12 data'!$R$27</f>
        <v>599.37099999999998</v>
      </c>
      <c r="E11" s="198">
        <f>'Section 12 data'!$S$27</f>
        <v>37.56</v>
      </c>
      <c r="F11" s="632">
        <f t="shared" si="0"/>
        <v>599.72799999999995</v>
      </c>
    </row>
    <row r="12" spans="2:6" ht="15" customHeight="1" x14ac:dyDescent="0.2">
      <c r="B12" s="78" t="s">
        <v>344</v>
      </c>
      <c r="C12" s="630">
        <f>'Section 12 data'!$Q$28</f>
        <v>0.156</v>
      </c>
      <c r="D12" s="631">
        <f>'Section 12 data'!$R$28</f>
        <v>797.48800000000006</v>
      </c>
      <c r="E12" s="198">
        <f>'Section 12 data'!$S$28</f>
        <v>37.9</v>
      </c>
      <c r="F12" s="632">
        <f t="shared" si="0"/>
        <v>797.64400000000001</v>
      </c>
    </row>
    <row r="13" spans="2:6" ht="15" customHeight="1" x14ac:dyDescent="0.2">
      <c r="B13" s="78" t="s">
        <v>345</v>
      </c>
      <c r="C13" s="630">
        <f>'Section 12 data'!$Q$29</f>
        <v>0.311</v>
      </c>
      <c r="D13" s="631">
        <f>'Section 12 data'!$R$29</f>
        <v>124.539</v>
      </c>
      <c r="E13" s="198">
        <f>'Section 12 data'!$S$29</f>
        <v>47.9</v>
      </c>
      <c r="F13" s="632">
        <f t="shared" si="0"/>
        <v>124.85000000000001</v>
      </c>
    </row>
    <row r="14" spans="2:6" ht="15" customHeight="1" x14ac:dyDescent="0.2">
      <c r="B14" s="78" t="s">
        <v>346</v>
      </c>
      <c r="C14" s="630">
        <f>'Section 12 data'!$Q$30</f>
        <v>0</v>
      </c>
      <c r="D14" s="631">
        <f>'Section 12 data'!$R$30</f>
        <v>111.642</v>
      </c>
      <c r="E14" s="198">
        <f>'Section 12 data'!$S$30</f>
        <v>45.97</v>
      </c>
      <c r="F14" s="632">
        <f t="shared" si="0"/>
        <v>111.642</v>
      </c>
    </row>
    <row r="15" spans="2:6" ht="15" customHeight="1" x14ac:dyDescent="0.2">
      <c r="B15" s="78" t="s">
        <v>347</v>
      </c>
      <c r="C15" s="630">
        <f>'Section 12 data'!$Q$31</f>
        <v>0</v>
      </c>
      <c r="D15" s="631">
        <f>'Section 12 data'!$R$31</f>
        <v>0</v>
      </c>
      <c r="E15" s="198">
        <f>'Section 12 data'!$S$31</f>
        <v>0</v>
      </c>
      <c r="F15" s="632">
        <f t="shared" si="0"/>
        <v>0</v>
      </c>
    </row>
    <row r="16" spans="2:6" ht="15" customHeight="1" x14ac:dyDescent="0.2">
      <c r="B16" s="78" t="s">
        <v>270</v>
      </c>
      <c r="C16" s="630">
        <f>'Section 12 data'!$Q$32</f>
        <v>0</v>
      </c>
      <c r="D16" s="631">
        <f>'Section 12 data'!$R$32</f>
        <v>0</v>
      </c>
      <c r="E16" s="198">
        <f>'Section 12 data'!$S$32</f>
        <v>0</v>
      </c>
      <c r="F16" s="632">
        <f t="shared" si="0"/>
        <v>0</v>
      </c>
    </row>
    <row r="17" spans="2:6" ht="15" customHeight="1" x14ac:dyDescent="0.2">
      <c r="B17" s="72" t="s">
        <v>80</v>
      </c>
      <c r="C17" s="635">
        <f>'Section 12 data'!$Q$8</f>
        <v>3.2050000000000001</v>
      </c>
      <c r="D17" s="635">
        <f>'Section 12 data'!$R$8</f>
        <v>5916.0609999999997</v>
      </c>
      <c r="E17" s="314">
        <f>'Section 12 data'!$S$8</f>
        <v>21.64</v>
      </c>
      <c r="F17" s="636">
        <f t="shared" si="0"/>
        <v>5919.2659999999996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8A8D746-F456-4812-83A2-2A9B6E2E3AAE}">
            <xm:f>IF($E8&gt;Sheet1!$F$4,1,)</xm:f>
            <x14:dxf>
              <font>
                <color rgb="FF808080"/>
              </font>
            </x14:dxf>
          </x14:cfRule>
          <xm:sqref>D8:F16</xm:sqref>
        </x14:conditionalFormatting>
        <x14:conditionalFormatting xmlns:xm="http://schemas.microsoft.com/office/excel/2006/main">
          <x14:cfRule type="cellIs" priority="3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C8:D16 F8:F16</xm:sqref>
        </x14:conditionalFormatting>
        <x14:conditionalFormatting xmlns:xm="http://schemas.microsoft.com/office/excel/2006/main">
          <x14:cfRule type="expression" priority="2" id="{0A4A2FA5-8E9C-4F89-9500-EF9D8202A0DC}">
            <xm:f>IF($E17&gt;Sheet1!$F$4,1,)</xm:f>
            <x14:dxf>
              <font>
                <color rgb="FF808080"/>
              </font>
            </x14:dxf>
          </x14:cfRule>
          <xm:sqref>D17:F17</xm:sqref>
        </x14:conditionalFormatting>
        <x14:conditionalFormatting xmlns:xm="http://schemas.microsoft.com/office/excel/2006/main">
          <x14:cfRule type="cellIs" priority="1" operator="between" id="{9DB92BDE-EDA9-4CBB-BA99-365555292D37}">
            <xm:f>Sheet1!$D$4</xm:f>
            <xm:f>Sheet1!$E$4</xm:f>
            <x14:dxf>
              <numFmt numFmtId="173" formatCode="&quot;&lt; 1&quot;"/>
            </x14:dxf>
          </x14:cfRule>
          <xm:sqref>C17:D17 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249</v>
      </c>
      <c r="C3" t="s">
        <v>253</v>
      </c>
    </row>
    <row r="5" spans="2:12" ht="15" customHeight="1" x14ac:dyDescent="0.2">
      <c r="B5" s="838" t="s">
        <v>376</v>
      </c>
      <c r="C5" s="903" t="s">
        <v>273</v>
      </c>
      <c r="D5" s="903"/>
      <c r="E5" s="903"/>
      <c r="F5" s="895"/>
      <c r="H5" s="838" t="s">
        <v>376</v>
      </c>
      <c r="I5" s="786" t="s">
        <v>274</v>
      </c>
      <c r="J5" s="858"/>
      <c r="K5" s="858"/>
      <c r="L5" s="785"/>
    </row>
    <row r="6" spans="2:12" ht="45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North East</v>
      </c>
      <c r="C9" s="57">
        <f>'Section 12 data'!$C$8</f>
        <v>1.687E-2</v>
      </c>
      <c r="D9" s="57">
        <f>'Section 12 data'!$D$8</f>
        <v>5.6088900000000006</v>
      </c>
      <c r="E9" s="58">
        <f>'Section 12 data'!$E$8</f>
        <v>16.47</v>
      </c>
      <c r="F9" s="76">
        <f>SUM(C9,D9)</f>
        <v>5.6257600000000005</v>
      </c>
      <c r="G9" s="25"/>
      <c r="H9" s="28" t="str">
        <f>Index!$B$4</f>
        <v>North East</v>
      </c>
      <c r="I9" s="59">
        <f>'Section 12 data'!$G$7</f>
        <v>38.881959999999999</v>
      </c>
      <c r="J9" s="60">
        <f>'Section 12 data'!$G$5</f>
        <v>100.34380999999999</v>
      </c>
      <c r="K9" s="43">
        <f>IF(I9=0,0,100*F9/I9)</f>
        <v>14.468817929960322</v>
      </c>
      <c r="L9" s="61">
        <f>IF(J9=0,0,100*F9/J9)</f>
        <v>5.6064843461694354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401</v>
      </c>
    </row>
    <row r="5" spans="2:12" ht="15" customHeight="1" x14ac:dyDescent="0.2">
      <c r="B5" s="838" t="s">
        <v>376</v>
      </c>
      <c r="C5" s="903" t="s">
        <v>281</v>
      </c>
      <c r="D5" s="903"/>
      <c r="E5" s="903"/>
      <c r="F5" s="895"/>
      <c r="G5" s="25"/>
      <c r="H5" s="838" t="s">
        <v>376</v>
      </c>
      <c r="I5" s="786" t="s">
        <v>282</v>
      </c>
      <c r="J5" s="858"/>
      <c r="K5" s="858"/>
      <c r="L5" s="785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North East</v>
      </c>
      <c r="C9" s="67">
        <f>'Section 12 data'!$J$8</f>
        <v>0.313</v>
      </c>
      <c r="D9" s="67">
        <f>'Section 12 data'!$K$8</f>
        <v>747.76900000000001</v>
      </c>
      <c r="E9" s="58">
        <f>'Section 12 data'!$L$8</f>
        <v>17.989999999999998</v>
      </c>
      <c r="F9" s="77">
        <f>SUM(C9,D9)</f>
        <v>748.08199999999999</v>
      </c>
      <c r="G9" s="25"/>
      <c r="H9" s="28" t="str">
        <f>Index!$B$4</f>
        <v>North East</v>
      </c>
      <c r="I9" s="68">
        <f>'Section 12 data'!$N$7</f>
        <v>5556.7159999999994</v>
      </c>
      <c r="J9" s="43">
        <f>'Section 12 data'!$N$5</f>
        <v>20394.612999999998</v>
      </c>
      <c r="K9" s="43">
        <f>IF(I9=0,0,100*F9/I9)</f>
        <v>13.462663918760651</v>
      </c>
      <c r="L9" s="61">
        <f>IF(J9=0,0,100*F9/J9)</f>
        <v>3.6680372410106536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403</v>
      </c>
      <c r="C3" t="s">
        <v>402</v>
      </c>
    </row>
    <row r="5" spans="2:12" ht="15" customHeight="1" x14ac:dyDescent="0.2">
      <c r="B5" s="838" t="s">
        <v>380</v>
      </c>
      <c r="C5" s="903" t="s">
        <v>283</v>
      </c>
      <c r="D5" s="903"/>
      <c r="E5" s="903"/>
      <c r="F5" s="895"/>
      <c r="G5" s="25"/>
      <c r="H5" s="838" t="s">
        <v>380</v>
      </c>
      <c r="I5" s="786" t="s">
        <v>284</v>
      </c>
      <c r="J5" s="858"/>
      <c r="K5" s="858"/>
      <c r="L5" s="785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North East</v>
      </c>
      <c r="C9" s="67">
        <f>'Section 12 data'!$Q$8</f>
        <v>3.2050000000000001</v>
      </c>
      <c r="D9" s="67">
        <f>'Section 12 data'!$R$8</f>
        <v>5916.0609999999997</v>
      </c>
      <c r="E9" s="58">
        <f>'Section 12 data'!$S$8</f>
        <v>21.64</v>
      </c>
      <c r="F9" s="77">
        <f>SUM(C9,D9)</f>
        <v>5919.2659999999996</v>
      </c>
      <c r="G9" s="25"/>
      <c r="H9" s="28" t="str">
        <f>Index!$B$4</f>
        <v>North East</v>
      </c>
      <c r="I9" s="68">
        <f>'Section 12 data'!$U$7</f>
        <v>50374.337</v>
      </c>
      <c r="J9" s="43">
        <f>'Section 12 data'!$U$5</f>
        <v>136668.861</v>
      </c>
      <c r="K9" s="43">
        <f>IF(I9=0,0,100*F9/I9)</f>
        <v>11.750558622736811</v>
      </c>
      <c r="L9" s="61">
        <f>IF(J9=0,0,100*F9/J9)</f>
        <v>4.3311007033269995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420</v>
      </c>
      <c r="C3" t="s">
        <v>404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North East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13 data'!$C$13</f>
        <v>1.1140000000000001E-2</v>
      </c>
      <c r="D8" s="646">
        <f>'Section 13 data'!$D$13</f>
        <v>0.62297000000000002</v>
      </c>
      <c r="E8" s="198">
        <f>'Section 13 data'!$E$13</f>
        <v>38.17</v>
      </c>
      <c r="F8" s="647">
        <f>SUM(C8,D8)</f>
        <v>0.63411000000000006</v>
      </c>
    </row>
    <row r="9" spans="2:6" ht="15" customHeight="1" x14ac:dyDescent="0.2">
      <c r="B9" s="100" t="s">
        <v>335</v>
      </c>
      <c r="C9" s="645">
        <f>'Section 13 data'!$C$14</f>
        <v>8.8400000000000006E-3</v>
      </c>
      <c r="D9" s="646">
        <f>'Section 13 data'!$D$14</f>
        <v>0.48781000000000002</v>
      </c>
      <c r="E9" s="198">
        <f>'Section 13 data'!$E$14</f>
        <v>37.46</v>
      </c>
      <c r="F9" s="647">
        <f t="shared" ref="F9:F15" si="0">SUM(C9,D9)</f>
        <v>0.49665000000000004</v>
      </c>
    </row>
    <row r="10" spans="2:6" ht="15" customHeight="1" x14ac:dyDescent="0.2">
      <c r="B10" s="99" t="s">
        <v>336</v>
      </c>
      <c r="C10" s="645">
        <f>'Section 13 data'!$C$15</f>
        <v>6.5100000000000002E-3</v>
      </c>
      <c r="D10" s="646">
        <f>'Section 13 data'!$D$15</f>
        <v>0.37516999999999995</v>
      </c>
      <c r="E10" s="198">
        <f>'Section 13 data'!$E$15</f>
        <v>43.825422903860748</v>
      </c>
      <c r="F10" s="647">
        <f t="shared" si="0"/>
        <v>0.38167999999999996</v>
      </c>
    </row>
    <row r="11" spans="2:6" ht="15" customHeight="1" x14ac:dyDescent="0.2">
      <c r="B11" s="99" t="s">
        <v>337</v>
      </c>
      <c r="C11" s="645">
        <f>'Section 13 data'!$C$16</f>
        <v>5.2780000000000001E-2</v>
      </c>
      <c r="D11" s="646">
        <f>'Section 13 data'!$D$16</f>
        <v>0.33418000000000003</v>
      </c>
      <c r="E11" s="198">
        <f>'Section 13 data'!$E$16</f>
        <v>44.606095236325103</v>
      </c>
      <c r="F11" s="647">
        <f t="shared" si="0"/>
        <v>0.38696000000000003</v>
      </c>
    </row>
    <row r="12" spans="2:6" ht="15" customHeight="1" x14ac:dyDescent="0.2">
      <c r="B12" s="99" t="s">
        <v>338</v>
      </c>
      <c r="C12" s="645">
        <f>'Section 13 data'!$C$17</f>
        <v>0</v>
      </c>
      <c r="D12" s="646">
        <f>'Section 13 data'!$D$17</f>
        <v>1.29366</v>
      </c>
      <c r="E12" s="198">
        <f>'Section 13 data'!$E$17</f>
        <v>38.69</v>
      </c>
      <c r="F12" s="647">
        <f t="shared" si="0"/>
        <v>1.29366</v>
      </c>
    </row>
    <row r="13" spans="2:6" ht="15" customHeight="1" x14ac:dyDescent="0.2">
      <c r="B13" s="99" t="s">
        <v>339</v>
      </c>
      <c r="C13" s="645">
        <f>'Section 13 data'!$C$18</f>
        <v>9.5999999999999992E-4</v>
      </c>
      <c r="D13" s="646">
        <f>'Section 13 data'!$D$18</f>
        <v>0.85155999999999998</v>
      </c>
      <c r="E13" s="198">
        <f>'Section 13 data'!$E$18</f>
        <v>35.340000000000003</v>
      </c>
      <c r="F13" s="647">
        <f t="shared" si="0"/>
        <v>0.85251999999999994</v>
      </c>
    </row>
    <row r="14" spans="2:6" ht="15" customHeight="1" x14ac:dyDescent="0.2">
      <c r="B14" s="99" t="s">
        <v>268</v>
      </c>
      <c r="C14" s="645">
        <f>'Section 13 data'!$C$19</f>
        <v>0</v>
      </c>
      <c r="D14" s="646">
        <f>'Section 13 data'!$D$19</f>
        <v>1.04999</v>
      </c>
      <c r="E14" s="198">
        <f>'Section 13 data'!$E$19</f>
        <v>54.933477916800797</v>
      </c>
      <c r="F14" s="647">
        <f t="shared" si="0"/>
        <v>1.04999</v>
      </c>
    </row>
    <row r="15" spans="2:6" ht="15" customHeight="1" x14ac:dyDescent="0.2">
      <c r="B15" s="101" t="s">
        <v>80</v>
      </c>
      <c r="C15" s="102">
        <f>'Section 13 data'!$C$8</f>
        <v>8.022E-2</v>
      </c>
      <c r="D15" s="102">
        <f>'Section 13 data'!$D$8</f>
        <v>5.0153400000000001</v>
      </c>
      <c r="E15" s="314">
        <f>'Section 13 data'!$E$8</f>
        <v>17.18</v>
      </c>
      <c r="F15" s="102">
        <f t="shared" si="0"/>
        <v>5.0955599999999999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1"/>
      <c r="B3" s="791" t="s">
        <v>678</v>
      </c>
      <c r="C3" s="794"/>
      <c r="D3" s="794"/>
      <c r="E3" s="794"/>
      <c r="F3" s="795"/>
      <c r="H3" s="791" t="s">
        <v>678</v>
      </c>
      <c r="I3" s="792"/>
      <c r="J3" s="792"/>
      <c r="K3" s="792"/>
      <c r="L3" s="792"/>
      <c r="M3" s="792"/>
      <c r="N3" s="793"/>
      <c r="P3" s="791" t="s">
        <v>678</v>
      </c>
      <c r="Q3" s="794"/>
      <c r="R3" s="794"/>
      <c r="S3" s="794"/>
      <c r="T3" s="795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481</v>
      </c>
      <c r="E4" s="283" t="s">
        <v>479</v>
      </c>
      <c r="F4" s="281" t="s">
        <v>378</v>
      </c>
      <c r="H4" s="282" t="s">
        <v>308</v>
      </c>
      <c r="I4" s="283" t="s">
        <v>379</v>
      </c>
      <c r="J4" s="280" t="s">
        <v>481</v>
      </c>
      <c r="K4" s="283" t="s">
        <v>82</v>
      </c>
      <c r="L4" s="283" t="s">
        <v>309</v>
      </c>
      <c r="M4" s="283" t="s">
        <v>479</v>
      </c>
      <c r="N4" s="284" t="s">
        <v>378</v>
      </c>
      <c r="P4" s="279" t="s">
        <v>486</v>
      </c>
      <c r="Q4" s="280" t="s">
        <v>379</v>
      </c>
      <c r="R4" s="280" t="s">
        <v>481</v>
      </c>
      <c r="S4" s="283" t="s">
        <v>479</v>
      </c>
      <c r="T4" s="281" t="s">
        <v>378</v>
      </c>
    </row>
    <row r="5" spans="1:20" x14ac:dyDescent="0.2">
      <c r="A5" s="271"/>
      <c r="B5" s="297" t="s">
        <v>105</v>
      </c>
      <c r="C5" s="298">
        <v>2013</v>
      </c>
      <c r="D5" s="287">
        <v>120.61</v>
      </c>
      <c r="E5" s="327"/>
      <c r="F5" s="335"/>
      <c r="G5" s="319"/>
      <c r="H5" s="297" t="s">
        <v>105</v>
      </c>
      <c r="I5" s="298">
        <v>2013</v>
      </c>
      <c r="J5" s="274">
        <v>5422.4579999999996</v>
      </c>
      <c r="K5" s="274">
        <v>7.43</v>
      </c>
      <c r="L5" s="327">
        <f t="shared" ref="L5:L15" si="0">(K5*J5)/100</f>
        <v>402.88862940000001</v>
      </c>
      <c r="M5" s="327"/>
      <c r="N5" s="335"/>
      <c r="O5" s="319"/>
      <c r="P5" s="297" t="s">
        <v>105</v>
      </c>
      <c r="Q5" s="298">
        <v>2013</v>
      </c>
      <c r="R5" s="327">
        <f>D5+J5</f>
        <v>5543.0679999999993</v>
      </c>
      <c r="S5" s="327"/>
      <c r="T5" s="335"/>
    </row>
    <row r="6" spans="1:20" x14ac:dyDescent="0.2">
      <c r="A6" s="271"/>
      <c r="B6" s="285"/>
      <c r="C6" s="286">
        <v>2017</v>
      </c>
      <c r="D6" s="277">
        <v>139.696</v>
      </c>
      <c r="E6" s="328"/>
      <c r="F6" s="336"/>
      <c r="G6" s="319"/>
      <c r="H6" s="331"/>
      <c r="I6" s="286">
        <v>2017</v>
      </c>
      <c r="J6" s="275">
        <v>5630.3630000000003</v>
      </c>
      <c r="K6" s="275">
        <v>7.06</v>
      </c>
      <c r="L6" s="328">
        <f t="shared" si="0"/>
        <v>397.5036278</v>
      </c>
      <c r="M6" s="328"/>
      <c r="N6" s="336"/>
      <c r="O6" s="319"/>
      <c r="P6" s="331"/>
      <c r="Q6" s="286">
        <v>2017</v>
      </c>
      <c r="R6" s="328">
        <f t="shared" ref="R6:R15" si="1">D6+J6</f>
        <v>5770.0590000000002</v>
      </c>
      <c r="S6" s="328"/>
      <c r="T6" s="336"/>
    </row>
    <row r="7" spans="1:20" x14ac:dyDescent="0.2">
      <c r="A7" s="271"/>
      <c r="B7" s="285"/>
      <c r="C7" s="286">
        <v>2022</v>
      </c>
      <c r="D7" s="277">
        <v>169.916</v>
      </c>
      <c r="E7" s="328"/>
      <c r="F7" s="336"/>
      <c r="G7" s="319"/>
      <c r="H7" s="331"/>
      <c r="I7" s="286">
        <v>2022</v>
      </c>
      <c r="J7" s="275">
        <v>6066.527</v>
      </c>
      <c r="K7" s="275">
        <v>6.89</v>
      </c>
      <c r="L7" s="328">
        <f t="shared" si="0"/>
        <v>417.98371029999993</v>
      </c>
      <c r="M7" s="328"/>
      <c r="N7" s="336"/>
      <c r="O7" s="319"/>
      <c r="P7" s="331"/>
      <c r="Q7" s="286">
        <v>2022</v>
      </c>
      <c r="R7" s="328">
        <f t="shared" si="1"/>
        <v>6236.4430000000002</v>
      </c>
      <c r="S7" s="328"/>
      <c r="T7" s="336"/>
    </row>
    <row r="8" spans="1:20" x14ac:dyDescent="0.2">
      <c r="A8" s="271"/>
      <c r="B8" s="285"/>
      <c r="C8" s="286">
        <v>2027</v>
      </c>
      <c r="D8" s="277">
        <v>211.631</v>
      </c>
      <c r="E8" s="328"/>
      <c r="F8" s="336"/>
      <c r="G8" s="319"/>
      <c r="H8" s="331"/>
      <c r="I8" s="286">
        <v>2027</v>
      </c>
      <c r="J8" s="275">
        <v>6824.0450000000001</v>
      </c>
      <c r="K8" s="275">
        <v>6.55</v>
      </c>
      <c r="L8" s="328">
        <f t="shared" si="0"/>
        <v>446.97494749999998</v>
      </c>
      <c r="M8" s="328"/>
      <c r="N8" s="336"/>
      <c r="O8" s="319"/>
      <c r="P8" s="331"/>
      <c r="Q8" s="286">
        <v>2027</v>
      </c>
      <c r="R8" s="328">
        <f t="shared" si="1"/>
        <v>7035.6760000000004</v>
      </c>
      <c r="S8" s="328"/>
      <c r="T8" s="336"/>
    </row>
    <row r="9" spans="1:20" x14ac:dyDescent="0.2">
      <c r="A9" s="271"/>
      <c r="B9" s="285"/>
      <c r="C9" s="286">
        <v>2032</v>
      </c>
      <c r="D9" s="277">
        <v>262.69600000000003</v>
      </c>
      <c r="E9" s="328"/>
      <c r="F9" s="336"/>
      <c r="G9" s="319"/>
      <c r="H9" s="331"/>
      <c r="I9" s="286">
        <v>2032</v>
      </c>
      <c r="J9" s="275">
        <v>7526.5150000000003</v>
      </c>
      <c r="K9" s="275">
        <v>6.24</v>
      </c>
      <c r="L9" s="328">
        <f t="shared" si="0"/>
        <v>469.65453600000001</v>
      </c>
      <c r="M9" s="328"/>
      <c r="N9" s="336"/>
      <c r="O9" s="319"/>
      <c r="P9" s="331"/>
      <c r="Q9" s="286">
        <v>2032</v>
      </c>
      <c r="R9" s="328">
        <f t="shared" si="1"/>
        <v>7789.2110000000002</v>
      </c>
      <c r="S9" s="328"/>
      <c r="T9" s="336"/>
    </row>
    <row r="10" spans="1:20" x14ac:dyDescent="0.2">
      <c r="A10" s="271"/>
      <c r="B10" s="285"/>
      <c r="C10" s="286">
        <v>2037</v>
      </c>
      <c r="D10" s="277">
        <v>326.50900000000001</v>
      </c>
      <c r="E10" s="328"/>
      <c r="F10" s="336"/>
      <c r="G10" s="319"/>
      <c r="H10" s="331"/>
      <c r="I10" s="286">
        <v>2037</v>
      </c>
      <c r="J10" s="275">
        <v>8265.6679999999997</v>
      </c>
      <c r="K10" s="275">
        <v>6.09</v>
      </c>
      <c r="L10" s="328">
        <f t="shared" si="0"/>
        <v>503.37918119999995</v>
      </c>
      <c r="M10" s="328"/>
      <c r="N10" s="336"/>
      <c r="O10" s="319"/>
      <c r="P10" s="331"/>
      <c r="Q10" s="286">
        <v>2037</v>
      </c>
      <c r="R10" s="328">
        <f t="shared" si="1"/>
        <v>8592.1769999999997</v>
      </c>
      <c r="S10" s="328"/>
      <c r="T10" s="336"/>
    </row>
    <row r="11" spans="1:20" x14ac:dyDescent="0.2">
      <c r="A11" s="271"/>
      <c r="B11" s="285"/>
      <c r="C11" s="286">
        <v>2042</v>
      </c>
      <c r="D11" s="277">
        <v>390.32900000000001</v>
      </c>
      <c r="E11" s="328"/>
      <c r="F11" s="336"/>
      <c r="G11" s="319"/>
      <c r="H11" s="331"/>
      <c r="I11" s="286">
        <v>2042</v>
      </c>
      <c r="J11" s="275">
        <v>9020.4889999999996</v>
      </c>
      <c r="K11" s="275">
        <v>5.89</v>
      </c>
      <c r="L11" s="328">
        <f t="shared" si="0"/>
        <v>531.30680209999991</v>
      </c>
      <c r="M11" s="328"/>
      <c r="N11" s="336"/>
      <c r="O11" s="319"/>
      <c r="P11" s="331"/>
      <c r="Q11" s="286">
        <v>2042</v>
      </c>
      <c r="R11" s="328">
        <f t="shared" si="1"/>
        <v>9410.8179999999993</v>
      </c>
      <c r="S11" s="328"/>
      <c r="T11" s="336"/>
    </row>
    <row r="12" spans="1:20" x14ac:dyDescent="0.2">
      <c r="A12" s="271"/>
      <c r="B12" s="285"/>
      <c r="C12" s="286">
        <v>2047</v>
      </c>
      <c r="D12" s="277">
        <v>444.40300000000002</v>
      </c>
      <c r="E12" s="328"/>
      <c r="F12" s="336"/>
      <c r="G12" s="319"/>
      <c r="H12" s="331"/>
      <c r="I12" s="286">
        <v>2047</v>
      </c>
      <c r="J12" s="275">
        <v>9624.4989999999998</v>
      </c>
      <c r="K12" s="275">
        <v>5.79</v>
      </c>
      <c r="L12" s="328">
        <f t="shared" si="0"/>
        <v>557.25849210000001</v>
      </c>
      <c r="M12" s="328"/>
      <c r="N12" s="336"/>
      <c r="O12" s="319"/>
      <c r="P12" s="331"/>
      <c r="Q12" s="286">
        <v>2047</v>
      </c>
      <c r="R12" s="328">
        <f t="shared" si="1"/>
        <v>10068.902</v>
      </c>
      <c r="S12" s="328"/>
      <c r="T12" s="336"/>
    </row>
    <row r="13" spans="1:20" x14ac:dyDescent="0.2">
      <c r="A13" s="271"/>
      <c r="B13" s="285"/>
      <c r="C13" s="286">
        <v>2052</v>
      </c>
      <c r="D13" s="277">
        <v>500.00299999999999</v>
      </c>
      <c r="E13" s="328"/>
      <c r="F13" s="336"/>
      <c r="G13" s="319"/>
      <c r="H13" s="331"/>
      <c r="I13" s="286">
        <v>2052</v>
      </c>
      <c r="J13" s="275">
        <v>10197.171</v>
      </c>
      <c r="K13" s="275">
        <v>5.66</v>
      </c>
      <c r="L13" s="328">
        <f t="shared" si="0"/>
        <v>577.15987859999996</v>
      </c>
      <c r="M13" s="328"/>
      <c r="N13" s="336"/>
      <c r="O13" s="319"/>
      <c r="P13" s="331"/>
      <c r="Q13" s="286">
        <v>2052</v>
      </c>
      <c r="R13" s="328">
        <f t="shared" si="1"/>
        <v>10697.174000000001</v>
      </c>
      <c r="S13" s="328"/>
      <c r="T13" s="336"/>
    </row>
    <row r="14" spans="1:20" x14ac:dyDescent="0.2">
      <c r="A14" s="271"/>
      <c r="B14" s="285"/>
      <c r="C14" s="286">
        <v>2057</v>
      </c>
      <c r="D14" s="277">
        <v>544.75800000000004</v>
      </c>
      <c r="E14" s="328"/>
      <c r="F14" s="336"/>
      <c r="G14" s="319"/>
      <c r="H14" s="331"/>
      <c r="I14" s="286">
        <v>2057</v>
      </c>
      <c r="J14" s="275">
        <v>10720.714</v>
      </c>
      <c r="K14" s="275">
        <v>5.6</v>
      </c>
      <c r="L14" s="328">
        <f t="shared" si="0"/>
        <v>600.35998399999994</v>
      </c>
      <c r="M14" s="328"/>
      <c r="N14" s="336"/>
      <c r="O14" s="319"/>
      <c r="P14" s="331"/>
      <c r="Q14" s="286">
        <v>2057</v>
      </c>
      <c r="R14" s="328">
        <f t="shared" si="1"/>
        <v>11265.472</v>
      </c>
      <c r="S14" s="328"/>
      <c r="T14" s="336"/>
    </row>
    <row r="15" spans="1:20" ht="13.5" thickBot="1" x14ac:dyDescent="0.25">
      <c r="A15" s="271"/>
      <c r="B15" s="290"/>
      <c r="C15" s="291">
        <v>2062</v>
      </c>
      <c r="D15" s="292">
        <v>575.38</v>
      </c>
      <c r="E15" s="329"/>
      <c r="F15" s="337"/>
      <c r="G15" s="319"/>
      <c r="H15" s="332"/>
      <c r="I15" s="291">
        <v>2062</v>
      </c>
      <c r="J15" s="333">
        <v>11137.880999999999</v>
      </c>
      <c r="K15" s="333">
        <v>5.65</v>
      </c>
      <c r="L15" s="329">
        <f t="shared" si="0"/>
        <v>629.2902765</v>
      </c>
      <c r="M15" s="329"/>
      <c r="N15" s="337"/>
      <c r="O15" s="319"/>
      <c r="P15" s="332"/>
      <c r="Q15" s="291">
        <v>2062</v>
      </c>
      <c r="R15" s="329">
        <f t="shared" si="1"/>
        <v>11713.260999999999</v>
      </c>
      <c r="S15" s="329"/>
      <c r="T15" s="337"/>
    </row>
    <row r="16" spans="1:20" x14ac:dyDescent="0.2">
      <c r="A16" s="271"/>
      <c r="B16" s="295"/>
      <c r="C16" s="296"/>
      <c r="D16" s="277"/>
      <c r="E16" s="277"/>
      <c r="F16" s="272"/>
      <c r="G16" s="319"/>
      <c r="H16" s="334"/>
      <c r="I16" s="296"/>
      <c r="J16" s="277"/>
      <c r="K16" s="277"/>
      <c r="L16" s="277"/>
      <c r="M16" s="277"/>
      <c r="N16" s="272"/>
      <c r="O16" s="319"/>
      <c r="P16" s="334"/>
      <c r="Q16" s="296"/>
      <c r="R16" s="277"/>
      <c r="S16" s="277"/>
      <c r="T16" s="272"/>
    </row>
    <row r="17" spans="1:20" ht="13.5" thickBot="1" x14ac:dyDescent="0.25"/>
    <row r="18" spans="1:20" ht="15" x14ac:dyDescent="0.2">
      <c r="A18" s="271"/>
      <c r="B18" s="791" t="s">
        <v>679</v>
      </c>
      <c r="C18" s="796"/>
      <c r="D18" s="796"/>
      <c r="E18" s="796"/>
      <c r="F18" s="797"/>
      <c r="H18" s="791" t="s">
        <v>679</v>
      </c>
      <c r="I18" s="792"/>
      <c r="J18" s="792"/>
      <c r="K18" s="792"/>
      <c r="L18" s="792"/>
      <c r="M18" s="792"/>
      <c r="N18" s="793"/>
      <c r="P18" s="791" t="s">
        <v>679</v>
      </c>
      <c r="Q18" s="796"/>
      <c r="R18" s="796"/>
      <c r="S18" s="796"/>
      <c r="T18" s="797"/>
    </row>
    <row r="19" spans="1:20" ht="13.5" thickBot="1" x14ac:dyDescent="0.25">
      <c r="A19" s="271"/>
      <c r="B19" s="279" t="s">
        <v>78</v>
      </c>
      <c r="C19" s="280" t="s">
        <v>480</v>
      </c>
      <c r="D19" s="280" t="s">
        <v>377</v>
      </c>
      <c r="E19" s="283" t="s">
        <v>479</v>
      </c>
      <c r="F19" s="281" t="s">
        <v>378</v>
      </c>
      <c r="H19" s="282" t="s">
        <v>308</v>
      </c>
      <c r="I19" s="280" t="s">
        <v>480</v>
      </c>
      <c r="J19" s="280" t="s">
        <v>377</v>
      </c>
      <c r="K19" s="283" t="s">
        <v>82</v>
      </c>
      <c r="L19" s="283" t="s">
        <v>309</v>
      </c>
      <c r="M19" s="283" t="s">
        <v>479</v>
      </c>
      <c r="N19" s="284" t="s">
        <v>378</v>
      </c>
      <c r="P19" s="279" t="s">
        <v>486</v>
      </c>
      <c r="Q19" s="280" t="s">
        <v>480</v>
      </c>
      <c r="R19" s="280" t="s">
        <v>377</v>
      </c>
      <c r="S19" s="283" t="s">
        <v>479</v>
      </c>
      <c r="T19" s="281" t="s">
        <v>378</v>
      </c>
    </row>
    <row r="20" spans="1:20" x14ac:dyDescent="0.2">
      <c r="A20" s="271"/>
      <c r="B20" s="297" t="s">
        <v>105</v>
      </c>
      <c r="C20" s="298" t="s">
        <v>331</v>
      </c>
      <c r="D20" s="287">
        <v>131.221</v>
      </c>
      <c r="E20" s="327">
        <v>4</v>
      </c>
      <c r="F20" s="335">
        <f>D20*E20</f>
        <v>524.88400000000001</v>
      </c>
      <c r="H20" s="297" t="s">
        <v>105</v>
      </c>
      <c r="I20" s="298" t="s">
        <v>331</v>
      </c>
      <c r="J20" s="288">
        <v>5525.1540000000005</v>
      </c>
      <c r="K20" s="288">
        <v>7.17</v>
      </c>
      <c r="L20" s="327">
        <f t="shared" ref="L20:L30" si="2">(K20*J20)/100</f>
        <v>396.15354180000003</v>
      </c>
      <c r="M20" s="327">
        <v>4</v>
      </c>
      <c r="N20" s="335">
        <f>J20*M20</f>
        <v>22100.616000000002</v>
      </c>
      <c r="P20" s="297" t="s">
        <v>105</v>
      </c>
      <c r="Q20" s="298" t="s">
        <v>331</v>
      </c>
      <c r="R20" s="327">
        <f>D20+J20</f>
        <v>5656.375</v>
      </c>
      <c r="S20" s="327">
        <v>4</v>
      </c>
      <c r="T20" s="335">
        <f>R20*S20</f>
        <v>22625.5</v>
      </c>
    </row>
    <row r="21" spans="1:20" x14ac:dyDescent="0.2">
      <c r="A21" s="271"/>
      <c r="B21" s="285"/>
      <c r="C21" s="286" t="s">
        <v>222</v>
      </c>
      <c r="D21" s="277">
        <v>156.613</v>
      </c>
      <c r="E21" s="328">
        <v>5</v>
      </c>
      <c r="F21" s="336">
        <f t="shared" ref="F21:F30" si="3">D21*E21</f>
        <v>783.06500000000005</v>
      </c>
      <c r="H21" s="285"/>
      <c r="I21" s="286" t="s">
        <v>222</v>
      </c>
      <c r="J21" s="273">
        <v>5872.951</v>
      </c>
      <c r="K21" s="273">
        <v>6.91</v>
      </c>
      <c r="L21" s="328">
        <f t="shared" si="2"/>
        <v>405.82091409999998</v>
      </c>
      <c r="M21" s="328">
        <v>5</v>
      </c>
      <c r="N21" s="336">
        <f t="shared" ref="N21:N30" si="4">J21*M21</f>
        <v>29364.755000000001</v>
      </c>
      <c r="P21" s="285"/>
      <c r="Q21" s="286" t="s">
        <v>222</v>
      </c>
      <c r="R21" s="328">
        <f t="shared" ref="R21:R30" si="5">D21+J21</f>
        <v>6029.5640000000003</v>
      </c>
      <c r="S21" s="328">
        <v>5</v>
      </c>
      <c r="T21" s="336">
        <f t="shared" ref="T21:T30" si="6">R21*S21</f>
        <v>30147.82</v>
      </c>
    </row>
    <row r="22" spans="1:20" x14ac:dyDescent="0.2">
      <c r="A22" s="271"/>
      <c r="B22" s="285"/>
      <c r="C22" s="286" t="s">
        <v>225</v>
      </c>
      <c r="D22" s="277">
        <v>193.35</v>
      </c>
      <c r="E22" s="328">
        <v>5</v>
      </c>
      <c r="F22" s="336">
        <f t="shared" si="3"/>
        <v>966.75</v>
      </c>
      <c r="H22" s="285"/>
      <c r="I22" s="286" t="s">
        <v>225</v>
      </c>
      <c r="J22" s="273">
        <v>6500.2759999999998</v>
      </c>
      <c r="K22" s="273">
        <v>6.71</v>
      </c>
      <c r="L22" s="328">
        <f t="shared" si="2"/>
        <v>436.16851960000002</v>
      </c>
      <c r="M22" s="328">
        <v>5</v>
      </c>
      <c r="N22" s="336">
        <f t="shared" si="4"/>
        <v>32501.379999999997</v>
      </c>
      <c r="P22" s="285"/>
      <c r="Q22" s="286" t="s">
        <v>225</v>
      </c>
      <c r="R22" s="328">
        <f t="shared" si="5"/>
        <v>6693.6260000000002</v>
      </c>
      <c r="S22" s="328">
        <v>5</v>
      </c>
      <c r="T22" s="336">
        <f t="shared" si="6"/>
        <v>33468.130000000005</v>
      </c>
    </row>
    <row r="23" spans="1:20" x14ac:dyDescent="0.2">
      <c r="A23" s="271"/>
      <c r="B23" s="285"/>
      <c r="C23" s="286" t="s">
        <v>226</v>
      </c>
      <c r="D23" s="277">
        <v>240.60900000000001</v>
      </c>
      <c r="E23" s="328">
        <v>5</v>
      </c>
      <c r="F23" s="336">
        <f t="shared" si="3"/>
        <v>1203.0450000000001</v>
      </c>
      <c r="H23" s="285"/>
      <c r="I23" s="286" t="s">
        <v>226</v>
      </c>
      <c r="J23" s="273">
        <v>7264.03</v>
      </c>
      <c r="K23" s="273">
        <v>6.32</v>
      </c>
      <c r="L23" s="328">
        <f t="shared" si="2"/>
        <v>459.08669600000002</v>
      </c>
      <c r="M23" s="328">
        <v>5</v>
      </c>
      <c r="N23" s="336">
        <f t="shared" si="4"/>
        <v>36320.15</v>
      </c>
      <c r="P23" s="285"/>
      <c r="Q23" s="286" t="s">
        <v>226</v>
      </c>
      <c r="R23" s="328">
        <f t="shared" si="5"/>
        <v>7504.6390000000001</v>
      </c>
      <c r="S23" s="328">
        <v>5</v>
      </c>
      <c r="T23" s="336">
        <f t="shared" si="6"/>
        <v>37523.195</v>
      </c>
    </row>
    <row r="24" spans="1:20" x14ac:dyDescent="0.2">
      <c r="A24" s="271"/>
      <c r="B24" s="285"/>
      <c r="C24" s="286" t="s">
        <v>227</v>
      </c>
      <c r="D24" s="277">
        <v>300.92200000000003</v>
      </c>
      <c r="E24" s="328">
        <v>5</v>
      </c>
      <c r="F24" s="336">
        <f t="shared" si="3"/>
        <v>1504.6100000000001</v>
      </c>
      <c r="H24" s="285"/>
      <c r="I24" s="286" t="s">
        <v>227</v>
      </c>
      <c r="J24" s="273">
        <v>7967.6559999999999</v>
      </c>
      <c r="K24" s="273">
        <v>6.15</v>
      </c>
      <c r="L24" s="328">
        <f t="shared" si="2"/>
        <v>490.01084400000002</v>
      </c>
      <c r="M24" s="328">
        <v>5</v>
      </c>
      <c r="N24" s="336">
        <f t="shared" si="4"/>
        <v>39838.28</v>
      </c>
      <c r="P24" s="285"/>
      <c r="Q24" s="286" t="s">
        <v>227</v>
      </c>
      <c r="R24" s="328">
        <f t="shared" si="5"/>
        <v>8268.5779999999995</v>
      </c>
      <c r="S24" s="328">
        <v>5</v>
      </c>
      <c r="T24" s="336">
        <f t="shared" si="6"/>
        <v>41342.89</v>
      </c>
    </row>
    <row r="25" spans="1:20" x14ac:dyDescent="0.2">
      <c r="A25" s="271"/>
      <c r="B25" s="285"/>
      <c r="C25" s="286" t="s">
        <v>228</v>
      </c>
      <c r="D25" s="277">
        <v>365.62700000000001</v>
      </c>
      <c r="E25" s="328">
        <v>5</v>
      </c>
      <c r="F25" s="336">
        <f t="shared" si="3"/>
        <v>1828.135</v>
      </c>
      <c r="H25" s="285"/>
      <c r="I25" s="286" t="s">
        <v>228</v>
      </c>
      <c r="J25" s="273">
        <v>8719.7099999999991</v>
      </c>
      <c r="K25" s="273">
        <v>5.96</v>
      </c>
      <c r="L25" s="328">
        <f t="shared" si="2"/>
        <v>519.69471599999997</v>
      </c>
      <c r="M25" s="328">
        <v>5</v>
      </c>
      <c r="N25" s="336">
        <f t="shared" si="4"/>
        <v>43598.549999999996</v>
      </c>
      <c r="P25" s="285"/>
      <c r="Q25" s="286" t="s">
        <v>228</v>
      </c>
      <c r="R25" s="328">
        <f t="shared" si="5"/>
        <v>9085.3369999999995</v>
      </c>
      <c r="S25" s="328">
        <v>5</v>
      </c>
      <c r="T25" s="336">
        <f t="shared" si="6"/>
        <v>45426.684999999998</v>
      </c>
    </row>
    <row r="26" spans="1:20" x14ac:dyDescent="0.2">
      <c r="A26" s="271"/>
      <c r="B26" s="285"/>
      <c r="C26" s="286" t="s">
        <v>332</v>
      </c>
      <c r="D26" s="277">
        <v>424.98200000000003</v>
      </c>
      <c r="E26" s="328">
        <v>5</v>
      </c>
      <c r="F26" s="336">
        <f t="shared" si="3"/>
        <v>2124.9100000000003</v>
      </c>
      <c r="H26" s="285"/>
      <c r="I26" s="286" t="s">
        <v>332</v>
      </c>
      <c r="J26" s="273">
        <v>9374.3019999999997</v>
      </c>
      <c r="K26" s="273">
        <v>5.83</v>
      </c>
      <c r="L26" s="328">
        <f t="shared" si="2"/>
        <v>546.52180659999999</v>
      </c>
      <c r="M26" s="328">
        <v>5</v>
      </c>
      <c r="N26" s="336">
        <f t="shared" si="4"/>
        <v>46871.509999999995</v>
      </c>
      <c r="P26" s="285"/>
      <c r="Q26" s="286" t="s">
        <v>332</v>
      </c>
      <c r="R26" s="328">
        <f t="shared" si="5"/>
        <v>9799.2839999999997</v>
      </c>
      <c r="S26" s="328">
        <v>5</v>
      </c>
      <c r="T26" s="336">
        <f t="shared" si="6"/>
        <v>48996.42</v>
      </c>
    </row>
    <row r="27" spans="1:20" x14ac:dyDescent="0.2">
      <c r="A27" s="271"/>
      <c r="B27" s="285"/>
      <c r="C27" s="286" t="s">
        <v>333</v>
      </c>
      <c r="D27" s="277">
        <v>480.73200000000003</v>
      </c>
      <c r="E27" s="328">
        <v>5</v>
      </c>
      <c r="F27" s="336">
        <f t="shared" si="3"/>
        <v>2403.6600000000003</v>
      </c>
      <c r="H27" s="285"/>
      <c r="I27" s="286" t="s">
        <v>333</v>
      </c>
      <c r="J27" s="273">
        <v>9956.2420000000002</v>
      </c>
      <c r="K27" s="273">
        <v>5.71</v>
      </c>
      <c r="L27" s="328">
        <f t="shared" si="2"/>
        <v>568.50141819999999</v>
      </c>
      <c r="M27" s="328">
        <v>5</v>
      </c>
      <c r="N27" s="336">
        <f t="shared" si="4"/>
        <v>49781.21</v>
      </c>
      <c r="P27" s="285"/>
      <c r="Q27" s="286" t="s">
        <v>333</v>
      </c>
      <c r="R27" s="328">
        <f t="shared" si="5"/>
        <v>10436.974</v>
      </c>
      <c r="S27" s="328">
        <v>5</v>
      </c>
      <c r="T27" s="336">
        <f t="shared" si="6"/>
        <v>52184.87</v>
      </c>
    </row>
    <row r="28" spans="1:20" x14ac:dyDescent="0.2">
      <c r="A28" s="271"/>
      <c r="B28" s="285"/>
      <c r="C28" s="286" t="s">
        <v>231</v>
      </c>
      <c r="D28" s="277">
        <v>532.28700000000003</v>
      </c>
      <c r="E28" s="328">
        <v>5</v>
      </c>
      <c r="F28" s="336">
        <f t="shared" si="3"/>
        <v>2661.4350000000004</v>
      </c>
      <c r="H28" s="285"/>
      <c r="I28" s="286" t="s">
        <v>231</v>
      </c>
      <c r="J28" s="273">
        <v>10523.666999999999</v>
      </c>
      <c r="K28" s="273">
        <v>5.6</v>
      </c>
      <c r="L28" s="328">
        <f t="shared" si="2"/>
        <v>589.32535199999995</v>
      </c>
      <c r="M28" s="328">
        <v>5</v>
      </c>
      <c r="N28" s="336">
        <f t="shared" si="4"/>
        <v>52618.334999999999</v>
      </c>
      <c r="P28" s="285"/>
      <c r="Q28" s="286" t="s">
        <v>231</v>
      </c>
      <c r="R28" s="328">
        <f t="shared" si="5"/>
        <v>11055.954</v>
      </c>
      <c r="S28" s="328">
        <v>5</v>
      </c>
      <c r="T28" s="336">
        <f t="shared" si="6"/>
        <v>55279.77</v>
      </c>
    </row>
    <row r="29" spans="1:20" x14ac:dyDescent="0.2">
      <c r="A29" s="271"/>
      <c r="B29" s="285"/>
      <c r="C29" s="286" t="s">
        <v>232</v>
      </c>
      <c r="D29" s="277">
        <v>571.92600000000004</v>
      </c>
      <c r="E29" s="328">
        <v>5</v>
      </c>
      <c r="F29" s="336">
        <f t="shared" si="3"/>
        <v>2859.63</v>
      </c>
      <c r="H29" s="285"/>
      <c r="I29" s="286" t="s">
        <v>232</v>
      </c>
      <c r="J29" s="273">
        <v>10979.123</v>
      </c>
      <c r="K29" s="273">
        <v>5.61</v>
      </c>
      <c r="L29" s="328">
        <f t="shared" si="2"/>
        <v>615.92880030000003</v>
      </c>
      <c r="M29" s="328">
        <v>5</v>
      </c>
      <c r="N29" s="336">
        <f t="shared" si="4"/>
        <v>54895.614999999998</v>
      </c>
      <c r="P29" s="285"/>
      <c r="Q29" s="286" t="s">
        <v>232</v>
      </c>
      <c r="R29" s="328">
        <f t="shared" si="5"/>
        <v>11551.048999999999</v>
      </c>
      <c r="S29" s="328">
        <v>5</v>
      </c>
      <c r="T29" s="336">
        <f t="shared" si="6"/>
        <v>57755.244999999995</v>
      </c>
    </row>
    <row r="30" spans="1:20" ht="13.5" thickBot="1" x14ac:dyDescent="0.25">
      <c r="A30" s="271"/>
      <c r="B30" s="290"/>
      <c r="C30" s="291" t="s">
        <v>233</v>
      </c>
      <c r="D30" s="292">
        <v>605.92399999999998</v>
      </c>
      <c r="E30" s="329">
        <v>5</v>
      </c>
      <c r="F30" s="337">
        <f t="shared" si="3"/>
        <v>3029.62</v>
      </c>
      <c r="H30" s="290"/>
      <c r="I30" s="291" t="s">
        <v>233</v>
      </c>
      <c r="J30" s="293">
        <v>11346.566999999999</v>
      </c>
      <c r="K30" s="293">
        <v>5.69</v>
      </c>
      <c r="L30" s="329">
        <f t="shared" si="2"/>
        <v>645.61966229999996</v>
      </c>
      <c r="M30" s="329">
        <v>5</v>
      </c>
      <c r="N30" s="337">
        <f t="shared" si="4"/>
        <v>56732.834999999992</v>
      </c>
      <c r="P30" s="290"/>
      <c r="Q30" s="291" t="s">
        <v>233</v>
      </c>
      <c r="R30" s="329">
        <f t="shared" si="5"/>
        <v>11952.490999999998</v>
      </c>
      <c r="S30" s="329">
        <v>5</v>
      </c>
      <c r="T30" s="337">
        <f t="shared" si="6"/>
        <v>59762.454999999987</v>
      </c>
    </row>
    <row r="31" spans="1:20" x14ac:dyDescent="0.2">
      <c r="A31" s="271"/>
      <c r="B31" s="295"/>
      <c r="C31" s="296"/>
      <c r="D31" s="277"/>
      <c r="E31" s="278"/>
      <c r="F31" s="272"/>
      <c r="H31" s="295"/>
      <c r="I31" s="296"/>
      <c r="J31" s="278"/>
      <c r="K31" s="278"/>
      <c r="L31" s="278"/>
      <c r="M31" s="278"/>
      <c r="N31" s="272"/>
      <c r="P31" s="295"/>
      <c r="Q31" s="296"/>
      <c r="R31" s="277"/>
      <c r="S31" s="278"/>
      <c r="T31" s="272"/>
    </row>
    <row r="32" spans="1:20" ht="13.5" thickBot="1" x14ac:dyDescent="0.25"/>
    <row r="33" spans="1:20" ht="15" x14ac:dyDescent="0.2">
      <c r="A33" s="271"/>
      <c r="B33" s="791" t="s">
        <v>680</v>
      </c>
      <c r="C33" s="794"/>
      <c r="D33" s="794"/>
      <c r="E33" s="794"/>
      <c r="F33" s="795"/>
      <c r="H33" s="791" t="s">
        <v>680</v>
      </c>
      <c r="I33" s="792"/>
      <c r="J33" s="792"/>
      <c r="K33" s="792"/>
      <c r="L33" s="792"/>
      <c r="M33" s="792"/>
      <c r="N33" s="793"/>
      <c r="P33" s="791" t="s">
        <v>680</v>
      </c>
      <c r="Q33" s="794"/>
      <c r="R33" s="794"/>
      <c r="S33" s="794"/>
      <c r="T33" s="795"/>
    </row>
    <row r="34" spans="1:20" ht="13.5" thickBot="1" x14ac:dyDescent="0.25">
      <c r="A34" s="271"/>
      <c r="B34" s="279" t="s">
        <v>78</v>
      </c>
      <c r="C34" s="280" t="s">
        <v>480</v>
      </c>
      <c r="D34" s="280" t="s">
        <v>377</v>
      </c>
      <c r="E34" s="283" t="s">
        <v>479</v>
      </c>
      <c r="F34" s="281" t="s">
        <v>378</v>
      </c>
      <c r="H34" s="282" t="s">
        <v>308</v>
      </c>
      <c r="I34" s="280" t="s">
        <v>480</v>
      </c>
      <c r="J34" s="280" t="s">
        <v>377</v>
      </c>
      <c r="K34" s="283" t="s">
        <v>82</v>
      </c>
      <c r="L34" s="283" t="s">
        <v>309</v>
      </c>
      <c r="M34" s="283" t="s">
        <v>479</v>
      </c>
      <c r="N34" s="284" t="s">
        <v>378</v>
      </c>
      <c r="P34" s="279" t="s">
        <v>486</v>
      </c>
      <c r="Q34" s="280" t="s">
        <v>480</v>
      </c>
      <c r="R34" s="280" t="s">
        <v>377</v>
      </c>
      <c r="S34" s="283" t="s">
        <v>479</v>
      </c>
      <c r="T34" s="281" t="s">
        <v>378</v>
      </c>
    </row>
    <row r="35" spans="1:20" x14ac:dyDescent="0.2">
      <c r="A35" s="271"/>
      <c r="B35" s="297" t="s">
        <v>105</v>
      </c>
      <c r="C35" s="298" t="s">
        <v>331</v>
      </c>
      <c r="D35" s="287">
        <v>5.7750000000000004</v>
      </c>
      <c r="E35" s="327">
        <v>4</v>
      </c>
      <c r="F35" s="335">
        <f>D35*E35</f>
        <v>23.1</v>
      </c>
      <c r="H35" s="297" t="s">
        <v>105</v>
      </c>
      <c r="I35" s="298" t="s">
        <v>331</v>
      </c>
      <c r="J35" s="288">
        <v>152.88499999999999</v>
      </c>
      <c r="K35" s="288">
        <v>7.07</v>
      </c>
      <c r="L35" s="327">
        <f t="shared" ref="L35:L45" si="7">(K35*J35)/100</f>
        <v>10.8089695</v>
      </c>
      <c r="M35" s="327">
        <v>4</v>
      </c>
      <c r="N35" s="335">
        <f>J35*M35</f>
        <v>611.54</v>
      </c>
      <c r="P35" s="297" t="s">
        <v>105</v>
      </c>
      <c r="Q35" s="298" t="s">
        <v>331</v>
      </c>
      <c r="R35" s="327">
        <f>D35+J35</f>
        <v>158.66</v>
      </c>
      <c r="S35" s="327">
        <v>4</v>
      </c>
      <c r="T35" s="335">
        <f>R35*S35</f>
        <v>634.64</v>
      </c>
    </row>
    <row r="36" spans="1:20" x14ac:dyDescent="0.2">
      <c r="A36" s="271"/>
      <c r="B36" s="285"/>
      <c r="C36" s="286" t="s">
        <v>222</v>
      </c>
      <c r="D36" s="277">
        <v>7.4610000000000003</v>
      </c>
      <c r="E36" s="328">
        <v>5</v>
      </c>
      <c r="F36" s="336">
        <f t="shared" ref="F36:F45" si="8">D36*E36</f>
        <v>37.305</v>
      </c>
      <c r="H36" s="285"/>
      <c r="I36" s="286" t="s">
        <v>222</v>
      </c>
      <c r="J36" s="273">
        <v>176.68299999999999</v>
      </c>
      <c r="K36" s="273">
        <v>6.82</v>
      </c>
      <c r="L36" s="328">
        <f t="shared" si="7"/>
        <v>12.049780599999998</v>
      </c>
      <c r="M36" s="328">
        <v>5</v>
      </c>
      <c r="N36" s="336">
        <f t="shared" ref="N36:N45" si="9">J36*M36</f>
        <v>883.41499999999996</v>
      </c>
      <c r="P36" s="285"/>
      <c r="Q36" s="286" t="s">
        <v>222</v>
      </c>
      <c r="R36" s="328">
        <f t="shared" ref="R36:R45" si="10">D36+J36</f>
        <v>184.14400000000001</v>
      </c>
      <c r="S36" s="328">
        <v>5</v>
      </c>
      <c r="T36" s="336">
        <f t="shared" ref="T36:T45" si="11">R36*S36</f>
        <v>920.72</v>
      </c>
    </row>
    <row r="37" spans="1:20" x14ac:dyDescent="0.2">
      <c r="A37" s="271"/>
      <c r="B37" s="285"/>
      <c r="C37" s="286" t="s">
        <v>225</v>
      </c>
      <c r="D37" s="277">
        <v>9.5050000000000008</v>
      </c>
      <c r="E37" s="328">
        <v>5</v>
      </c>
      <c r="F37" s="336">
        <f t="shared" si="8"/>
        <v>47.525000000000006</v>
      </c>
      <c r="H37" s="285"/>
      <c r="I37" s="286" t="s">
        <v>225</v>
      </c>
      <c r="J37" s="273">
        <v>190.54300000000001</v>
      </c>
      <c r="K37" s="273">
        <v>7.07</v>
      </c>
      <c r="L37" s="328">
        <f t="shared" si="7"/>
        <v>13.471390100000001</v>
      </c>
      <c r="M37" s="328">
        <v>5</v>
      </c>
      <c r="N37" s="336">
        <f t="shared" si="9"/>
        <v>952.71500000000003</v>
      </c>
      <c r="P37" s="285"/>
      <c r="Q37" s="286" t="s">
        <v>225</v>
      </c>
      <c r="R37" s="328">
        <f t="shared" si="10"/>
        <v>200.048</v>
      </c>
      <c r="S37" s="328">
        <v>5</v>
      </c>
      <c r="T37" s="336">
        <f t="shared" si="11"/>
        <v>1000.24</v>
      </c>
    </row>
    <row r="38" spans="1:20" x14ac:dyDescent="0.2">
      <c r="A38" s="271"/>
      <c r="B38" s="285"/>
      <c r="C38" s="286" t="s">
        <v>226</v>
      </c>
      <c r="D38" s="277">
        <v>11.901</v>
      </c>
      <c r="E38" s="328">
        <v>5</v>
      </c>
      <c r="F38" s="336">
        <f t="shared" si="8"/>
        <v>59.504999999999995</v>
      </c>
      <c r="H38" s="285"/>
      <c r="I38" s="286" t="s">
        <v>226</v>
      </c>
      <c r="J38" s="273">
        <v>191.33099999999999</v>
      </c>
      <c r="K38" s="273">
        <v>7.01</v>
      </c>
      <c r="L38" s="328">
        <f t="shared" si="7"/>
        <v>13.412303099999999</v>
      </c>
      <c r="M38" s="328">
        <v>5</v>
      </c>
      <c r="N38" s="336">
        <f t="shared" si="9"/>
        <v>956.65499999999997</v>
      </c>
      <c r="P38" s="285"/>
      <c r="Q38" s="286" t="s">
        <v>226</v>
      </c>
      <c r="R38" s="328">
        <f t="shared" si="10"/>
        <v>203.232</v>
      </c>
      <c r="S38" s="328">
        <v>5</v>
      </c>
      <c r="T38" s="336">
        <f t="shared" si="11"/>
        <v>1016.16</v>
      </c>
    </row>
    <row r="39" spans="1:20" x14ac:dyDescent="0.2">
      <c r="A39" s="271"/>
      <c r="B39" s="285"/>
      <c r="C39" s="286" t="s">
        <v>227</v>
      </c>
      <c r="D39" s="277">
        <v>14.068</v>
      </c>
      <c r="E39" s="328">
        <v>5</v>
      </c>
      <c r="F39" s="336">
        <f t="shared" si="8"/>
        <v>70.34</v>
      </c>
      <c r="H39" s="285"/>
      <c r="I39" s="286" t="s">
        <v>227</v>
      </c>
      <c r="J39" s="273">
        <v>183.48099999999999</v>
      </c>
      <c r="K39" s="273">
        <v>6.87</v>
      </c>
      <c r="L39" s="328">
        <f t="shared" si="7"/>
        <v>12.6051447</v>
      </c>
      <c r="M39" s="328">
        <v>5</v>
      </c>
      <c r="N39" s="336">
        <f t="shared" si="9"/>
        <v>917.40499999999997</v>
      </c>
      <c r="P39" s="285"/>
      <c r="Q39" s="286" t="s">
        <v>227</v>
      </c>
      <c r="R39" s="328">
        <f t="shared" si="10"/>
        <v>197.54900000000001</v>
      </c>
      <c r="S39" s="328">
        <v>5</v>
      </c>
      <c r="T39" s="336">
        <f t="shared" si="11"/>
        <v>987.745</v>
      </c>
    </row>
    <row r="40" spans="1:20" x14ac:dyDescent="0.2">
      <c r="A40" s="271"/>
      <c r="B40" s="285"/>
      <c r="C40" s="286" t="s">
        <v>228</v>
      </c>
      <c r="D40" s="277">
        <v>14.535</v>
      </c>
      <c r="E40" s="328">
        <v>5</v>
      </c>
      <c r="F40" s="336">
        <f t="shared" si="8"/>
        <v>72.674999999999997</v>
      </c>
      <c r="H40" s="285"/>
      <c r="I40" s="286" t="s">
        <v>228</v>
      </c>
      <c r="J40" s="273">
        <v>175.26599999999999</v>
      </c>
      <c r="K40" s="273">
        <v>6.88</v>
      </c>
      <c r="L40" s="328">
        <f t="shared" si="7"/>
        <v>12.0583008</v>
      </c>
      <c r="M40" s="328">
        <v>5</v>
      </c>
      <c r="N40" s="336">
        <f t="shared" si="9"/>
        <v>876.32999999999993</v>
      </c>
      <c r="P40" s="285"/>
      <c r="Q40" s="286" t="s">
        <v>228</v>
      </c>
      <c r="R40" s="328">
        <f t="shared" si="10"/>
        <v>189.80099999999999</v>
      </c>
      <c r="S40" s="328">
        <v>5</v>
      </c>
      <c r="T40" s="336">
        <f t="shared" si="11"/>
        <v>949.00499999999988</v>
      </c>
    </row>
    <row r="41" spans="1:20" x14ac:dyDescent="0.2">
      <c r="A41" s="271"/>
      <c r="B41" s="285"/>
      <c r="C41" s="286" t="s">
        <v>332</v>
      </c>
      <c r="D41" s="277">
        <v>14.531000000000001</v>
      </c>
      <c r="E41" s="328">
        <v>5</v>
      </c>
      <c r="F41" s="336">
        <f t="shared" si="8"/>
        <v>72.655000000000001</v>
      </c>
      <c r="H41" s="285"/>
      <c r="I41" s="286" t="s">
        <v>332</v>
      </c>
      <c r="J41" s="273">
        <v>164.89099999999999</v>
      </c>
      <c r="K41" s="273">
        <v>6.91</v>
      </c>
      <c r="L41" s="328">
        <f t="shared" si="7"/>
        <v>11.3939681</v>
      </c>
      <c r="M41" s="328">
        <v>5</v>
      </c>
      <c r="N41" s="336">
        <f t="shared" si="9"/>
        <v>824.45499999999993</v>
      </c>
      <c r="P41" s="285"/>
      <c r="Q41" s="286" t="s">
        <v>332</v>
      </c>
      <c r="R41" s="328">
        <f t="shared" si="10"/>
        <v>179.422</v>
      </c>
      <c r="S41" s="328">
        <v>5</v>
      </c>
      <c r="T41" s="336">
        <f t="shared" si="11"/>
        <v>897.11</v>
      </c>
    </row>
    <row r="42" spans="1:20" x14ac:dyDescent="0.2">
      <c r="A42" s="271"/>
      <c r="B42" s="285"/>
      <c r="C42" s="286" t="s">
        <v>333</v>
      </c>
      <c r="D42" s="277">
        <v>14.462999999999999</v>
      </c>
      <c r="E42" s="328">
        <v>5</v>
      </c>
      <c r="F42" s="336">
        <f t="shared" si="8"/>
        <v>72.314999999999998</v>
      </c>
      <c r="H42" s="285"/>
      <c r="I42" s="286" t="s">
        <v>333</v>
      </c>
      <c r="J42" s="273">
        <v>154.25299999999999</v>
      </c>
      <c r="K42" s="273">
        <v>6.76</v>
      </c>
      <c r="L42" s="328">
        <f t="shared" si="7"/>
        <v>10.427502799999999</v>
      </c>
      <c r="M42" s="328">
        <v>5</v>
      </c>
      <c r="N42" s="336">
        <f t="shared" si="9"/>
        <v>771.26499999999987</v>
      </c>
      <c r="P42" s="285"/>
      <c r="Q42" s="286" t="s">
        <v>333</v>
      </c>
      <c r="R42" s="328">
        <f t="shared" si="10"/>
        <v>168.71599999999998</v>
      </c>
      <c r="S42" s="328">
        <v>5</v>
      </c>
      <c r="T42" s="336">
        <f t="shared" si="11"/>
        <v>843.57999999999993</v>
      </c>
    </row>
    <row r="43" spans="1:20" x14ac:dyDescent="0.2">
      <c r="A43" s="271"/>
      <c r="B43" s="285"/>
      <c r="C43" s="286" t="s">
        <v>231</v>
      </c>
      <c r="D43" s="277">
        <v>14.199</v>
      </c>
      <c r="E43" s="328">
        <v>5</v>
      </c>
      <c r="F43" s="336">
        <f t="shared" si="8"/>
        <v>70.995000000000005</v>
      </c>
      <c r="H43" s="285"/>
      <c r="I43" s="286" t="s">
        <v>231</v>
      </c>
      <c r="J43" s="273">
        <v>143.10300000000001</v>
      </c>
      <c r="K43" s="273">
        <v>6.63</v>
      </c>
      <c r="L43" s="328">
        <f t="shared" si="7"/>
        <v>9.4877289000000005</v>
      </c>
      <c r="M43" s="328">
        <v>5</v>
      </c>
      <c r="N43" s="336">
        <f t="shared" si="9"/>
        <v>715.5150000000001</v>
      </c>
      <c r="P43" s="285"/>
      <c r="Q43" s="286" t="s">
        <v>231</v>
      </c>
      <c r="R43" s="328">
        <f t="shared" si="10"/>
        <v>157.30200000000002</v>
      </c>
      <c r="S43" s="328">
        <v>5</v>
      </c>
      <c r="T43" s="336">
        <f t="shared" si="11"/>
        <v>786.5100000000001</v>
      </c>
    </row>
    <row r="44" spans="1:20" x14ac:dyDescent="0.2">
      <c r="A44" s="271"/>
      <c r="B44" s="285"/>
      <c r="C44" s="286" t="s">
        <v>232</v>
      </c>
      <c r="D44" s="277">
        <v>13.983000000000001</v>
      </c>
      <c r="E44" s="328">
        <v>5</v>
      </c>
      <c r="F44" s="336">
        <f t="shared" si="8"/>
        <v>69.915000000000006</v>
      </c>
      <c r="H44" s="285"/>
      <c r="I44" s="286" t="s">
        <v>232</v>
      </c>
      <c r="J44" s="273">
        <v>130.79</v>
      </c>
      <c r="K44" s="273">
        <v>6.23</v>
      </c>
      <c r="L44" s="328">
        <f t="shared" si="7"/>
        <v>8.1482169999999989</v>
      </c>
      <c r="M44" s="328">
        <v>5</v>
      </c>
      <c r="N44" s="336">
        <f t="shared" si="9"/>
        <v>653.94999999999993</v>
      </c>
      <c r="P44" s="285"/>
      <c r="Q44" s="286" t="s">
        <v>232</v>
      </c>
      <c r="R44" s="328">
        <f t="shared" si="10"/>
        <v>144.773</v>
      </c>
      <c r="S44" s="328">
        <v>5</v>
      </c>
      <c r="T44" s="336">
        <f t="shared" si="11"/>
        <v>723.86500000000001</v>
      </c>
    </row>
    <row r="45" spans="1:20" ht="13.5" thickBot="1" x14ac:dyDescent="0.25">
      <c r="A45" s="271"/>
      <c r="B45" s="290"/>
      <c r="C45" s="291" t="s">
        <v>233</v>
      </c>
      <c r="D45" s="292">
        <v>13.753</v>
      </c>
      <c r="E45" s="329">
        <v>5</v>
      </c>
      <c r="F45" s="337">
        <f t="shared" si="8"/>
        <v>68.765000000000001</v>
      </c>
      <c r="H45" s="290"/>
      <c r="I45" s="291" t="s">
        <v>233</v>
      </c>
      <c r="J45" s="293">
        <v>120.926</v>
      </c>
      <c r="K45" s="293">
        <v>6.29</v>
      </c>
      <c r="L45" s="329">
        <f t="shared" si="7"/>
        <v>7.6062454000000006</v>
      </c>
      <c r="M45" s="329">
        <v>5</v>
      </c>
      <c r="N45" s="337">
        <f t="shared" si="9"/>
        <v>604.63</v>
      </c>
      <c r="P45" s="290"/>
      <c r="Q45" s="291" t="s">
        <v>233</v>
      </c>
      <c r="R45" s="329">
        <f t="shared" si="10"/>
        <v>134.679</v>
      </c>
      <c r="S45" s="329">
        <v>5</v>
      </c>
      <c r="T45" s="337">
        <f t="shared" si="11"/>
        <v>673.39499999999998</v>
      </c>
    </row>
    <row r="47" spans="1:20" ht="13.5" thickBot="1" x14ac:dyDescent="0.25"/>
    <row r="48" spans="1:20" ht="15" x14ac:dyDescent="0.2">
      <c r="A48" s="271"/>
      <c r="B48" s="791" t="s">
        <v>681</v>
      </c>
      <c r="C48" s="794"/>
      <c r="D48" s="794"/>
      <c r="E48" s="794"/>
      <c r="F48" s="795"/>
      <c r="H48" s="791" t="s">
        <v>681</v>
      </c>
      <c r="I48" s="792"/>
      <c r="J48" s="792"/>
      <c r="K48" s="792"/>
      <c r="L48" s="792"/>
      <c r="M48" s="792"/>
      <c r="N48" s="793"/>
      <c r="P48" s="791" t="s">
        <v>681</v>
      </c>
      <c r="Q48" s="794"/>
      <c r="R48" s="794"/>
      <c r="S48" s="794"/>
      <c r="T48" s="795"/>
    </row>
    <row r="49" spans="1:20" ht="13.5" thickBot="1" x14ac:dyDescent="0.25">
      <c r="A49" s="271"/>
      <c r="B49" s="279" t="s">
        <v>78</v>
      </c>
      <c r="C49" s="280" t="s">
        <v>480</v>
      </c>
      <c r="D49" s="280" t="s">
        <v>377</v>
      </c>
      <c r="E49" s="283" t="s">
        <v>479</v>
      </c>
      <c r="F49" s="281" t="s">
        <v>378</v>
      </c>
      <c r="H49" s="282" t="s">
        <v>308</v>
      </c>
      <c r="I49" s="280" t="s">
        <v>480</v>
      </c>
      <c r="J49" s="280" t="s">
        <v>377</v>
      </c>
      <c r="K49" s="283" t="s">
        <v>82</v>
      </c>
      <c r="L49" s="283" t="s">
        <v>309</v>
      </c>
      <c r="M49" s="283" t="s">
        <v>479</v>
      </c>
      <c r="N49" s="284" t="s">
        <v>378</v>
      </c>
      <c r="P49" s="279" t="s">
        <v>486</v>
      </c>
      <c r="Q49" s="280" t="s">
        <v>480</v>
      </c>
      <c r="R49" s="280" t="s">
        <v>377</v>
      </c>
      <c r="S49" s="283" t="s">
        <v>479</v>
      </c>
      <c r="T49" s="281" t="s">
        <v>378</v>
      </c>
    </row>
    <row r="50" spans="1:20" x14ac:dyDescent="0.2">
      <c r="A50" s="271"/>
      <c r="B50" s="297" t="s">
        <v>105</v>
      </c>
      <c r="C50" s="298" t="s">
        <v>331</v>
      </c>
      <c r="D50" s="287">
        <v>1.1950000000000001</v>
      </c>
      <c r="E50" s="327">
        <v>4</v>
      </c>
      <c r="F50" s="335">
        <f>D50*E50</f>
        <v>4.78</v>
      </c>
      <c r="H50" s="297" t="s">
        <v>105</v>
      </c>
      <c r="I50" s="298" t="s">
        <v>331</v>
      </c>
      <c r="J50" s="288">
        <v>100.90900000000001</v>
      </c>
      <c r="K50" s="288">
        <v>27.61</v>
      </c>
      <c r="L50" s="327">
        <f t="shared" ref="L50:L60" si="12">(K50*J50)/100</f>
        <v>27.860974900000002</v>
      </c>
      <c r="M50" s="327">
        <v>4</v>
      </c>
      <c r="N50" s="335">
        <f>J50*M50</f>
        <v>403.63600000000002</v>
      </c>
      <c r="P50" s="297" t="s">
        <v>105</v>
      </c>
      <c r="Q50" s="298" t="s">
        <v>331</v>
      </c>
      <c r="R50" s="327">
        <f>D50+J50</f>
        <v>102.104</v>
      </c>
      <c r="S50" s="327">
        <v>4</v>
      </c>
      <c r="T50" s="335">
        <f>R50*S50</f>
        <v>408.416</v>
      </c>
    </row>
    <row r="51" spans="1:20" x14ac:dyDescent="0.2">
      <c r="A51" s="271"/>
      <c r="B51" s="285"/>
      <c r="C51" s="286" t="s">
        <v>222</v>
      </c>
      <c r="D51" s="277">
        <v>1.7729999999999999</v>
      </c>
      <c r="E51" s="328">
        <v>5</v>
      </c>
      <c r="F51" s="336">
        <f t="shared" ref="F51:F60" si="13">D51*E51</f>
        <v>8.8650000000000002</v>
      </c>
      <c r="H51" s="285"/>
      <c r="I51" s="286" t="s">
        <v>222</v>
      </c>
      <c r="J51" s="273">
        <v>79.908000000000001</v>
      </c>
      <c r="K51" s="273">
        <v>25.96</v>
      </c>
      <c r="L51" s="328">
        <f t="shared" si="12"/>
        <v>20.7441168</v>
      </c>
      <c r="M51" s="328">
        <v>5</v>
      </c>
      <c r="N51" s="336">
        <f t="shared" ref="N51:N60" si="14">J51*M51</f>
        <v>399.54</v>
      </c>
      <c r="P51" s="285"/>
      <c r="Q51" s="286" t="s">
        <v>222</v>
      </c>
      <c r="R51" s="328">
        <f t="shared" ref="R51:R60" si="15">D51+J51</f>
        <v>81.680999999999997</v>
      </c>
      <c r="S51" s="328">
        <v>5</v>
      </c>
      <c r="T51" s="336">
        <f t="shared" ref="T51:T60" si="16">R51*S51</f>
        <v>408.40499999999997</v>
      </c>
    </row>
    <row r="52" spans="1:20" x14ac:dyDescent="0.2">
      <c r="A52" s="271"/>
      <c r="B52" s="285"/>
      <c r="C52" s="286" t="s">
        <v>225</v>
      </c>
      <c r="D52" s="277">
        <v>1.3420000000000001</v>
      </c>
      <c r="E52" s="328">
        <v>5</v>
      </c>
      <c r="F52" s="336">
        <f t="shared" si="13"/>
        <v>6.7100000000000009</v>
      </c>
      <c r="H52" s="285"/>
      <c r="I52" s="286" t="s">
        <v>225</v>
      </c>
      <c r="J52" s="273">
        <v>39.039000000000001</v>
      </c>
      <c r="K52" s="273">
        <v>26.68</v>
      </c>
      <c r="L52" s="328">
        <f t="shared" si="12"/>
        <v>10.4156052</v>
      </c>
      <c r="M52" s="328">
        <v>5</v>
      </c>
      <c r="N52" s="336">
        <f t="shared" si="14"/>
        <v>195.19499999999999</v>
      </c>
      <c r="P52" s="285"/>
      <c r="Q52" s="286" t="s">
        <v>225</v>
      </c>
      <c r="R52" s="328">
        <f t="shared" si="15"/>
        <v>40.381</v>
      </c>
      <c r="S52" s="328">
        <v>5</v>
      </c>
      <c r="T52" s="336">
        <f t="shared" si="16"/>
        <v>201.905</v>
      </c>
    </row>
    <row r="53" spans="1:20" x14ac:dyDescent="0.2">
      <c r="A53" s="271"/>
      <c r="B53" s="285"/>
      <c r="C53" s="286" t="s">
        <v>226</v>
      </c>
      <c r="D53" s="277">
        <v>2.6230000000000002</v>
      </c>
      <c r="E53" s="328">
        <v>5</v>
      </c>
      <c r="F53" s="336">
        <f t="shared" si="13"/>
        <v>13.115000000000002</v>
      </c>
      <c r="H53" s="285"/>
      <c r="I53" s="286" t="s">
        <v>226</v>
      </c>
      <c r="J53" s="273">
        <v>50.837000000000003</v>
      </c>
      <c r="K53" s="273">
        <v>31.47</v>
      </c>
      <c r="L53" s="328">
        <f t="shared" si="12"/>
        <v>15.998403900000001</v>
      </c>
      <c r="M53" s="328">
        <v>5</v>
      </c>
      <c r="N53" s="336">
        <f t="shared" si="14"/>
        <v>254.185</v>
      </c>
      <c r="P53" s="285"/>
      <c r="Q53" s="286" t="s">
        <v>226</v>
      </c>
      <c r="R53" s="328">
        <f t="shared" si="15"/>
        <v>53.46</v>
      </c>
      <c r="S53" s="328">
        <v>5</v>
      </c>
      <c r="T53" s="336">
        <f t="shared" si="16"/>
        <v>267.3</v>
      </c>
    </row>
    <row r="54" spans="1:20" x14ac:dyDescent="0.2">
      <c r="A54" s="271"/>
      <c r="B54" s="285"/>
      <c r="C54" s="286" t="s">
        <v>227</v>
      </c>
      <c r="D54" s="277">
        <v>1.607</v>
      </c>
      <c r="E54" s="328">
        <v>5</v>
      </c>
      <c r="F54" s="336">
        <f t="shared" si="13"/>
        <v>8.0350000000000001</v>
      </c>
      <c r="H54" s="285"/>
      <c r="I54" s="286" t="s">
        <v>227</v>
      </c>
      <c r="J54" s="273">
        <v>35.65</v>
      </c>
      <c r="K54" s="273">
        <v>22.92</v>
      </c>
      <c r="L54" s="328">
        <f t="shared" si="12"/>
        <v>8.1709800000000001</v>
      </c>
      <c r="M54" s="328">
        <v>5</v>
      </c>
      <c r="N54" s="336">
        <f t="shared" si="14"/>
        <v>178.25</v>
      </c>
      <c r="P54" s="285"/>
      <c r="Q54" s="286" t="s">
        <v>227</v>
      </c>
      <c r="R54" s="328">
        <f t="shared" si="15"/>
        <v>37.256999999999998</v>
      </c>
      <c r="S54" s="328">
        <v>5</v>
      </c>
      <c r="T54" s="336">
        <f t="shared" si="16"/>
        <v>186.285</v>
      </c>
    </row>
    <row r="55" spans="1:20" x14ac:dyDescent="0.2">
      <c r="A55" s="271"/>
      <c r="B55" s="285"/>
      <c r="C55" s="286" t="s">
        <v>228</v>
      </c>
      <c r="D55" s="277">
        <v>2.0059999999999998</v>
      </c>
      <c r="E55" s="328">
        <v>5</v>
      </c>
      <c r="F55" s="336">
        <f t="shared" si="13"/>
        <v>10.029999999999999</v>
      </c>
      <c r="H55" s="285"/>
      <c r="I55" s="286" t="s">
        <v>228</v>
      </c>
      <c r="J55" s="273">
        <v>24.302</v>
      </c>
      <c r="K55" s="273">
        <v>15.31</v>
      </c>
      <c r="L55" s="328">
        <f t="shared" si="12"/>
        <v>3.7206361999999999</v>
      </c>
      <c r="M55" s="328">
        <v>5</v>
      </c>
      <c r="N55" s="336">
        <f t="shared" si="14"/>
        <v>121.50999999999999</v>
      </c>
      <c r="P55" s="285"/>
      <c r="Q55" s="286" t="s">
        <v>228</v>
      </c>
      <c r="R55" s="328">
        <f t="shared" si="15"/>
        <v>26.308</v>
      </c>
      <c r="S55" s="328">
        <v>5</v>
      </c>
      <c r="T55" s="336">
        <f t="shared" si="16"/>
        <v>131.54</v>
      </c>
    </row>
    <row r="56" spans="1:20" x14ac:dyDescent="0.2">
      <c r="A56" s="271"/>
      <c r="B56" s="285"/>
      <c r="C56" s="286" t="s">
        <v>332</v>
      </c>
      <c r="D56" s="277">
        <v>3.722</v>
      </c>
      <c r="E56" s="328">
        <v>5</v>
      </c>
      <c r="F56" s="336">
        <f t="shared" si="13"/>
        <v>18.61</v>
      </c>
      <c r="H56" s="285"/>
      <c r="I56" s="286" t="s">
        <v>332</v>
      </c>
      <c r="J56" s="273">
        <v>44.088999999999999</v>
      </c>
      <c r="K56" s="273">
        <v>15.52</v>
      </c>
      <c r="L56" s="328">
        <f t="shared" si="12"/>
        <v>6.8426127999999995</v>
      </c>
      <c r="M56" s="328">
        <v>5</v>
      </c>
      <c r="N56" s="336">
        <f t="shared" si="14"/>
        <v>220.44499999999999</v>
      </c>
      <c r="P56" s="285"/>
      <c r="Q56" s="286" t="s">
        <v>332</v>
      </c>
      <c r="R56" s="328">
        <f t="shared" si="15"/>
        <v>47.811</v>
      </c>
      <c r="S56" s="328">
        <v>5</v>
      </c>
      <c r="T56" s="336">
        <f t="shared" si="16"/>
        <v>239.05500000000001</v>
      </c>
    </row>
    <row r="57" spans="1:20" x14ac:dyDescent="0.2">
      <c r="A57" s="271"/>
      <c r="B57" s="285"/>
      <c r="C57" s="286" t="s">
        <v>333</v>
      </c>
      <c r="D57" s="277">
        <v>3.3439999999999999</v>
      </c>
      <c r="E57" s="328">
        <v>5</v>
      </c>
      <c r="F57" s="336">
        <f t="shared" si="13"/>
        <v>16.72</v>
      </c>
      <c r="H57" s="285"/>
      <c r="I57" s="286" t="s">
        <v>333</v>
      </c>
      <c r="J57" s="273">
        <v>39.719000000000001</v>
      </c>
      <c r="K57" s="273">
        <v>16.22</v>
      </c>
      <c r="L57" s="328">
        <f t="shared" si="12"/>
        <v>6.4424218</v>
      </c>
      <c r="M57" s="328">
        <v>5</v>
      </c>
      <c r="N57" s="336">
        <f t="shared" si="14"/>
        <v>198.595</v>
      </c>
      <c r="P57" s="285"/>
      <c r="Q57" s="286" t="s">
        <v>333</v>
      </c>
      <c r="R57" s="328">
        <f t="shared" si="15"/>
        <v>43.063000000000002</v>
      </c>
      <c r="S57" s="328">
        <v>5</v>
      </c>
      <c r="T57" s="336">
        <f t="shared" si="16"/>
        <v>215.315</v>
      </c>
    </row>
    <row r="58" spans="1:20" x14ac:dyDescent="0.2">
      <c r="A58" s="271"/>
      <c r="B58" s="285"/>
      <c r="C58" s="286" t="s">
        <v>231</v>
      </c>
      <c r="D58" s="277">
        <v>5.2489999999999997</v>
      </c>
      <c r="E58" s="328">
        <v>5</v>
      </c>
      <c r="F58" s="336">
        <f t="shared" si="13"/>
        <v>26.244999999999997</v>
      </c>
      <c r="H58" s="285"/>
      <c r="I58" s="286" t="s">
        <v>231</v>
      </c>
      <c r="J58" s="273">
        <v>38.395000000000003</v>
      </c>
      <c r="K58" s="273">
        <v>21.09</v>
      </c>
      <c r="L58" s="328">
        <f t="shared" si="12"/>
        <v>8.0975055000000005</v>
      </c>
      <c r="M58" s="328">
        <v>5</v>
      </c>
      <c r="N58" s="336">
        <f t="shared" si="14"/>
        <v>191.97500000000002</v>
      </c>
      <c r="P58" s="285"/>
      <c r="Q58" s="286" t="s">
        <v>231</v>
      </c>
      <c r="R58" s="328">
        <f t="shared" si="15"/>
        <v>43.644000000000005</v>
      </c>
      <c r="S58" s="328">
        <v>5</v>
      </c>
      <c r="T58" s="336">
        <f t="shared" si="16"/>
        <v>218.22000000000003</v>
      </c>
    </row>
    <row r="59" spans="1:20" x14ac:dyDescent="0.2">
      <c r="A59" s="271"/>
      <c r="B59" s="285"/>
      <c r="C59" s="286" t="s">
        <v>232</v>
      </c>
      <c r="D59" s="277">
        <v>7.8609999999999998</v>
      </c>
      <c r="E59" s="328">
        <v>5</v>
      </c>
      <c r="F59" s="336">
        <f t="shared" si="13"/>
        <v>39.305</v>
      </c>
      <c r="H59" s="285"/>
      <c r="I59" s="286" t="s">
        <v>232</v>
      </c>
      <c r="J59" s="273">
        <v>47.356000000000002</v>
      </c>
      <c r="K59" s="273">
        <v>24.42</v>
      </c>
      <c r="L59" s="328">
        <f t="shared" si="12"/>
        <v>11.5643352</v>
      </c>
      <c r="M59" s="328">
        <v>5</v>
      </c>
      <c r="N59" s="336">
        <f t="shared" si="14"/>
        <v>236.78</v>
      </c>
      <c r="P59" s="285"/>
      <c r="Q59" s="286" t="s">
        <v>232</v>
      </c>
      <c r="R59" s="328">
        <f t="shared" si="15"/>
        <v>55.216999999999999</v>
      </c>
      <c r="S59" s="328">
        <v>5</v>
      </c>
      <c r="T59" s="336">
        <f t="shared" si="16"/>
        <v>276.08499999999998</v>
      </c>
    </row>
    <row r="60" spans="1:20" ht="13.5" thickBot="1" x14ac:dyDescent="0.25">
      <c r="A60" s="271"/>
      <c r="B60" s="290"/>
      <c r="C60" s="291" t="s">
        <v>233</v>
      </c>
      <c r="D60" s="292">
        <v>5.7770000000000001</v>
      </c>
      <c r="E60" s="329">
        <v>5</v>
      </c>
      <c r="F60" s="337">
        <f t="shared" si="13"/>
        <v>28.885000000000002</v>
      </c>
      <c r="H60" s="290"/>
      <c r="I60" s="291" t="s">
        <v>233</v>
      </c>
      <c r="J60" s="293">
        <v>53.656999999999996</v>
      </c>
      <c r="K60" s="293">
        <v>19.63</v>
      </c>
      <c r="L60" s="329">
        <f t="shared" si="12"/>
        <v>10.532869099999997</v>
      </c>
      <c r="M60" s="329">
        <v>5</v>
      </c>
      <c r="N60" s="337">
        <f t="shared" si="14"/>
        <v>268.28499999999997</v>
      </c>
      <c r="P60" s="290"/>
      <c r="Q60" s="291" t="s">
        <v>233</v>
      </c>
      <c r="R60" s="329">
        <f t="shared" si="15"/>
        <v>59.433999999999997</v>
      </c>
      <c r="S60" s="329">
        <v>5</v>
      </c>
      <c r="T60" s="337">
        <f t="shared" si="16"/>
        <v>297.16999999999996</v>
      </c>
    </row>
    <row r="61" spans="1:20" x14ac:dyDescent="0.2">
      <c r="A61" s="271"/>
      <c r="B61" s="295"/>
      <c r="C61" s="296"/>
      <c r="D61" s="277"/>
      <c r="E61" s="278"/>
      <c r="F61" s="272"/>
      <c r="H61" s="295"/>
      <c r="I61" s="296"/>
      <c r="J61" s="278"/>
      <c r="K61" s="278"/>
      <c r="L61" s="278"/>
      <c r="M61" s="278"/>
      <c r="N61" s="272"/>
      <c r="P61" s="295"/>
      <c r="Q61" s="296"/>
      <c r="R61" s="277"/>
      <c r="S61" s="278"/>
      <c r="T61" s="272"/>
    </row>
    <row r="62" spans="1:20" x14ac:dyDescent="0.2">
      <c r="A62" s="271"/>
    </row>
    <row r="63" spans="1:20" x14ac:dyDescent="0.2">
      <c r="B63" s="782" t="s">
        <v>744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83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84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ht="25.5" x14ac:dyDescent="0.2">
      <c r="B66" s="721" t="s">
        <v>105</v>
      </c>
      <c r="C66" s="722">
        <v>1.1950000000000001</v>
      </c>
      <c r="D66" s="722">
        <v>1.7729999999999999</v>
      </c>
      <c r="E66" s="722">
        <v>1.3420000000000001</v>
      </c>
      <c r="F66" s="722">
        <v>2.6230000000000002</v>
      </c>
      <c r="G66" s="722">
        <v>1.607</v>
      </c>
      <c r="H66" s="722">
        <v>2.0059999999999998</v>
      </c>
      <c r="I66" s="722">
        <v>3.722</v>
      </c>
      <c r="J66" s="722">
        <v>3.3439999999999999</v>
      </c>
      <c r="K66" s="722">
        <v>5.2489999999999997</v>
      </c>
      <c r="L66" s="722">
        <v>7.8609999999999998</v>
      </c>
      <c r="M66" s="723">
        <v>5.7770000000000001</v>
      </c>
    </row>
    <row r="67" spans="2:24" x14ac:dyDescent="0.2">
      <c r="B67" s="724" t="s">
        <v>94</v>
      </c>
      <c r="C67" s="725">
        <v>0.105</v>
      </c>
      <c r="D67" s="725">
        <v>0.83299999999999996</v>
      </c>
      <c r="E67" s="725">
        <v>0.40699999999999997</v>
      </c>
      <c r="F67" s="725">
        <v>1.73</v>
      </c>
      <c r="G67" s="725">
        <v>1.7000000000000001E-2</v>
      </c>
      <c r="H67" s="725">
        <v>0.10199999999999999</v>
      </c>
      <c r="I67" s="725">
        <v>0.318</v>
      </c>
      <c r="J67" s="725">
        <v>0.499</v>
      </c>
      <c r="K67" s="725">
        <v>0.628</v>
      </c>
      <c r="L67" s="725">
        <v>0.82499999999999996</v>
      </c>
      <c r="M67" s="726">
        <v>0.999</v>
      </c>
    </row>
    <row r="68" spans="2:24" x14ac:dyDescent="0.2">
      <c r="B68" s="724" t="s">
        <v>95</v>
      </c>
      <c r="C68" s="725">
        <v>0.23799999999999999</v>
      </c>
      <c r="D68" s="725">
        <v>0.60899999999999999</v>
      </c>
      <c r="E68" s="725">
        <v>0.46600000000000003</v>
      </c>
      <c r="F68" s="725">
        <v>0.432</v>
      </c>
      <c r="G68" s="725">
        <v>0.78100000000000003</v>
      </c>
      <c r="H68" s="725">
        <v>0.73199999999999998</v>
      </c>
      <c r="I68" s="725">
        <v>0.91800000000000004</v>
      </c>
      <c r="J68" s="725">
        <v>0.65600000000000003</v>
      </c>
      <c r="K68" s="725">
        <v>0.999</v>
      </c>
      <c r="L68" s="725">
        <v>1.012</v>
      </c>
      <c r="M68" s="726">
        <v>1.1479999999999999</v>
      </c>
    </row>
    <row r="69" spans="2:24" x14ac:dyDescent="0.2">
      <c r="B69" s="724" t="s">
        <v>96</v>
      </c>
      <c r="C69" s="725">
        <v>5.3999999999999999E-2</v>
      </c>
      <c r="D69" s="725">
        <v>7.3999999999999996E-2</v>
      </c>
      <c r="E69" s="725">
        <v>4.7E-2</v>
      </c>
      <c r="F69" s="725">
        <v>8.2000000000000003E-2</v>
      </c>
      <c r="G69" s="725">
        <v>6.7000000000000004E-2</v>
      </c>
      <c r="H69" s="725">
        <v>3.6999999999999998E-2</v>
      </c>
      <c r="I69" s="725">
        <v>0.19900000000000001</v>
      </c>
      <c r="J69" s="725">
        <v>0.23599999999999999</v>
      </c>
      <c r="K69" s="725">
        <v>0.18</v>
      </c>
      <c r="L69" s="725">
        <v>0.13200000000000001</v>
      </c>
      <c r="M69" s="726">
        <v>0.109</v>
      </c>
    </row>
    <row r="70" spans="2:24" x14ac:dyDescent="0.2">
      <c r="B70" s="724" t="s">
        <v>97</v>
      </c>
      <c r="C70" s="725">
        <v>0</v>
      </c>
      <c r="D70" s="725">
        <v>2E-3</v>
      </c>
      <c r="E70" s="725">
        <v>2E-3</v>
      </c>
      <c r="F70" s="725">
        <v>2E-3</v>
      </c>
      <c r="G70" s="725">
        <v>3.0000000000000001E-3</v>
      </c>
      <c r="H70" s="725">
        <v>3.0000000000000001E-3</v>
      </c>
      <c r="I70" s="725">
        <v>1.0999999999999999E-2</v>
      </c>
      <c r="J70" s="725">
        <v>3.0000000000000001E-3</v>
      </c>
      <c r="K70" s="725">
        <v>3.0000000000000001E-3</v>
      </c>
      <c r="L70" s="725">
        <v>0.115</v>
      </c>
      <c r="M70" s="726">
        <v>2E-3</v>
      </c>
    </row>
    <row r="71" spans="2:24" x14ac:dyDescent="0.2">
      <c r="B71" s="724" t="s">
        <v>98</v>
      </c>
      <c r="C71" s="725">
        <v>0.38600000000000001</v>
      </c>
      <c r="D71" s="725">
        <v>2.7E-2</v>
      </c>
      <c r="E71" s="725">
        <v>0.11600000000000001</v>
      </c>
      <c r="F71" s="725">
        <v>0.104</v>
      </c>
      <c r="G71" s="725">
        <v>0.26100000000000001</v>
      </c>
      <c r="H71" s="725">
        <v>0.45500000000000002</v>
      </c>
      <c r="I71" s="725">
        <v>0.61099999999999999</v>
      </c>
      <c r="J71" s="725">
        <v>0.67900000000000005</v>
      </c>
      <c r="K71" s="725">
        <v>2.911</v>
      </c>
      <c r="L71" s="725">
        <v>3.726</v>
      </c>
      <c r="M71" s="726">
        <v>2.677</v>
      </c>
    </row>
    <row r="72" spans="2:24" x14ac:dyDescent="0.2">
      <c r="B72" s="724" t="s">
        <v>99</v>
      </c>
      <c r="C72" s="725">
        <v>0</v>
      </c>
      <c r="D72" s="725">
        <v>0</v>
      </c>
      <c r="E72" s="725">
        <v>0</v>
      </c>
      <c r="F72" s="725">
        <v>0</v>
      </c>
      <c r="G72" s="725">
        <v>0</v>
      </c>
      <c r="H72" s="725">
        <v>0</v>
      </c>
      <c r="I72" s="725">
        <v>0</v>
      </c>
      <c r="J72" s="725">
        <v>0</v>
      </c>
      <c r="K72" s="725">
        <v>0</v>
      </c>
      <c r="L72" s="725">
        <v>0</v>
      </c>
      <c r="M72" s="726">
        <v>0</v>
      </c>
    </row>
    <row r="73" spans="2:24" x14ac:dyDescent="0.2">
      <c r="B73" s="724" t="s">
        <v>100</v>
      </c>
      <c r="C73" s="725">
        <v>0</v>
      </c>
      <c r="D73" s="725">
        <v>0</v>
      </c>
      <c r="E73" s="725">
        <v>0</v>
      </c>
      <c r="F73" s="725">
        <v>0</v>
      </c>
      <c r="G73" s="725">
        <v>0</v>
      </c>
      <c r="H73" s="725">
        <v>0</v>
      </c>
      <c r="I73" s="725">
        <v>0</v>
      </c>
      <c r="J73" s="725">
        <v>0</v>
      </c>
      <c r="K73" s="725">
        <v>0</v>
      </c>
      <c r="L73" s="725">
        <v>0</v>
      </c>
      <c r="M73" s="726">
        <v>0</v>
      </c>
    </row>
    <row r="74" spans="2:24" x14ac:dyDescent="0.2">
      <c r="B74" s="724" t="s">
        <v>101</v>
      </c>
      <c r="C74" s="725">
        <v>0</v>
      </c>
      <c r="D74" s="725">
        <v>0</v>
      </c>
      <c r="E74" s="725">
        <v>0</v>
      </c>
      <c r="F74" s="725">
        <v>0</v>
      </c>
      <c r="G74" s="725">
        <v>0</v>
      </c>
      <c r="H74" s="725">
        <v>0</v>
      </c>
      <c r="I74" s="725">
        <v>0</v>
      </c>
      <c r="J74" s="725">
        <v>0</v>
      </c>
      <c r="K74" s="725">
        <v>0</v>
      </c>
      <c r="L74" s="725">
        <v>0</v>
      </c>
      <c r="M74" s="726">
        <v>0</v>
      </c>
    </row>
    <row r="75" spans="2:24" x14ac:dyDescent="0.2">
      <c r="B75" s="724" t="s">
        <v>102</v>
      </c>
      <c r="C75" s="725">
        <v>0.108</v>
      </c>
      <c r="D75" s="725">
        <v>1.0999999999999999E-2</v>
      </c>
      <c r="E75" s="725">
        <v>1.2E-2</v>
      </c>
      <c r="F75" s="725">
        <v>0.04</v>
      </c>
      <c r="G75" s="725">
        <v>0.109</v>
      </c>
      <c r="H75" s="725">
        <v>8.9999999999999993E-3</v>
      </c>
      <c r="I75" s="725">
        <v>0.315</v>
      </c>
      <c r="J75" s="725">
        <v>4.8000000000000001E-2</v>
      </c>
      <c r="K75" s="725">
        <v>6.7000000000000004E-2</v>
      </c>
      <c r="L75" s="725">
        <v>0.16300000000000001</v>
      </c>
      <c r="M75" s="726">
        <v>9.0999999999999998E-2</v>
      </c>
    </row>
    <row r="76" spans="2:24" x14ac:dyDescent="0.2">
      <c r="B76" s="724" t="s">
        <v>103</v>
      </c>
      <c r="C76" s="725">
        <v>0</v>
      </c>
      <c r="D76" s="725">
        <v>0</v>
      </c>
      <c r="E76" s="725">
        <v>0</v>
      </c>
      <c r="F76" s="725">
        <v>0</v>
      </c>
      <c r="G76" s="725">
        <v>0</v>
      </c>
      <c r="H76" s="725">
        <v>0</v>
      </c>
      <c r="I76" s="725">
        <v>0</v>
      </c>
      <c r="J76" s="725">
        <v>0</v>
      </c>
      <c r="K76" s="725">
        <v>0</v>
      </c>
      <c r="L76" s="725">
        <v>0</v>
      </c>
      <c r="M76" s="726">
        <v>0</v>
      </c>
    </row>
    <row r="77" spans="2:24" ht="13.5" thickBot="1" x14ac:dyDescent="0.25">
      <c r="B77" s="757" t="s">
        <v>104</v>
      </c>
      <c r="C77" s="727">
        <v>0.30399999999999999</v>
      </c>
      <c r="D77" s="727">
        <v>0.217</v>
      </c>
      <c r="E77" s="727">
        <v>0.29299999999999998</v>
      </c>
      <c r="F77" s="727">
        <v>0.23200000000000001</v>
      </c>
      <c r="G77" s="727">
        <v>0.36899999999999999</v>
      </c>
      <c r="H77" s="727">
        <v>0.67</v>
      </c>
      <c r="I77" s="727">
        <v>1.35</v>
      </c>
      <c r="J77" s="727">
        <v>1.2230000000000001</v>
      </c>
      <c r="K77" s="727">
        <v>0.46200000000000002</v>
      </c>
      <c r="L77" s="727">
        <v>1.889</v>
      </c>
      <c r="M77" s="728">
        <v>0.752</v>
      </c>
    </row>
    <row r="80" spans="2:24" x14ac:dyDescent="0.2">
      <c r="B80" s="782" t="s">
        <v>744</v>
      </c>
      <c r="C80" s="785" t="s">
        <v>331</v>
      </c>
      <c r="D80" s="786"/>
      <c r="E80" s="785" t="s">
        <v>222</v>
      </c>
      <c r="F80" s="786"/>
      <c r="G80" s="785" t="s">
        <v>225</v>
      </c>
      <c r="H80" s="786"/>
      <c r="I80" s="785" t="s">
        <v>226</v>
      </c>
      <c r="J80" s="786"/>
      <c r="K80" s="785" t="s">
        <v>227</v>
      </c>
      <c r="L80" s="786"/>
      <c r="M80" s="785" t="s">
        <v>228</v>
      </c>
      <c r="N80" s="786"/>
      <c r="O80" s="785" t="s">
        <v>332</v>
      </c>
      <c r="P80" s="786"/>
      <c r="Q80" s="785" t="s">
        <v>333</v>
      </c>
      <c r="R80" s="786"/>
      <c r="S80" s="785" t="s">
        <v>231</v>
      </c>
      <c r="T80" s="786"/>
      <c r="U80" s="785" t="s">
        <v>232</v>
      </c>
      <c r="V80" s="786"/>
      <c r="W80" s="785" t="s">
        <v>233</v>
      </c>
      <c r="X80" s="787"/>
    </row>
    <row r="81" spans="2:24" x14ac:dyDescent="0.2">
      <c r="B81" s="783"/>
      <c r="C81" s="788" t="s">
        <v>79</v>
      </c>
      <c r="D81" s="789"/>
      <c r="E81" s="788" t="s">
        <v>79</v>
      </c>
      <c r="F81" s="789"/>
      <c r="G81" s="788" t="s">
        <v>79</v>
      </c>
      <c r="H81" s="789"/>
      <c r="I81" s="788" t="s">
        <v>79</v>
      </c>
      <c r="J81" s="789"/>
      <c r="K81" s="788" t="s">
        <v>79</v>
      </c>
      <c r="L81" s="789"/>
      <c r="M81" s="788" t="s">
        <v>79</v>
      </c>
      <c r="N81" s="789"/>
      <c r="O81" s="788"/>
      <c r="P81" s="789"/>
      <c r="Q81" s="788"/>
      <c r="R81" s="789"/>
      <c r="S81" s="788"/>
      <c r="T81" s="789"/>
      <c r="U81" s="788"/>
      <c r="V81" s="789"/>
      <c r="W81" s="788"/>
      <c r="X81" s="790"/>
    </row>
    <row r="82" spans="2:24" ht="41.25" thickBot="1" x14ac:dyDescent="0.25">
      <c r="B82" s="784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ht="25.5" x14ac:dyDescent="0.2">
      <c r="B83" s="721" t="s">
        <v>105</v>
      </c>
      <c r="C83" s="722">
        <v>100.90900000000001</v>
      </c>
      <c r="D83" s="731">
        <v>27.61</v>
      </c>
      <c r="E83" s="722">
        <v>79.908000000000001</v>
      </c>
      <c r="F83" s="731">
        <v>25.96</v>
      </c>
      <c r="G83" s="722">
        <v>39.039000000000001</v>
      </c>
      <c r="H83" s="731">
        <v>26.68</v>
      </c>
      <c r="I83" s="722">
        <v>50.837000000000003</v>
      </c>
      <c r="J83" s="731">
        <v>31.47</v>
      </c>
      <c r="K83" s="722">
        <v>35.65</v>
      </c>
      <c r="L83" s="731">
        <v>22.92</v>
      </c>
      <c r="M83" s="722">
        <v>24.302</v>
      </c>
      <c r="N83" s="731">
        <v>15.31</v>
      </c>
      <c r="O83" s="722">
        <v>44.088999999999999</v>
      </c>
      <c r="P83" s="731">
        <v>15.52</v>
      </c>
      <c r="Q83" s="722">
        <v>39.719000000000001</v>
      </c>
      <c r="R83" s="731">
        <v>16.22</v>
      </c>
      <c r="S83" s="722">
        <v>38.395000000000003</v>
      </c>
      <c r="T83" s="731">
        <v>21.09</v>
      </c>
      <c r="U83" s="722">
        <v>47.356000000000002</v>
      </c>
      <c r="V83" s="731">
        <v>24.42</v>
      </c>
      <c r="W83" s="722">
        <v>53.656999999999996</v>
      </c>
      <c r="X83" s="732">
        <v>19.63</v>
      </c>
    </row>
    <row r="84" spans="2:24" x14ac:dyDescent="0.2">
      <c r="B84" s="724" t="s">
        <v>94</v>
      </c>
      <c r="C84" s="725">
        <v>17.109000000000002</v>
      </c>
      <c r="D84" s="733">
        <v>85.32</v>
      </c>
      <c r="E84" s="725">
        <v>8.1980000000000004</v>
      </c>
      <c r="F84" s="733">
        <v>60.58</v>
      </c>
      <c r="G84" s="725">
        <v>2.1560000000000001</v>
      </c>
      <c r="H84" s="733">
        <v>39.33</v>
      </c>
      <c r="I84" s="725">
        <v>23.234000000000002</v>
      </c>
      <c r="J84" s="733">
        <v>57.65</v>
      </c>
      <c r="K84" s="725">
        <v>1.339</v>
      </c>
      <c r="L84" s="733">
        <v>25.86</v>
      </c>
      <c r="M84" s="725">
        <v>1.827</v>
      </c>
      <c r="N84" s="733">
        <v>29.28</v>
      </c>
      <c r="O84" s="725">
        <v>3.9249999999999998</v>
      </c>
      <c r="P84" s="733">
        <v>39.86</v>
      </c>
      <c r="Q84" s="725">
        <v>3.2770000000000001</v>
      </c>
      <c r="R84" s="733">
        <v>44.94</v>
      </c>
      <c r="S84" s="725">
        <v>1.9450000000000001</v>
      </c>
      <c r="T84" s="733">
        <v>26.95</v>
      </c>
      <c r="U84" s="725">
        <v>2.5299999999999998</v>
      </c>
      <c r="V84" s="733">
        <v>22.99</v>
      </c>
      <c r="W84" s="725">
        <v>4.16</v>
      </c>
      <c r="X84" s="734">
        <v>29.07</v>
      </c>
    </row>
    <row r="85" spans="2:24" x14ac:dyDescent="0.2">
      <c r="B85" s="724" t="s">
        <v>95</v>
      </c>
      <c r="C85" s="725">
        <v>2.1150000000000002</v>
      </c>
      <c r="D85" s="733">
        <v>65.67</v>
      </c>
      <c r="E85" s="725">
        <v>1.9</v>
      </c>
      <c r="F85" s="733">
        <v>58.77</v>
      </c>
      <c r="G85" s="725">
        <v>6.8769999999999998</v>
      </c>
      <c r="H85" s="733">
        <v>71.52</v>
      </c>
      <c r="I85" s="725">
        <v>1.3220000000000001</v>
      </c>
      <c r="J85" s="733">
        <v>35.159999999999997</v>
      </c>
      <c r="K85" s="725">
        <v>8.8870000000000005</v>
      </c>
      <c r="L85" s="733">
        <v>66.38</v>
      </c>
      <c r="M85" s="725">
        <v>1.2629999999999999</v>
      </c>
      <c r="N85" s="733">
        <v>27.55</v>
      </c>
      <c r="O85" s="725">
        <v>1.399</v>
      </c>
      <c r="P85" s="733">
        <v>25.06</v>
      </c>
      <c r="Q85" s="725">
        <v>2.9580000000000002</v>
      </c>
      <c r="R85" s="733">
        <v>49.49</v>
      </c>
      <c r="S85" s="725">
        <v>1.7250000000000001</v>
      </c>
      <c r="T85" s="733">
        <v>21.51</v>
      </c>
      <c r="U85" s="725">
        <v>2.9209999999999998</v>
      </c>
      <c r="V85" s="733">
        <v>40.840000000000003</v>
      </c>
      <c r="W85" s="725">
        <v>4.57</v>
      </c>
      <c r="X85" s="734">
        <v>59.77</v>
      </c>
    </row>
    <row r="86" spans="2:24" x14ac:dyDescent="0.2">
      <c r="B86" s="724" t="s">
        <v>96</v>
      </c>
      <c r="C86" s="725">
        <v>47.63</v>
      </c>
      <c r="D86" s="733">
        <v>34.35</v>
      </c>
      <c r="E86" s="725">
        <v>44.430999999999997</v>
      </c>
      <c r="F86" s="733">
        <v>35.69</v>
      </c>
      <c r="G86" s="725">
        <v>17.009</v>
      </c>
      <c r="H86" s="733">
        <v>48.06</v>
      </c>
      <c r="I86" s="725">
        <v>6.6609999999999996</v>
      </c>
      <c r="J86" s="733">
        <v>58.08</v>
      </c>
      <c r="K86" s="725">
        <v>10.281000000000001</v>
      </c>
      <c r="L86" s="733">
        <v>42.41</v>
      </c>
      <c r="M86" s="725">
        <v>7.875</v>
      </c>
      <c r="N86" s="733">
        <v>29.75</v>
      </c>
      <c r="O86" s="725">
        <v>15.724</v>
      </c>
      <c r="P86" s="733">
        <v>28.34</v>
      </c>
      <c r="Q86" s="725">
        <v>9.9359999999999999</v>
      </c>
      <c r="R86" s="733">
        <v>29.9</v>
      </c>
      <c r="S86" s="725">
        <v>13.019</v>
      </c>
      <c r="T86" s="733">
        <v>36.44</v>
      </c>
      <c r="U86" s="725">
        <v>22.395</v>
      </c>
      <c r="V86" s="733">
        <v>37.159999999999997</v>
      </c>
      <c r="W86" s="725">
        <v>21.763999999999999</v>
      </c>
      <c r="X86" s="734">
        <v>28.17</v>
      </c>
    </row>
    <row r="87" spans="2:24" x14ac:dyDescent="0.2">
      <c r="B87" s="724" t="s">
        <v>97</v>
      </c>
      <c r="C87" s="725">
        <v>20.363</v>
      </c>
      <c r="D87" s="733">
        <v>33.89</v>
      </c>
      <c r="E87" s="725">
        <v>13.797000000000001</v>
      </c>
      <c r="F87" s="733">
        <v>31.75</v>
      </c>
      <c r="G87" s="725">
        <v>5.0960000000000001</v>
      </c>
      <c r="H87" s="733">
        <v>23.02</v>
      </c>
      <c r="I87" s="725">
        <v>7.625</v>
      </c>
      <c r="J87" s="733">
        <v>68.34</v>
      </c>
      <c r="K87" s="725">
        <v>4.4880000000000004</v>
      </c>
      <c r="L87" s="733">
        <v>22.72</v>
      </c>
      <c r="M87" s="725">
        <v>5.1580000000000004</v>
      </c>
      <c r="N87" s="733">
        <v>22.49</v>
      </c>
      <c r="O87" s="725">
        <v>9.7240000000000002</v>
      </c>
      <c r="P87" s="733">
        <v>27.41</v>
      </c>
      <c r="Q87" s="725">
        <v>11.398</v>
      </c>
      <c r="R87" s="733">
        <v>28.07</v>
      </c>
      <c r="S87" s="725">
        <v>11.135</v>
      </c>
      <c r="T87" s="733">
        <v>30.03</v>
      </c>
      <c r="U87" s="725">
        <v>9.8789999999999996</v>
      </c>
      <c r="V87" s="733">
        <v>38.46</v>
      </c>
      <c r="W87" s="725">
        <v>7.0880000000000001</v>
      </c>
      <c r="X87" s="734">
        <v>31.15</v>
      </c>
    </row>
    <row r="88" spans="2:24" x14ac:dyDescent="0.2">
      <c r="B88" s="724" t="s">
        <v>98</v>
      </c>
      <c r="C88" s="725">
        <v>5.0739999999999998</v>
      </c>
      <c r="D88" s="733">
        <v>40.47</v>
      </c>
      <c r="E88" s="725">
        <v>5.3760000000000003</v>
      </c>
      <c r="F88" s="733">
        <v>38.57</v>
      </c>
      <c r="G88" s="725">
        <v>2.6480000000000001</v>
      </c>
      <c r="H88" s="733">
        <v>24.52</v>
      </c>
      <c r="I88" s="725">
        <v>5.8380000000000001</v>
      </c>
      <c r="J88" s="733">
        <v>71.77</v>
      </c>
      <c r="K88" s="725">
        <v>5.141</v>
      </c>
      <c r="L88" s="733">
        <v>60.2</v>
      </c>
      <c r="M88" s="725">
        <v>2.1789999999999998</v>
      </c>
      <c r="N88" s="733">
        <v>24.07</v>
      </c>
      <c r="O88" s="725">
        <v>5.15</v>
      </c>
      <c r="P88" s="733">
        <v>29.5</v>
      </c>
      <c r="Q88" s="725">
        <v>5.4560000000000004</v>
      </c>
      <c r="R88" s="733">
        <v>31.95</v>
      </c>
      <c r="S88" s="725">
        <v>3.3919999999999999</v>
      </c>
      <c r="T88" s="733">
        <v>24.12</v>
      </c>
      <c r="U88" s="725">
        <v>3.4390000000000001</v>
      </c>
      <c r="V88" s="733">
        <v>19.04</v>
      </c>
      <c r="W88" s="725">
        <v>3.867</v>
      </c>
      <c r="X88" s="734">
        <v>16.75</v>
      </c>
    </row>
    <row r="89" spans="2:24" x14ac:dyDescent="0.2">
      <c r="B89" s="724" t="s">
        <v>99</v>
      </c>
      <c r="C89" s="725">
        <v>0</v>
      </c>
      <c r="D89" s="733">
        <v>0</v>
      </c>
      <c r="E89" s="725">
        <v>0</v>
      </c>
      <c r="F89" s="733">
        <v>0</v>
      </c>
      <c r="G89" s="725">
        <v>0</v>
      </c>
      <c r="H89" s="733">
        <v>0</v>
      </c>
      <c r="I89" s="725">
        <v>0</v>
      </c>
      <c r="J89" s="733">
        <v>0</v>
      </c>
      <c r="K89" s="725">
        <v>0</v>
      </c>
      <c r="L89" s="733">
        <v>0</v>
      </c>
      <c r="M89" s="725">
        <v>0</v>
      </c>
      <c r="N89" s="733">
        <v>0</v>
      </c>
      <c r="O89" s="725">
        <v>0</v>
      </c>
      <c r="P89" s="733">
        <v>0</v>
      </c>
      <c r="Q89" s="725">
        <v>0</v>
      </c>
      <c r="R89" s="733">
        <v>0</v>
      </c>
      <c r="S89" s="725">
        <v>0</v>
      </c>
      <c r="T89" s="733">
        <v>0</v>
      </c>
      <c r="U89" s="725">
        <v>0</v>
      </c>
      <c r="V89" s="733">
        <v>0</v>
      </c>
      <c r="W89" s="725">
        <v>0</v>
      </c>
      <c r="X89" s="734">
        <v>0</v>
      </c>
    </row>
    <row r="90" spans="2:24" x14ac:dyDescent="0.2">
      <c r="B90" s="724" t="s">
        <v>100</v>
      </c>
      <c r="C90" s="725">
        <v>0.08</v>
      </c>
      <c r="D90" s="733">
        <v>76.010000000000005</v>
      </c>
      <c r="E90" s="725">
        <v>0.113</v>
      </c>
      <c r="F90" s="733">
        <v>48.66</v>
      </c>
      <c r="G90" s="725">
        <v>0.73199999999999998</v>
      </c>
      <c r="H90" s="733">
        <v>61.77</v>
      </c>
      <c r="I90" s="725">
        <v>0.2</v>
      </c>
      <c r="J90" s="733">
        <v>51.55</v>
      </c>
      <c r="K90" s="725">
        <v>0.214</v>
      </c>
      <c r="L90" s="733">
        <v>48.52</v>
      </c>
      <c r="M90" s="725">
        <v>0.214</v>
      </c>
      <c r="N90" s="733">
        <v>48.52</v>
      </c>
      <c r="O90" s="725">
        <v>0.33900000000000002</v>
      </c>
      <c r="P90" s="733">
        <v>38.47</v>
      </c>
      <c r="Q90" s="725">
        <v>1.524</v>
      </c>
      <c r="R90" s="733">
        <v>60.54</v>
      </c>
      <c r="S90" s="725">
        <v>0.25800000000000001</v>
      </c>
      <c r="T90" s="733">
        <v>52.61</v>
      </c>
      <c r="U90" s="725">
        <v>0.22700000000000001</v>
      </c>
      <c r="V90" s="733">
        <v>56.08</v>
      </c>
      <c r="W90" s="725">
        <v>6.4000000000000001E-2</v>
      </c>
      <c r="X90" s="734">
        <v>76.010000000000005</v>
      </c>
    </row>
    <row r="91" spans="2:24" x14ac:dyDescent="0.2">
      <c r="B91" s="724" t="s">
        <v>101</v>
      </c>
      <c r="C91" s="725">
        <v>0.47499999999999998</v>
      </c>
      <c r="D91" s="733">
        <v>49.3</v>
      </c>
      <c r="E91" s="725">
        <v>0.38200000000000001</v>
      </c>
      <c r="F91" s="733">
        <v>50.03</v>
      </c>
      <c r="G91" s="725">
        <v>0.38900000000000001</v>
      </c>
      <c r="H91" s="733">
        <v>49.21</v>
      </c>
      <c r="I91" s="725">
        <v>0.433</v>
      </c>
      <c r="J91" s="733">
        <v>44.67</v>
      </c>
      <c r="K91" s="725">
        <v>0.76600000000000001</v>
      </c>
      <c r="L91" s="733">
        <v>28.63</v>
      </c>
      <c r="M91" s="725">
        <v>0.80300000000000005</v>
      </c>
      <c r="N91" s="733">
        <v>27.68</v>
      </c>
      <c r="O91" s="725">
        <v>0.84599999999999997</v>
      </c>
      <c r="P91" s="733">
        <v>26.25</v>
      </c>
      <c r="Q91" s="725">
        <v>0.84799999999999998</v>
      </c>
      <c r="R91" s="733">
        <v>26.2</v>
      </c>
      <c r="S91" s="725">
        <v>1.0680000000000001</v>
      </c>
      <c r="T91" s="733">
        <v>29.3</v>
      </c>
      <c r="U91" s="725">
        <v>0.82899999999999996</v>
      </c>
      <c r="V91" s="733">
        <v>26.42</v>
      </c>
      <c r="W91" s="725">
        <v>1.641</v>
      </c>
      <c r="X91" s="734">
        <v>43.89</v>
      </c>
    </row>
    <row r="92" spans="2:24" x14ac:dyDescent="0.2">
      <c r="B92" s="724" t="s">
        <v>102</v>
      </c>
      <c r="C92" s="725">
        <v>2.5070000000000001</v>
      </c>
      <c r="D92" s="733">
        <v>54.92</v>
      </c>
      <c r="E92" s="725">
        <v>1.361</v>
      </c>
      <c r="F92" s="733">
        <v>66.7</v>
      </c>
      <c r="G92" s="725">
        <v>0.52800000000000002</v>
      </c>
      <c r="H92" s="733">
        <v>39.47</v>
      </c>
      <c r="I92" s="725">
        <v>0.40500000000000003</v>
      </c>
      <c r="J92" s="733">
        <v>28.97</v>
      </c>
      <c r="K92" s="725">
        <v>0.47799999999999998</v>
      </c>
      <c r="L92" s="733">
        <v>28.64</v>
      </c>
      <c r="M92" s="725">
        <v>0.56999999999999995</v>
      </c>
      <c r="N92" s="733">
        <v>26.43</v>
      </c>
      <c r="O92" s="725">
        <v>1.9470000000000001</v>
      </c>
      <c r="P92" s="733">
        <v>37.619999999999997</v>
      </c>
      <c r="Q92" s="725">
        <v>1.081</v>
      </c>
      <c r="R92" s="733">
        <v>47.74</v>
      </c>
      <c r="S92" s="725">
        <v>0.67600000000000005</v>
      </c>
      <c r="T92" s="733">
        <v>46.53</v>
      </c>
      <c r="U92" s="725">
        <v>1.0640000000000001</v>
      </c>
      <c r="V92" s="733">
        <v>61.01</v>
      </c>
      <c r="W92" s="725">
        <v>0.60799999999999998</v>
      </c>
      <c r="X92" s="734">
        <v>66.45</v>
      </c>
    </row>
    <row r="93" spans="2:24" x14ac:dyDescent="0.2">
      <c r="B93" s="724" t="s">
        <v>103</v>
      </c>
      <c r="C93" s="725">
        <v>5.8000000000000003E-2</v>
      </c>
      <c r="D93" s="733">
        <v>71.28</v>
      </c>
      <c r="E93" s="725">
        <v>4.9000000000000002E-2</v>
      </c>
      <c r="F93" s="733">
        <v>70.73</v>
      </c>
      <c r="G93" s="725">
        <v>6.3E-2</v>
      </c>
      <c r="H93" s="733">
        <v>60.35</v>
      </c>
      <c r="I93" s="725">
        <v>8.5000000000000006E-2</v>
      </c>
      <c r="J93" s="733">
        <v>63.06</v>
      </c>
      <c r="K93" s="725">
        <v>8.7999999999999995E-2</v>
      </c>
      <c r="L93" s="733">
        <v>60.88</v>
      </c>
      <c r="M93" s="725">
        <v>9.2999999999999999E-2</v>
      </c>
      <c r="N93" s="733">
        <v>58.54</v>
      </c>
      <c r="O93" s="725">
        <v>9.2999999999999999E-2</v>
      </c>
      <c r="P93" s="733">
        <v>58.54</v>
      </c>
      <c r="Q93" s="725">
        <v>9.2999999999999999E-2</v>
      </c>
      <c r="R93" s="733">
        <v>58.54</v>
      </c>
      <c r="S93" s="725">
        <v>9.2999999999999999E-2</v>
      </c>
      <c r="T93" s="733">
        <v>58.54</v>
      </c>
      <c r="U93" s="725">
        <v>9.2999999999999999E-2</v>
      </c>
      <c r="V93" s="733">
        <v>58.54</v>
      </c>
      <c r="W93" s="725">
        <v>9.2999999999999999E-2</v>
      </c>
      <c r="X93" s="734">
        <v>58.54</v>
      </c>
    </row>
    <row r="94" spans="2:24" ht="13.5" thickBot="1" x14ac:dyDescent="0.25">
      <c r="B94" s="757" t="s">
        <v>104</v>
      </c>
      <c r="C94" s="727">
        <v>3.806</v>
      </c>
      <c r="D94" s="735">
        <v>52.41</v>
      </c>
      <c r="E94" s="727">
        <v>2.9359999999999999</v>
      </c>
      <c r="F94" s="735">
        <v>38.42</v>
      </c>
      <c r="G94" s="727">
        <v>3.105</v>
      </c>
      <c r="H94" s="735">
        <v>36.119999999999997</v>
      </c>
      <c r="I94" s="727">
        <v>4.4749999999999996</v>
      </c>
      <c r="J94" s="735">
        <v>28.27</v>
      </c>
      <c r="K94" s="727">
        <v>3.6</v>
      </c>
      <c r="L94" s="735">
        <v>20.88</v>
      </c>
      <c r="M94" s="727">
        <v>4.0259999999999998</v>
      </c>
      <c r="N94" s="735">
        <v>24</v>
      </c>
      <c r="O94" s="727">
        <v>4.7889999999999997</v>
      </c>
      <c r="P94" s="735">
        <v>27.89</v>
      </c>
      <c r="Q94" s="727">
        <v>2.698</v>
      </c>
      <c r="R94" s="735">
        <v>22.96</v>
      </c>
      <c r="S94" s="727">
        <v>4.5250000000000004</v>
      </c>
      <c r="T94" s="735">
        <v>31.92</v>
      </c>
      <c r="U94" s="727">
        <v>3.1949999999999998</v>
      </c>
      <c r="V94" s="735">
        <v>31.76</v>
      </c>
      <c r="W94" s="727">
        <v>9.1050000000000004</v>
      </c>
      <c r="X94" s="736">
        <v>64.61</v>
      </c>
    </row>
    <row r="97" spans="2:14" x14ac:dyDescent="0.2">
      <c r="B97" s="782" t="s">
        <v>744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83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84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ht="25.5" x14ac:dyDescent="0.2">
      <c r="B100" s="753" t="s">
        <v>105</v>
      </c>
      <c r="C100" s="754">
        <f t="shared" ref="C100:C108" si="17">C83</f>
        <v>100.90900000000001</v>
      </c>
      <c r="D100" s="754">
        <f t="shared" ref="D100:D108" si="18">E83</f>
        <v>79.908000000000001</v>
      </c>
      <c r="E100" s="754">
        <f t="shared" ref="E100:E108" si="19">G83</f>
        <v>39.039000000000001</v>
      </c>
      <c r="F100" s="754">
        <f t="shared" ref="F100:F108" si="20">I83</f>
        <v>50.837000000000003</v>
      </c>
      <c r="G100" s="754">
        <f t="shared" ref="G100:G108" si="21">K83</f>
        <v>35.65</v>
      </c>
      <c r="H100" s="754">
        <f t="shared" ref="H100:H108" si="22">M83</f>
        <v>24.302</v>
      </c>
      <c r="I100" s="754">
        <f t="shared" ref="I100:I108" si="23">O83</f>
        <v>44.088999999999999</v>
      </c>
      <c r="J100" s="754">
        <f t="shared" ref="J100:J108" si="24">Q83</f>
        <v>39.719000000000001</v>
      </c>
      <c r="K100" s="754">
        <f t="shared" ref="K100:K108" si="25">S83</f>
        <v>38.395000000000003</v>
      </c>
      <c r="L100" s="754">
        <f t="shared" ref="L100:L108" si="26">U83</f>
        <v>47.356000000000002</v>
      </c>
      <c r="M100" s="755">
        <f t="shared" ref="M100:M108" si="27">W83</f>
        <v>53.656999999999996</v>
      </c>
      <c r="N100" s="722"/>
    </row>
    <row r="101" spans="2:14" x14ac:dyDescent="0.2">
      <c r="B101" s="743" t="s">
        <v>94</v>
      </c>
      <c r="C101" s="744">
        <f t="shared" si="17"/>
        <v>17.109000000000002</v>
      </c>
      <c r="D101" s="744">
        <f t="shared" si="18"/>
        <v>8.1980000000000004</v>
      </c>
      <c r="E101" s="744">
        <f t="shared" si="19"/>
        <v>2.1560000000000001</v>
      </c>
      <c r="F101" s="744">
        <f t="shared" si="20"/>
        <v>23.234000000000002</v>
      </c>
      <c r="G101" s="744">
        <f t="shared" si="21"/>
        <v>1.339</v>
      </c>
      <c r="H101" s="744">
        <f t="shared" si="22"/>
        <v>1.827</v>
      </c>
      <c r="I101" s="744">
        <f t="shared" si="23"/>
        <v>3.9249999999999998</v>
      </c>
      <c r="J101" s="744">
        <f t="shared" si="24"/>
        <v>3.2770000000000001</v>
      </c>
      <c r="K101" s="744">
        <f t="shared" si="25"/>
        <v>1.9450000000000001</v>
      </c>
      <c r="L101" s="744">
        <f t="shared" si="26"/>
        <v>2.5299999999999998</v>
      </c>
      <c r="M101" s="745">
        <f t="shared" si="27"/>
        <v>4.16</v>
      </c>
      <c r="N101" s="725"/>
    </row>
    <row r="102" spans="2:14" x14ac:dyDescent="0.2">
      <c r="B102" s="743" t="s">
        <v>95</v>
      </c>
      <c r="C102" s="744">
        <f t="shared" si="17"/>
        <v>2.1150000000000002</v>
      </c>
      <c r="D102" s="744">
        <f t="shared" si="18"/>
        <v>1.9</v>
      </c>
      <c r="E102" s="744">
        <f t="shared" si="19"/>
        <v>6.8769999999999998</v>
      </c>
      <c r="F102" s="744">
        <f t="shared" si="20"/>
        <v>1.3220000000000001</v>
      </c>
      <c r="G102" s="744">
        <f t="shared" si="21"/>
        <v>8.8870000000000005</v>
      </c>
      <c r="H102" s="744">
        <f t="shared" si="22"/>
        <v>1.2629999999999999</v>
      </c>
      <c r="I102" s="744">
        <f t="shared" si="23"/>
        <v>1.399</v>
      </c>
      <c r="J102" s="744">
        <f t="shared" si="24"/>
        <v>2.9580000000000002</v>
      </c>
      <c r="K102" s="744">
        <f t="shared" si="25"/>
        <v>1.7250000000000001</v>
      </c>
      <c r="L102" s="744">
        <f t="shared" si="26"/>
        <v>2.9209999999999998</v>
      </c>
      <c r="M102" s="745">
        <f t="shared" si="27"/>
        <v>4.57</v>
      </c>
      <c r="N102" s="725"/>
    </row>
    <row r="103" spans="2:14" x14ac:dyDescent="0.2">
      <c r="B103" s="743" t="s">
        <v>96</v>
      </c>
      <c r="C103" s="744">
        <f t="shared" si="17"/>
        <v>47.63</v>
      </c>
      <c r="D103" s="744">
        <f t="shared" si="18"/>
        <v>44.430999999999997</v>
      </c>
      <c r="E103" s="744">
        <f t="shared" si="19"/>
        <v>17.009</v>
      </c>
      <c r="F103" s="744">
        <f t="shared" si="20"/>
        <v>6.6609999999999996</v>
      </c>
      <c r="G103" s="744">
        <f t="shared" si="21"/>
        <v>10.281000000000001</v>
      </c>
      <c r="H103" s="744">
        <f t="shared" si="22"/>
        <v>7.875</v>
      </c>
      <c r="I103" s="744">
        <f t="shared" si="23"/>
        <v>15.724</v>
      </c>
      <c r="J103" s="744">
        <f t="shared" si="24"/>
        <v>9.9359999999999999</v>
      </c>
      <c r="K103" s="744">
        <f t="shared" si="25"/>
        <v>13.019</v>
      </c>
      <c r="L103" s="744">
        <f t="shared" si="26"/>
        <v>22.395</v>
      </c>
      <c r="M103" s="745">
        <f t="shared" si="27"/>
        <v>21.763999999999999</v>
      </c>
      <c r="N103" s="725"/>
    </row>
    <row r="104" spans="2:14" x14ac:dyDescent="0.2">
      <c r="B104" s="743" t="s">
        <v>97</v>
      </c>
      <c r="C104" s="744">
        <f t="shared" si="17"/>
        <v>20.363</v>
      </c>
      <c r="D104" s="744">
        <f t="shared" si="18"/>
        <v>13.797000000000001</v>
      </c>
      <c r="E104" s="744">
        <f t="shared" si="19"/>
        <v>5.0960000000000001</v>
      </c>
      <c r="F104" s="744">
        <f t="shared" si="20"/>
        <v>7.625</v>
      </c>
      <c r="G104" s="744">
        <f t="shared" si="21"/>
        <v>4.4880000000000004</v>
      </c>
      <c r="H104" s="744">
        <f t="shared" si="22"/>
        <v>5.1580000000000004</v>
      </c>
      <c r="I104" s="744">
        <f t="shared" si="23"/>
        <v>9.7240000000000002</v>
      </c>
      <c r="J104" s="744">
        <f t="shared" si="24"/>
        <v>11.398</v>
      </c>
      <c r="K104" s="744">
        <f t="shared" si="25"/>
        <v>11.135</v>
      </c>
      <c r="L104" s="744">
        <f t="shared" si="26"/>
        <v>9.8789999999999996</v>
      </c>
      <c r="M104" s="745">
        <f t="shared" si="27"/>
        <v>7.0880000000000001</v>
      </c>
      <c r="N104" s="725"/>
    </row>
    <row r="105" spans="2:14" x14ac:dyDescent="0.2">
      <c r="B105" s="743" t="s">
        <v>98</v>
      </c>
      <c r="C105" s="744">
        <f t="shared" si="17"/>
        <v>5.0739999999999998</v>
      </c>
      <c r="D105" s="744">
        <f t="shared" si="18"/>
        <v>5.3760000000000003</v>
      </c>
      <c r="E105" s="744">
        <f t="shared" si="19"/>
        <v>2.6480000000000001</v>
      </c>
      <c r="F105" s="744">
        <f t="shared" si="20"/>
        <v>5.8380000000000001</v>
      </c>
      <c r="G105" s="744">
        <f t="shared" si="21"/>
        <v>5.141</v>
      </c>
      <c r="H105" s="744">
        <f t="shared" si="22"/>
        <v>2.1789999999999998</v>
      </c>
      <c r="I105" s="744">
        <f t="shared" si="23"/>
        <v>5.15</v>
      </c>
      <c r="J105" s="744">
        <f t="shared" si="24"/>
        <v>5.4560000000000004</v>
      </c>
      <c r="K105" s="744">
        <f t="shared" si="25"/>
        <v>3.3919999999999999</v>
      </c>
      <c r="L105" s="744">
        <f t="shared" si="26"/>
        <v>3.4390000000000001</v>
      </c>
      <c r="M105" s="745">
        <f t="shared" si="27"/>
        <v>3.867</v>
      </c>
      <c r="N105" s="725"/>
    </row>
    <row r="106" spans="2:14" x14ac:dyDescent="0.2">
      <c r="B106" s="743" t="s">
        <v>99</v>
      </c>
      <c r="C106" s="744">
        <f t="shared" si="17"/>
        <v>0</v>
      </c>
      <c r="D106" s="744">
        <f t="shared" si="18"/>
        <v>0</v>
      </c>
      <c r="E106" s="744">
        <f t="shared" si="19"/>
        <v>0</v>
      </c>
      <c r="F106" s="744">
        <f t="shared" si="20"/>
        <v>0</v>
      </c>
      <c r="G106" s="744">
        <f t="shared" si="21"/>
        <v>0</v>
      </c>
      <c r="H106" s="744">
        <f t="shared" si="22"/>
        <v>0</v>
      </c>
      <c r="I106" s="744">
        <f t="shared" si="23"/>
        <v>0</v>
      </c>
      <c r="J106" s="744">
        <f t="shared" si="24"/>
        <v>0</v>
      </c>
      <c r="K106" s="744">
        <f t="shared" si="25"/>
        <v>0</v>
      </c>
      <c r="L106" s="744">
        <f t="shared" si="26"/>
        <v>0</v>
      </c>
      <c r="M106" s="745">
        <f t="shared" si="27"/>
        <v>0</v>
      </c>
      <c r="N106" s="725"/>
    </row>
    <row r="107" spans="2:14" x14ac:dyDescent="0.2">
      <c r="B107" s="743" t="s">
        <v>100</v>
      </c>
      <c r="C107" s="744">
        <f t="shared" si="17"/>
        <v>0.08</v>
      </c>
      <c r="D107" s="744">
        <f t="shared" si="18"/>
        <v>0.113</v>
      </c>
      <c r="E107" s="744">
        <f t="shared" si="19"/>
        <v>0.73199999999999998</v>
      </c>
      <c r="F107" s="744">
        <f t="shared" si="20"/>
        <v>0.2</v>
      </c>
      <c r="G107" s="744">
        <f t="shared" si="21"/>
        <v>0.214</v>
      </c>
      <c r="H107" s="744">
        <f t="shared" si="22"/>
        <v>0.214</v>
      </c>
      <c r="I107" s="744">
        <f t="shared" si="23"/>
        <v>0.33900000000000002</v>
      </c>
      <c r="J107" s="744">
        <f t="shared" si="24"/>
        <v>1.524</v>
      </c>
      <c r="K107" s="744">
        <f t="shared" si="25"/>
        <v>0.25800000000000001</v>
      </c>
      <c r="L107" s="744">
        <f t="shared" si="26"/>
        <v>0.22700000000000001</v>
      </c>
      <c r="M107" s="745">
        <f t="shared" si="27"/>
        <v>6.4000000000000001E-2</v>
      </c>
      <c r="N107" s="725"/>
    </row>
    <row r="108" spans="2:14" x14ac:dyDescent="0.2">
      <c r="B108" s="743" t="s">
        <v>101</v>
      </c>
      <c r="C108" s="744">
        <f t="shared" si="17"/>
        <v>0.47499999999999998</v>
      </c>
      <c r="D108" s="744">
        <f t="shared" si="18"/>
        <v>0.38200000000000001</v>
      </c>
      <c r="E108" s="744">
        <f t="shared" si="19"/>
        <v>0.38900000000000001</v>
      </c>
      <c r="F108" s="744">
        <f t="shared" si="20"/>
        <v>0.433</v>
      </c>
      <c r="G108" s="744">
        <f t="shared" si="21"/>
        <v>0.76600000000000001</v>
      </c>
      <c r="H108" s="744">
        <f t="shared" si="22"/>
        <v>0.80300000000000005</v>
      </c>
      <c r="I108" s="744">
        <f t="shared" si="23"/>
        <v>0.84599999999999997</v>
      </c>
      <c r="J108" s="744">
        <f t="shared" si="24"/>
        <v>0.84799999999999998</v>
      </c>
      <c r="K108" s="744">
        <f t="shared" si="25"/>
        <v>1.0680000000000001</v>
      </c>
      <c r="L108" s="744">
        <f t="shared" si="26"/>
        <v>0.82899999999999996</v>
      </c>
      <c r="M108" s="745">
        <f t="shared" si="27"/>
        <v>1.641</v>
      </c>
      <c r="N108" s="725"/>
    </row>
    <row r="109" spans="2:14" x14ac:dyDescent="0.2">
      <c r="B109" s="743" t="s">
        <v>102</v>
      </c>
      <c r="C109" s="744">
        <f t="shared" ref="C109:C111" si="28">C92</f>
        <v>2.5070000000000001</v>
      </c>
      <c r="D109" s="744">
        <f t="shared" ref="D109:D111" si="29">E92</f>
        <v>1.361</v>
      </c>
      <c r="E109" s="744">
        <f t="shared" ref="E109:E111" si="30">G92</f>
        <v>0.52800000000000002</v>
      </c>
      <c r="F109" s="744">
        <f t="shared" ref="F109:F111" si="31">I92</f>
        <v>0.40500000000000003</v>
      </c>
      <c r="G109" s="744">
        <f t="shared" ref="G109:G111" si="32">K92</f>
        <v>0.47799999999999998</v>
      </c>
      <c r="H109" s="744">
        <f t="shared" ref="H109:H111" si="33">M92</f>
        <v>0.56999999999999995</v>
      </c>
      <c r="I109" s="744">
        <f t="shared" ref="I109:I111" si="34">O92</f>
        <v>1.9470000000000001</v>
      </c>
      <c r="J109" s="744">
        <f t="shared" ref="J109:J111" si="35">Q92</f>
        <v>1.081</v>
      </c>
      <c r="K109" s="744">
        <f t="shared" ref="K109:K111" si="36">S92</f>
        <v>0.67600000000000005</v>
      </c>
      <c r="L109" s="744">
        <f t="shared" ref="L109:L111" si="37">U92</f>
        <v>1.0640000000000001</v>
      </c>
      <c r="M109" s="745">
        <f t="shared" ref="M109:M111" si="38">W92</f>
        <v>0.60799999999999998</v>
      </c>
      <c r="N109" s="725"/>
    </row>
    <row r="110" spans="2:14" x14ac:dyDescent="0.2">
      <c r="B110" s="743" t="s">
        <v>103</v>
      </c>
      <c r="C110" s="744">
        <f t="shared" si="28"/>
        <v>5.8000000000000003E-2</v>
      </c>
      <c r="D110" s="744">
        <f t="shared" si="29"/>
        <v>4.9000000000000002E-2</v>
      </c>
      <c r="E110" s="744">
        <f t="shared" si="30"/>
        <v>6.3E-2</v>
      </c>
      <c r="F110" s="744">
        <f t="shared" si="31"/>
        <v>8.5000000000000006E-2</v>
      </c>
      <c r="G110" s="744">
        <f t="shared" si="32"/>
        <v>8.7999999999999995E-2</v>
      </c>
      <c r="H110" s="744">
        <f t="shared" si="33"/>
        <v>9.2999999999999999E-2</v>
      </c>
      <c r="I110" s="744">
        <f t="shared" si="34"/>
        <v>9.2999999999999999E-2</v>
      </c>
      <c r="J110" s="744">
        <f t="shared" si="35"/>
        <v>9.2999999999999999E-2</v>
      </c>
      <c r="K110" s="744">
        <f t="shared" si="36"/>
        <v>9.2999999999999999E-2</v>
      </c>
      <c r="L110" s="744">
        <f t="shared" si="37"/>
        <v>9.2999999999999999E-2</v>
      </c>
      <c r="M110" s="745">
        <f t="shared" si="38"/>
        <v>9.2999999999999999E-2</v>
      </c>
      <c r="N110" s="725"/>
    </row>
    <row r="111" spans="2:14" ht="13.5" thickBot="1" x14ac:dyDescent="0.25">
      <c r="B111" s="746" t="s">
        <v>104</v>
      </c>
      <c r="C111" s="747">
        <f t="shared" si="28"/>
        <v>3.806</v>
      </c>
      <c r="D111" s="747">
        <f t="shared" si="29"/>
        <v>2.9359999999999999</v>
      </c>
      <c r="E111" s="747">
        <f t="shared" si="30"/>
        <v>3.105</v>
      </c>
      <c r="F111" s="747">
        <f t="shared" si="31"/>
        <v>4.4749999999999996</v>
      </c>
      <c r="G111" s="747">
        <f t="shared" si="32"/>
        <v>3.6</v>
      </c>
      <c r="H111" s="747">
        <f t="shared" si="33"/>
        <v>4.0259999999999998</v>
      </c>
      <c r="I111" s="747">
        <f t="shared" si="34"/>
        <v>4.7889999999999997</v>
      </c>
      <c r="J111" s="747">
        <f t="shared" si="35"/>
        <v>2.698</v>
      </c>
      <c r="K111" s="747">
        <f t="shared" si="36"/>
        <v>4.5250000000000004</v>
      </c>
      <c r="L111" s="747">
        <f t="shared" si="37"/>
        <v>3.1949999999999998</v>
      </c>
      <c r="M111" s="748">
        <f t="shared" si="38"/>
        <v>9.1050000000000004</v>
      </c>
      <c r="N111" s="725"/>
    </row>
    <row r="114" spans="2:14" x14ac:dyDescent="0.2">
      <c r="B114" s="782" t="s">
        <v>744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83"/>
      <c r="C115" s="717" t="s">
        <v>486</v>
      </c>
      <c r="D115" s="717" t="s">
        <v>486</v>
      </c>
      <c r="E115" s="717" t="s">
        <v>486</v>
      </c>
      <c r="F115" s="717" t="s">
        <v>486</v>
      </c>
      <c r="G115" s="717" t="s">
        <v>486</v>
      </c>
      <c r="H115" s="717" t="s">
        <v>486</v>
      </c>
      <c r="I115" s="717" t="s">
        <v>486</v>
      </c>
      <c r="J115" s="717" t="s">
        <v>486</v>
      </c>
      <c r="K115" s="717" t="s">
        <v>486</v>
      </c>
      <c r="L115" s="717" t="s">
        <v>486</v>
      </c>
      <c r="M115" s="719" t="s">
        <v>486</v>
      </c>
      <c r="N115" s="738"/>
    </row>
    <row r="116" spans="2:14" ht="41.25" thickBot="1" x14ac:dyDescent="0.25">
      <c r="B116" s="784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ht="25.5" x14ac:dyDescent="0.2">
      <c r="B117" s="753" t="s">
        <v>105</v>
      </c>
      <c r="C117" s="754">
        <f t="shared" ref="C117:C128" si="39">SUM(C66,C83)</f>
        <v>102.104</v>
      </c>
      <c r="D117" s="754">
        <f t="shared" ref="D117:D128" si="40">SUM(D66,E83)</f>
        <v>81.680999999999997</v>
      </c>
      <c r="E117" s="754">
        <f t="shared" ref="E117:E128" si="41">SUM(E66,G83)</f>
        <v>40.381</v>
      </c>
      <c r="F117" s="754">
        <f t="shared" ref="F117:F128" si="42">SUM(F66,I83)</f>
        <v>53.46</v>
      </c>
      <c r="G117" s="754">
        <f t="shared" ref="G117:G128" si="43">SUM(G66,K83)</f>
        <v>37.256999999999998</v>
      </c>
      <c r="H117" s="754">
        <f t="shared" ref="H117:H128" si="44">SUM(H66,M83)</f>
        <v>26.308</v>
      </c>
      <c r="I117" s="754">
        <f t="shared" ref="I117:I128" si="45">SUM(I66,O83)</f>
        <v>47.811</v>
      </c>
      <c r="J117" s="754">
        <f t="shared" ref="J117:J128" si="46">SUM(J66,Q83)</f>
        <v>43.063000000000002</v>
      </c>
      <c r="K117" s="754">
        <f t="shared" ref="K117:K128" si="47">SUM(K66,S83)</f>
        <v>43.644000000000005</v>
      </c>
      <c r="L117" s="754">
        <f t="shared" ref="L117:L128" si="48">SUM(L66,U83)</f>
        <v>55.216999999999999</v>
      </c>
      <c r="M117" s="755">
        <f t="shared" ref="M117:M128" si="49">SUM(M66,W83)</f>
        <v>59.433999999999997</v>
      </c>
      <c r="N117" s="722"/>
    </row>
    <row r="118" spans="2:14" x14ac:dyDescent="0.2">
      <c r="B118" s="743" t="s">
        <v>94</v>
      </c>
      <c r="C118" s="744">
        <f t="shared" si="39"/>
        <v>17.214000000000002</v>
      </c>
      <c r="D118" s="744">
        <f t="shared" si="40"/>
        <v>9.0310000000000006</v>
      </c>
      <c r="E118" s="744">
        <f t="shared" si="41"/>
        <v>2.5630000000000002</v>
      </c>
      <c r="F118" s="744">
        <f t="shared" si="42"/>
        <v>24.964000000000002</v>
      </c>
      <c r="G118" s="744">
        <f t="shared" si="43"/>
        <v>1.3559999999999999</v>
      </c>
      <c r="H118" s="744">
        <f t="shared" si="44"/>
        <v>1.929</v>
      </c>
      <c r="I118" s="744">
        <f t="shared" si="45"/>
        <v>4.2429999999999994</v>
      </c>
      <c r="J118" s="744">
        <f t="shared" si="46"/>
        <v>3.7760000000000002</v>
      </c>
      <c r="K118" s="744">
        <f t="shared" si="47"/>
        <v>2.573</v>
      </c>
      <c r="L118" s="744">
        <f t="shared" si="48"/>
        <v>3.3549999999999995</v>
      </c>
      <c r="M118" s="745">
        <f t="shared" si="49"/>
        <v>5.1589999999999998</v>
      </c>
      <c r="N118" s="725"/>
    </row>
    <row r="119" spans="2:14" x14ac:dyDescent="0.2">
      <c r="B119" s="743" t="s">
        <v>95</v>
      </c>
      <c r="C119" s="744">
        <f t="shared" si="39"/>
        <v>2.3530000000000002</v>
      </c>
      <c r="D119" s="744">
        <f t="shared" si="40"/>
        <v>2.5089999999999999</v>
      </c>
      <c r="E119" s="744">
        <f t="shared" si="41"/>
        <v>7.343</v>
      </c>
      <c r="F119" s="744">
        <f t="shared" si="42"/>
        <v>1.754</v>
      </c>
      <c r="G119" s="744">
        <f t="shared" si="43"/>
        <v>9.668000000000001</v>
      </c>
      <c r="H119" s="744">
        <f t="shared" si="44"/>
        <v>1.9949999999999999</v>
      </c>
      <c r="I119" s="744">
        <f t="shared" si="45"/>
        <v>2.3170000000000002</v>
      </c>
      <c r="J119" s="744">
        <f t="shared" si="46"/>
        <v>3.6140000000000003</v>
      </c>
      <c r="K119" s="744">
        <f t="shared" si="47"/>
        <v>2.7240000000000002</v>
      </c>
      <c r="L119" s="744">
        <f t="shared" si="48"/>
        <v>3.9329999999999998</v>
      </c>
      <c r="M119" s="745">
        <f t="shared" si="49"/>
        <v>5.718</v>
      </c>
      <c r="N119" s="725"/>
    </row>
    <row r="120" spans="2:14" x14ac:dyDescent="0.2">
      <c r="B120" s="743" t="s">
        <v>96</v>
      </c>
      <c r="C120" s="744">
        <f t="shared" si="39"/>
        <v>47.684000000000005</v>
      </c>
      <c r="D120" s="744">
        <f t="shared" si="40"/>
        <v>44.504999999999995</v>
      </c>
      <c r="E120" s="744">
        <f t="shared" si="41"/>
        <v>17.056000000000001</v>
      </c>
      <c r="F120" s="744">
        <f t="shared" si="42"/>
        <v>6.7429999999999994</v>
      </c>
      <c r="G120" s="744">
        <f t="shared" si="43"/>
        <v>10.348000000000001</v>
      </c>
      <c r="H120" s="744">
        <f t="shared" si="44"/>
        <v>7.9119999999999999</v>
      </c>
      <c r="I120" s="744">
        <f t="shared" si="45"/>
        <v>15.923</v>
      </c>
      <c r="J120" s="744">
        <f t="shared" si="46"/>
        <v>10.172000000000001</v>
      </c>
      <c r="K120" s="744">
        <f t="shared" si="47"/>
        <v>13.199</v>
      </c>
      <c r="L120" s="744">
        <f t="shared" si="48"/>
        <v>22.527000000000001</v>
      </c>
      <c r="M120" s="745">
        <f t="shared" si="49"/>
        <v>21.873000000000001</v>
      </c>
      <c r="N120" s="725"/>
    </row>
    <row r="121" spans="2:14" x14ac:dyDescent="0.2">
      <c r="B121" s="743" t="s">
        <v>97</v>
      </c>
      <c r="C121" s="744">
        <f t="shared" si="39"/>
        <v>20.363</v>
      </c>
      <c r="D121" s="744">
        <f t="shared" si="40"/>
        <v>13.799000000000001</v>
      </c>
      <c r="E121" s="744">
        <f t="shared" si="41"/>
        <v>5.0979999999999999</v>
      </c>
      <c r="F121" s="744">
        <f t="shared" si="42"/>
        <v>7.6269999999999998</v>
      </c>
      <c r="G121" s="744">
        <f t="shared" si="43"/>
        <v>4.4910000000000005</v>
      </c>
      <c r="H121" s="744">
        <f t="shared" si="44"/>
        <v>5.1610000000000005</v>
      </c>
      <c r="I121" s="744">
        <f t="shared" si="45"/>
        <v>9.7349999999999994</v>
      </c>
      <c r="J121" s="744">
        <f t="shared" si="46"/>
        <v>11.401</v>
      </c>
      <c r="K121" s="744">
        <f t="shared" si="47"/>
        <v>11.138</v>
      </c>
      <c r="L121" s="744">
        <f t="shared" si="48"/>
        <v>9.9939999999999998</v>
      </c>
      <c r="M121" s="745">
        <f t="shared" si="49"/>
        <v>7.09</v>
      </c>
      <c r="N121" s="725"/>
    </row>
    <row r="122" spans="2:14" x14ac:dyDescent="0.2">
      <c r="B122" s="743" t="s">
        <v>98</v>
      </c>
      <c r="C122" s="744">
        <f t="shared" si="39"/>
        <v>5.46</v>
      </c>
      <c r="D122" s="744">
        <f t="shared" si="40"/>
        <v>5.4030000000000005</v>
      </c>
      <c r="E122" s="744">
        <f t="shared" si="41"/>
        <v>2.7640000000000002</v>
      </c>
      <c r="F122" s="744">
        <f t="shared" si="42"/>
        <v>5.9420000000000002</v>
      </c>
      <c r="G122" s="744">
        <f t="shared" si="43"/>
        <v>5.4020000000000001</v>
      </c>
      <c r="H122" s="744">
        <f t="shared" si="44"/>
        <v>2.6339999999999999</v>
      </c>
      <c r="I122" s="744">
        <f t="shared" si="45"/>
        <v>5.7610000000000001</v>
      </c>
      <c r="J122" s="744">
        <f t="shared" si="46"/>
        <v>6.1350000000000007</v>
      </c>
      <c r="K122" s="744">
        <f t="shared" si="47"/>
        <v>6.3029999999999999</v>
      </c>
      <c r="L122" s="744">
        <f t="shared" si="48"/>
        <v>7.165</v>
      </c>
      <c r="M122" s="745">
        <f t="shared" si="49"/>
        <v>6.5440000000000005</v>
      </c>
      <c r="N122" s="725"/>
    </row>
    <row r="123" spans="2:14" x14ac:dyDescent="0.2">
      <c r="B123" s="743" t="s">
        <v>99</v>
      </c>
      <c r="C123" s="744">
        <f t="shared" si="39"/>
        <v>0</v>
      </c>
      <c r="D123" s="744">
        <f t="shared" si="40"/>
        <v>0</v>
      </c>
      <c r="E123" s="744">
        <f t="shared" si="41"/>
        <v>0</v>
      </c>
      <c r="F123" s="744">
        <f t="shared" si="42"/>
        <v>0</v>
      </c>
      <c r="G123" s="744">
        <f t="shared" si="43"/>
        <v>0</v>
      </c>
      <c r="H123" s="744">
        <f t="shared" si="44"/>
        <v>0</v>
      </c>
      <c r="I123" s="744">
        <f t="shared" si="45"/>
        <v>0</v>
      </c>
      <c r="J123" s="744">
        <f t="shared" si="46"/>
        <v>0</v>
      </c>
      <c r="K123" s="744">
        <f t="shared" si="47"/>
        <v>0</v>
      </c>
      <c r="L123" s="744">
        <f t="shared" si="48"/>
        <v>0</v>
      </c>
      <c r="M123" s="745">
        <f t="shared" si="49"/>
        <v>0</v>
      </c>
      <c r="N123" s="725"/>
    </row>
    <row r="124" spans="2:14" x14ac:dyDescent="0.2">
      <c r="B124" s="743" t="s">
        <v>100</v>
      </c>
      <c r="C124" s="744">
        <f t="shared" si="39"/>
        <v>0.08</v>
      </c>
      <c r="D124" s="744">
        <f t="shared" si="40"/>
        <v>0.113</v>
      </c>
      <c r="E124" s="744">
        <f t="shared" si="41"/>
        <v>0.73199999999999998</v>
      </c>
      <c r="F124" s="744">
        <f t="shared" si="42"/>
        <v>0.2</v>
      </c>
      <c r="G124" s="744">
        <f t="shared" si="43"/>
        <v>0.214</v>
      </c>
      <c r="H124" s="744">
        <f t="shared" si="44"/>
        <v>0.214</v>
      </c>
      <c r="I124" s="744">
        <f t="shared" si="45"/>
        <v>0.33900000000000002</v>
      </c>
      <c r="J124" s="744">
        <f t="shared" si="46"/>
        <v>1.524</v>
      </c>
      <c r="K124" s="744">
        <f t="shared" si="47"/>
        <v>0.25800000000000001</v>
      </c>
      <c r="L124" s="744">
        <f t="shared" si="48"/>
        <v>0.22700000000000001</v>
      </c>
      <c r="M124" s="745">
        <f t="shared" si="49"/>
        <v>6.4000000000000001E-2</v>
      </c>
      <c r="N124" s="725"/>
    </row>
    <row r="125" spans="2:14" x14ac:dyDescent="0.2">
      <c r="B125" s="743" t="s">
        <v>101</v>
      </c>
      <c r="C125" s="744">
        <f t="shared" si="39"/>
        <v>0.47499999999999998</v>
      </c>
      <c r="D125" s="744">
        <f t="shared" si="40"/>
        <v>0.38200000000000001</v>
      </c>
      <c r="E125" s="744">
        <f t="shared" si="41"/>
        <v>0.38900000000000001</v>
      </c>
      <c r="F125" s="744">
        <f t="shared" si="42"/>
        <v>0.433</v>
      </c>
      <c r="G125" s="744">
        <f t="shared" si="43"/>
        <v>0.76600000000000001</v>
      </c>
      <c r="H125" s="744">
        <f t="shared" si="44"/>
        <v>0.80300000000000005</v>
      </c>
      <c r="I125" s="744">
        <f t="shared" si="45"/>
        <v>0.84599999999999997</v>
      </c>
      <c r="J125" s="744">
        <f t="shared" si="46"/>
        <v>0.84799999999999998</v>
      </c>
      <c r="K125" s="744">
        <f t="shared" si="47"/>
        <v>1.0680000000000001</v>
      </c>
      <c r="L125" s="744">
        <f t="shared" si="48"/>
        <v>0.82899999999999996</v>
      </c>
      <c r="M125" s="745">
        <f t="shared" si="49"/>
        <v>1.641</v>
      </c>
      <c r="N125" s="725"/>
    </row>
    <row r="126" spans="2:14" x14ac:dyDescent="0.2">
      <c r="B126" s="743" t="s">
        <v>102</v>
      </c>
      <c r="C126" s="744">
        <f t="shared" si="39"/>
        <v>2.6150000000000002</v>
      </c>
      <c r="D126" s="744">
        <f t="shared" si="40"/>
        <v>1.3719999999999999</v>
      </c>
      <c r="E126" s="744">
        <f t="shared" si="41"/>
        <v>0.54</v>
      </c>
      <c r="F126" s="744">
        <f t="shared" si="42"/>
        <v>0.44500000000000001</v>
      </c>
      <c r="G126" s="744">
        <f t="shared" si="43"/>
        <v>0.58699999999999997</v>
      </c>
      <c r="H126" s="744">
        <f t="shared" si="44"/>
        <v>0.57899999999999996</v>
      </c>
      <c r="I126" s="744">
        <f t="shared" si="45"/>
        <v>2.262</v>
      </c>
      <c r="J126" s="744">
        <f t="shared" si="46"/>
        <v>1.129</v>
      </c>
      <c r="K126" s="744">
        <f t="shared" si="47"/>
        <v>0.7430000000000001</v>
      </c>
      <c r="L126" s="744">
        <f t="shared" si="48"/>
        <v>1.2270000000000001</v>
      </c>
      <c r="M126" s="745">
        <f t="shared" si="49"/>
        <v>0.69899999999999995</v>
      </c>
      <c r="N126" s="725"/>
    </row>
    <row r="127" spans="2:14" x14ac:dyDescent="0.2">
      <c r="B127" s="743" t="s">
        <v>103</v>
      </c>
      <c r="C127" s="744">
        <f t="shared" si="39"/>
        <v>5.8000000000000003E-2</v>
      </c>
      <c r="D127" s="744">
        <f t="shared" si="40"/>
        <v>4.9000000000000002E-2</v>
      </c>
      <c r="E127" s="744">
        <f t="shared" si="41"/>
        <v>6.3E-2</v>
      </c>
      <c r="F127" s="744">
        <f t="shared" si="42"/>
        <v>8.5000000000000006E-2</v>
      </c>
      <c r="G127" s="744">
        <f t="shared" si="43"/>
        <v>8.7999999999999995E-2</v>
      </c>
      <c r="H127" s="744">
        <f t="shared" si="44"/>
        <v>9.2999999999999999E-2</v>
      </c>
      <c r="I127" s="744">
        <f t="shared" si="45"/>
        <v>9.2999999999999999E-2</v>
      </c>
      <c r="J127" s="744">
        <f t="shared" si="46"/>
        <v>9.2999999999999999E-2</v>
      </c>
      <c r="K127" s="744">
        <f t="shared" si="47"/>
        <v>9.2999999999999999E-2</v>
      </c>
      <c r="L127" s="744">
        <f t="shared" si="48"/>
        <v>9.2999999999999999E-2</v>
      </c>
      <c r="M127" s="745">
        <f t="shared" si="49"/>
        <v>9.2999999999999999E-2</v>
      </c>
      <c r="N127" s="725"/>
    </row>
    <row r="128" spans="2:14" ht="13.5" thickBot="1" x14ac:dyDescent="0.25">
      <c r="B128" s="746" t="s">
        <v>104</v>
      </c>
      <c r="C128" s="747">
        <f t="shared" si="39"/>
        <v>4.1100000000000003</v>
      </c>
      <c r="D128" s="747">
        <f t="shared" si="40"/>
        <v>3.153</v>
      </c>
      <c r="E128" s="747">
        <f t="shared" si="41"/>
        <v>3.3980000000000001</v>
      </c>
      <c r="F128" s="747">
        <f t="shared" si="42"/>
        <v>4.7069999999999999</v>
      </c>
      <c r="G128" s="747">
        <f t="shared" si="43"/>
        <v>3.9690000000000003</v>
      </c>
      <c r="H128" s="747">
        <f t="shared" si="44"/>
        <v>4.6959999999999997</v>
      </c>
      <c r="I128" s="747">
        <f t="shared" si="45"/>
        <v>6.1389999999999993</v>
      </c>
      <c r="J128" s="747">
        <f t="shared" si="46"/>
        <v>3.9210000000000003</v>
      </c>
      <c r="K128" s="747">
        <f t="shared" si="47"/>
        <v>4.9870000000000001</v>
      </c>
      <c r="L128" s="747">
        <f t="shared" si="48"/>
        <v>5.0839999999999996</v>
      </c>
      <c r="M128" s="748">
        <f t="shared" si="49"/>
        <v>9.8570000000000011</v>
      </c>
      <c r="N128" s="725"/>
    </row>
    <row r="130" spans="1:13" x14ac:dyDescent="0.2">
      <c r="A130" s="271"/>
    </row>
    <row r="131" spans="1:13" x14ac:dyDescent="0.2">
      <c r="B131" s="782" t="s">
        <v>744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83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84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0.24</v>
      </c>
      <c r="D134" s="725">
        <v>0.29499999999999998</v>
      </c>
      <c r="E134" s="725">
        <v>0.26300000000000001</v>
      </c>
      <c r="F134" s="725">
        <v>0.26700000000000002</v>
      </c>
      <c r="G134" s="725">
        <v>0.495</v>
      </c>
      <c r="H134" s="725">
        <v>0.8</v>
      </c>
      <c r="I134" s="725">
        <v>1.8320000000000001</v>
      </c>
      <c r="J134" s="725">
        <v>2.3620000000000001</v>
      </c>
      <c r="K134" s="725">
        <v>3.528</v>
      </c>
      <c r="L134" s="725">
        <v>4.2089999999999996</v>
      </c>
      <c r="M134" s="726">
        <v>2.931</v>
      </c>
    </row>
    <row r="135" spans="1:13" x14ac:dyDescent="0.2">
      <c r="B135" s="724" t="s">
        <v>215</v>
      </c>
      <c r="C135" s="725">
        <v>0.08</v>
      </c>
      <c r="D135" s="725">
        <v>7.8E-2</v>
      </c>
      <c r="E135" s="725">
        <v>9.0999999999999998E-2</v>
      </c>
      <c r="F135" s="725">
        <v>0.10100000000000001</v>
      </c>
      <c r="G135" s="725">
        <v>8.6999999999999994E-2</v>
      </c>
      <c r="H135" s="725">
        <v>0.106</v>
      </c>
      <c r="I135" s="725">
        <v>0.17899999999999999</v>
      </c>
      <c r="J135" s="725">
        <v>0.21</v>
      </c>
      <c r="K135" s="725">
        <v>0.48599999999999999</v>
      </c>
      <c r="L135" s="725">
        <v>0.83799999999999997</v>
      </c>
      <c r="M135" s="726">
        <v>0.57599999999999996</v>
      </c>
    </row>
    <row r="136" spans="1:13" x14ac:dyDescent="0.2">
      <c r="B136" s="724" t="s">
        <v>216</v>
      </c>
      <c r="C136" s="725">
        <v>0.09</v>
      </c>
      <c r="D136" s="725">
        <v>9.1999999999999998E-2</v>
      </c>
      <c r="E136" s="725">
        <v>0.111</v>
      </c>
      <c r="F136" s="725">
        <v>0.126</v>
      </c>
      <c r="G136" s="725">
        <v>0.10199999999999999</v>
      </c>
      <c r="H136" s="725">
        <v>0.11</v>
      </c>
      <c r="I136" s="725">
        <v>0.15</v>
      </c>
      <c r="J136" s="725">
        <v>0.14799999999999999</v>
      </c>
      <c r="K136" s="725">
        <v>0.30199999999999999</v>
      </c>
      <c r="L136" s="725">
        <v>0.68100000000000005</v>
      </c>
      <c r="M136" s="726">
        <v>0.501</v>
      </c>
    </row>
    <row r="137" spans="1:13" x14ac:dyDescent="0.2">
      <c r="B137" s="724" t="s">
        <v>217</v>
      </c>
      <c r="C137" s="725">
        <v>0.312</v>
      </c>
      <c r="D137" s="725">
        <v>0.34599999999999997</v>
      </c>
      <c r="E137" s="725">
        <v>0.39700000000000002</v>
      </c>
      <c r="F137" s="725">
        <v>0.66900000000000004</v>
      </c>
      <c r="G137" s="725">
        <v>0.38200000000000001</v>
      </c>
      <c r="H137" s="725">
        <v>0.36099999999999999</v>
      </c>
      <c r="I137" s="725">
        <v>0.53500000000000003</v>
      </c>
      <c r="J137" s="725">
        <v>0.29699999999999999</v>
      </c>
      <c r="K137" s="725">
        <v>0.41399999999999998</v>
      </c>
      <c r="L137" s="725">
        <v>1.4410000000000001</v>
      </c>
      <c r="M137" s="726">
        <v>1.103</v>
      </c>
    </row>
    <row r="138" spans="1:13" x14ac:dyDescent="0.2">
      <c r="B138" s="724" t="s">
        <v>218</v>
      </c>
      <c r="C138" s="725">
        <v>0.32700000000000001</v>
      </c>
      <c r="D138" s="725">
        <v>0.57699999999999996</v>
      </c>
      <c r="E138" s="725">
        <v>0.33800000000000002</v>
      </c>
      <c r="F138" s="725">
        <v>1.0960000000000001</v>
      </c>
      <c r="G138" s="725">
        <v>0.34899999999999998</v>
      </c>
      <c r="H138" s="725">
        <v>0.41</v>
      </c>
      <c r="I138" s="725">
        <v>0.63900000000000001</v>
      </c>
      <c r="J138" s="725">
        <v>0.23</v>
      </c>
      <c r="K138" s="725">
        <v>0.28899999999999998</v>
      </c>
      <c r="L138" s="725">
        <v>0.58399999999999996</v>
      </c>
      <c r="M138" s="726">
        <v>0.50900000000000001</v>
      </c>
    </row>
    <row r="139" spans="1:13" x14ac:dyDescent="0.2">
      <c r="B139" s="724" t="s">
        <v>219</v>
      </c>
      <c r="C139" s="725">
        <v>0.108</v>
      </c>
      <c r="D139" s="725">
        <v>0.27700000000000002</v>
      </c>
      <c r="E139" s="725">
        <v>0.10100000000000001</v>
      </c>
      <c r="F139" s="725">
        <v>0.307</v>
      </c>
      <c r="G139" s="725">
        <v>0.11799999999999999</v>
      </c>
      <c r="H139" s="725">
        <v>0.151</v>
      </c>
      <c r="I139" s="725">
        <v>0.23599999999999999</v>
      </c>
      <c r="J139" s="725">
        <v>7.3999999999999996E-2</v>
      </c>
      <c r="K139" s="725">
        <v>0.126</v>
      </c>
      <c r="L139" s="725">
        <v>8.8999999999999996E-2</v>
      </c>
      <c r="M139" s="726">
        <v>9.4E-2</v>
      </c>
    </row>
    <row r="140" spans="1:13" x14ac:dyDescent="0.2">
      <c r="B140" s="724" t="s">
        <v>220</v>
      </c>
      <c r="C140" s="725">
        <v>3.1E-2</v>
      </c>
      <c r="D140" s="725">
        <v>0.1</v>
      </c>
      <c r="E140" s="725">
        <v>3.7999999999999999E-2</v>
      </c>
      <c r="F140" s="725">
        <v>3.2000000000000001E-2</v>
      </c>
      <c r="G140" s="725">
        <v>5.0999999999999997E-2</v>
      </c>
      <c r="H140" s="725">
        <v>4.4999999999999998E-2</v>
      </c>
      <c r="I140" s="725">
        <v>0.10299999999999999</v>
      </c>
      <c r="J140" s="725">
        <v>0.02</v>
      </c>
      <c r="K140" s="725">
        <v>5.3999999999999999E-2</v>
      </c>
      <c r="L140" s="725">
        <v>1.6E-2</v>
      </c>
      <c r="M140" s="726">
        <v>3.5999999999999997E-2</v>
      </c>
    </row>
    <row r="141" spans="1:13" x14ac:dyDescent="0.2">
      <c r="B141" s="724" t="s">
        <v>221</v>
      </c>
      <c r="C141" s="725">
        <v>8.0000000000000002E-3</v>
      </c>
      <c r="D141" s="725">
        <v>8.9999999999999993E-3</v>
      </c>
      <c r="E141" s="725">
        <v>2E-3</v>
      </c>
      <c r="F141" s="725">
        <v>2.5000000000000001E-2</v>
      </c>
      <c r="G141" s="725">
        <v>2.3E-2</v>
      </c>
      <c r="H141" s="725">
        <v>2.4E-2</v>
      </c>
      <c r="I141" s="725">
        <v>4.7E-2</v>
      </c>
      <c r="J141" s="725">
        <v>3.0000000000000001E-3</v>
      </c>
      <c r="K141" s="725">
        <v>4.9000000000000002E-2</v>
      </c>
      <c r="L141" s="725">
        <v>3.0000000000000001E-3</v>
      </c>
      <c r="M141" s="726">
        <v>2.7E-2</v>
      </c>
    </row>
    <row r="142" spans="1:13" ht="13.5" thickBot="1" x14ac:dyDescent="0.25">
      <c r="B142" s="762" t="s">
        <v>80</v>
      </c>
      <c r="C142" s="763">
        <v>1.1950000000000001</v>
      </c>
      <c r="D142" s="763">
        <v>1.7729999999999999</v>
      </c>
      <c r="E142" s="763">
        <v>1.3420000000000001</v>
      </c>
      <c r="F142" s="763">
        <v>2.6230000000000002</v>
      </c>
      <c r="G142" s="763">
        <v>1.607</v>
      </c>
      <c r="H142" s="763">
        <v>2.0059999999999998</v>
      </c>
      <c r="I142" s="763">
        <v>3.722</v>
      </c>
      <c r="J142" s="763">
        <v>3.3439999999999999</v>
      </c>
      <c r="K142" s="763">
        <v>5.2489999999999997</v>
      </c>
      <c r="L142" s="763">
        <v>7.8609999999999998</v>
      </c>
      <c r="M142" s="766">
        <v>5.7770000000000001</v>
      </c>
    </row>
    <row r="145" spans="2:24" x14ac:dyDescent="0.2">
      <c r="B145" s="782" t="s">
        <v>744</v>
      </c>
      <c r="C145" s="785" t="s">
        <v>331</v>
      </c>
      <c r="D145" s="786"/>
      <c r="E145" s="785" t="s">
        <v>222</v>
      </c>
      <c r="F145" s="786"/>
      <c r="G145" s="785" t="s">
        <v>225</v>
      </c>
      <c r="H145" s="786"/>
      <c r="I145" s="785" t="s">
        <v>226</v>
      </c>
      <c r="J145" s="786"/>
      <c r="K145" s="785" t="s">
        <v>227</v>
      </c>
      <c r="L145" s="786"/>
      <c r="M145" s="785" t="s">
        <v>228</v>
      </c>
      <c r="N145" s="786"/>
      <c r="O145" s="785" t="s">
        <v>332</v>
      </c>
      <c r="P145" s="786"/>
      <c r="Q145" s="785" t="s">
        <v>333</v>
      </c>
      <c r="R145" s="786"/>
      <c r="S145" s="785" t="s">
        <v>231</v>
      </c>
      <c r="T145" s="786"/>
      <c r="U145" s="785" t="s">
        <v>232</v>
      </c>
      <c r="V145" s="786"/>
      <c r="W145" s="785" t="s">
        <v>233</v>
      </c>
      <c r="X145" s="787"/>
    </row>
    <row r="146" spans="2:24" x14ac:dyDescent="0.2">
      <c r="B146" s="783"/>
      <c r="C146" s="788" t="s">
        <v>79</v>
      </c>
      <c r="D146" s="789"/>
      <c r="E146" s="788" t="s">
        <v>79</v>
      </c>
      <c r="F146" s="789"/>
      <c r="G146" s="788" t="s">
        <v>79</v>
      </c>
      <c r="H146" s="789"/>
      <c r="I146" s="788" t="s">
        <v>79</v>
      </c>
      <c r="J146" s="789"/>
      <c r="K146" s="788" t="s">
        <v>79</v>
      </c>
      <c r="L146" s="789"/>
      <c r="M146" s="788" t="s">
        <v>79</v>
      </c>
      <c r="N146" s="789"/>
      <c r="O146" s="788"/>
      <c r="P146" s="789"/>
      <c r="Q146" s="788"/>
      <c r="R146" s="789"/>
      <c r="S146" s="788"/>
      <c r="T146" s="789"/>
      <c r="U146" s="788"/>
      <c r="V146" s="789"/>
      <c r="W146" s="788"/>
      <c r="X146" s="790"/>
    </row>
    <row r="147" spans="2:24" ht="41.25" thickBot="1" x14ac:dyDescent="0.25">
      <c r="B147" s="784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2">
        <v>11.023999999999999</v>
      </c>
      <c r="D148" s="731">
        <v>22.27</v>
      </c>
      <c r="E148" s="722">
        <v>10.933</v>
      </c>
      <c r="F148" s="731">
        <v>16.36</v>
      </c>
      <c r="G148" s="722">
        <v>10.339</v>
      </c>
      <c r="H148" s="731">
        <v>15.5</v>
      </c>
      <c r="I148" s="722">
        <v>11.779</v>
      </c>
      <c r="J148" s="731">
        <v>12.47</v>
      </c>
      <c r="K148" s="722">
        <v>15.472</v>
      </c>
      <c r="L148" s="731">
        <v>15.69</v>
      </c>
      <c r="M148" s="722">
        <v>15.621</v>
      </c>
      <c r="N148" s="731">
        <v>18.12</v>
      </c>
      <c r="O148" s="722">
        <v>16.829000000000001</v>
      </c>
      <c r="P148" s="731">
        <v>17.37</v>
      </c>
      <c r="Q148" s="722">
        <v>13.147</v>
      </c>
      <c r="R148" s="731">
        <v>16.11</v>
      </c>
      <c r="S148" s="722">
        <v>10.965999999999999</v>
      </c>
      <c r="T148" s="731">
        <v>15.65</v>
      </c>
      <c r="U148" s="722">
        <v>10.255000000000001</v>
      </c>
      <c r="V148" s="731">
        <v>13.98</v>
      </c>
      <c r="W148" s="722">
        <v>12.362</v>
      </c>
      <c r="X148" s="732">
        <v>12.67</v>
      </c>
    </row>
    <row r="149" spans="2:24" x14ac:dyDescent="0.2">
      <c r="B149" s="724" t="s">
        <v>215</v>
      </c>
      <c r="C149" s="725">
        <v>3.8940000000000001</v>
      </c>
      <c r="D149" s="733">
        <v>31.3</v>
      </c>
      <c r="E149" s="725">
        <v>2.0089999999999999</v>
      </c>
      <c r="F149" s="733">
        <v>22.39</v>
      </c>
      <c r="G149" s="725">
        <v>1.23</v>
      </c>
      <c r="H149" s="733">
        <v>17.739999999999998</v>
      </c>
      <c r="I149" s="725">
        <v>1.732</v>
      </c>
      <c r="J149" s="733">
        <v>24.31</v>
      </c>
      <c r="K149" s="725">
        <v>2.419</v>
      </c>
      <c r="L149" s="733">
        <v>26.37</v>
      </c>
      <c r="M149" s="725">
        <v>2.052</v>
      </c>
      <c r="N149" s="733">
        <v>15.34</v>
      </c>
      <c r="O149" s="725">
        <v>3.8580000000000001</v>
      </c>
      <c r="P149" s="733">
        <v>17.09</v>
      </c>
      <c r="Q149" s="725">
        <v>3.3010000000000002</v>
      </c>
      <c r="R149" s="733">
        <v>17.489999999999998</v>
      </c>
      <c r="S149" s="725">
        <v>2.74</v>
      </c>
      <c r="T149" s="733">
        <v>16.95</v>
      </c>
      <c r="U149" s="725">
        <v>2.948</v>
      </c>
      <c r="V149" s="733">
        <v>17.86</v>
      </c>
      <c r="W149" s="725">
        <v>2.9489999999999998</v>
      </c>
      <c r="X149" s="734">
        <v>18.3</v>
      </c>
    </row>
    <row r="150" spans="2:24" x14ac:dyDescent="0.2">
      <c r="B150" s="724" t="s">
        <v>216</v>
      </c>
      <c r="C150" s="725">
        <v>4.6420000000000003</v>
      </c>
      <c r="D150" s="733">
        <v>30.49</v>
      </c>
      <c r="E150" s="725">
        <v>2.3820000000000001</v>
      </c>
      <c r="F150" s="733">
        <v>24.98</v>
      </c>
      <c r="G150" s="725">
        <v>1.0860000000000001</v>
      </c>
      <c r="H150" s="733">
        <v>20.46</v>
      </c>
      <c r="I150" s="725">
        <v>1.7250000000000001</v>
      </c>
      <c r="J150" s="733">
        <v>30.86</v>
      </c>
      <c r="K150" s="725">
        <v>2.2610000000000001</v>
      </c>
      <c r="L150" s="733">
        <v>35.25</v>
      </c>
      <c r="M150" s="725">
        <v>1.546</v>
      </c>
      <c r="N150" s="733">
        <v>13.62</v>
      </c>
      <c r="O150" s="725">
        <v>3.9369999999999998</v>
      </c>
      <c r="P150" s="733">
        <v>17.7</v>
      </c>
      <c r="Q150" s="725">
        <v>3.32</v>
      </c>
      <c r="R150" s="733">
        <v>18.649999999999999</v>
      </c>
      <c r="S150" s="725">
        <v>2.7890000000000001</v>
      </c>
      <c r="T150" s="733">
        <v>19.93</v>
      </c>
      <c r="U150" s="725">
        <v>3.3849999999999998</v>
      </c>
      <c r="V150" s="733">
        <v>21</v>
      </c>
      <c r="W150" s="725">
        <v>3.4420000000000002</v>
      </c>
      <c r="X150" s="734">
        <v>20.149999999999999</v>
      </c>
    </row>
    <row r="151" spans="2:24" x14ac:dyDescent="0.2">
      <c r="B151" s="724" t="s">
        <v>217</v>
      </c>
      <c r="C151" s="725">
        <v>18.347999999999999</v>
      </c>
      <c r="D151" s="733">
        <v>26.84</v>
      </c>
      <c r="E151" s="725">
        <v>12.061</v>
      </c>
      <c r="F151" s="733">
        <v>24.49</v>
      </c>
      <c r="G151" s="725">
        <v>4.1130000000000004</v>
      </c>
      <c r="H151" s="733">
        <v>22.49</v>
      </c>
      <c r="I151" s="725">
        <v>7.1130000000000004</v>
      </c>
      <c r="J151" s="733">
        <v>42.58</v>
      </c>
      <c r="K151" s="725">
        <v>6.2</v>
      </c>
      <c r="L151" s="733">
        <v>38.65</v>
      </c>
      <c r="M151" s="725">
        <v>3.1349999999999998</v>
      </c>
      <c r="N151" s="733">
        <v>16.850000000000001</v>
      </c>
      <c r="O151" s="725">
        <v>10.798999999999999</v>
      </c>
      <c r="P151" s="733">
        <v>18.5</v>
      </c>
      <c r="Q151" s="725">
        <v>9.6010000000000009</v>
      </c>
      <c r="R151" s="733">
        <v>19.649999999999999</v>
      </c>
      <c r="S151" s="725">
        <v>8.2249999999999996</v>
      </c>
      <c r="T151" s="733">
        <v>25.05</v>
      </c>
      <c r="U151" s="725">
        <v>11.153</v>
      </c>
      <c r="V151" s="733">
        <v>26.79</v>
      </c>
      <c r="W151" s="725">
        <v>12.132</v>
      </c>
      <c r="X151" s="734">
        <v>21.07</v>
      </c>
    </row>
    <row r="152" spans="2:24" x14ac:dyDescent="0.2">
      <c r="B152" s="724" t="s">
        <v>218</v>
      </c>
      <c r="C152" s="725">
        <v>31.297999999999998</v>
      </c>
      <c r="D152" s="733">
        <v>28.12</v>
      </c>
      <c r="E152" s="725">
        <v>25.734999999999999</v>
      </c>
      <c r="F152" s="733">
        <v>29.21</v>
      </c>
      <c r="G152" s="725">
        <v>8.359</v>
      </c>
      <c r="H152" s="733">
        <v>30.03</v>
      </c>
      <c r="I152" s="725">
        <v>14.996</v>
      </c>
      <c r="J152" s="733">
        <v>44.51</v>
      </c>
      <c r="K152" s="725">
        <v>3.7959999999999998</v>
      </c>
      <c r="L152" s="733">
        <v>40.729999999999997</v>
      </c>
      <c r="M152" s="725">
        <v>1.6850000000000001</v>
      </c>
      <c r="N152" s="733">
        <v>24.76</v>
      </c>
      <c r="O152" s="725">
        <v>6.3769999999999998</v>
      </c>
      <c r="P152" s="733">
        <v>23.76</v>
      </c>
      <c r="Q152" s="725">
        <v>7.8070000000000004</v>
      </c>
      <c r="R152" s="733">
        <v>25.88</v>
      </c>
      <c r="S152" s="725">
        <v>9.2119999999999997</v>
      </c>
      <c r="T152" s="733">
        <v>30.82</v>
      </c>
      <c r="U152" s="725">
        <v>12.965</v>
      </c>
      <c r="V152" s="733">
        <v>35.17</v>
      </c>
      <c r="W152" s="725">
        <v>13.43</v>
      </c>
      <c r="X152" s="734">
        <v>27.19</v>
      </c>
    </row>
    <row r="153" spans="2:24" x14ac:dyDescent="0.2">
      <c r="B153" s="724" t="s">
        <v>219</v>
      </c>
      <c r="C153" s="725">
        <v>16.571999999999999</v>
      </c>
      <c r="D153" s="733">
        <v>36.33</v>
      </c>
      <c r="E153" s="725">
        <v>14.752000000000001</v>
      </c>
      <c r="F153" s="733">
        <v>34.08</v>
      </c>
      <c r="G153" s="725">
        <v>5.8780000000000001</v>
      </c>
      <c r="H153" s="733">
        <v>39.369999999999997</v>
      </c>
      <c r="I153" s="725">
        <v>7.41</v>
      </c>
      <c r="J153" s="733">
        <v>43.11</v>
      </c>
      <c r="K153" s="725">
        <v>2.073</v>
      </c>
      <c r="L153" s="733">
        <v>71.069999999999993</v>
      </c>
      <c r="M153" s="725">
        <v>0.224</v>
      </c>
      <c r="N153" s="733">
        <v>37.86</v>
      </c>
      <c r="O153" s="725">
        <v>1.679</v>
      </c>
      <c r="P153" s="733">
        <v>33.659999999999997</v>
      </c>
      <c r="Q153" s="725">
        <v>2.1949999999999998</v>
      </c>
      <c r="R153" s="733">
        <v>32.450000000000003</v>
      </c>
      <c r="S153" s="725">
        <v>3.16</v>
      </c>
      <c r="T153" s="733">
        <v>32.549999999999997</v>
      </c>
      <c r="U153" s="725">
        <v>4.57</v>
      </c>
      <c r="V153" s="733">
        <v>35.31</v>
      </c>
      <c r="W153" s="725">
        <v>5.7489999999999997</v>
      </c>
      <c r="X153" s="734">
        <v>35.9</v>
      </c>
    </row>
    <row r="154" spans="2:24" x14ac:dyDescent="0.2">
      <c r="B154" s="724" t="s">
        <v>220</v>
      </c>
      <c r="C154" s="725">
        <v>8.3940000000000001</v>
      </c>
      <c r="D154" s="733">
        <v>42.67</v>
      </c>
      <c r="E154" s="725">
        <v>7.3689999999999998</v>
      </c>
      <c r="F154" s="733">
        <v>38.26</v>
      </c>
      <c r="G154" s="725">
        <v>3.3839999999999999</v>
      </c>
      <c r="H154" s="733">
        <v>43.25</v>
      </c>
      <c r="I154" s="725">
        <v>2.8980000000000001</v>
      </c>
      <c r="J154" s="733">
        <v>58.94</v>
      </c>
      <c r="K154" s="725">
        <v>1.41</v>
      </c>
      <c r="L154" s="733">
        <v>75.22</v>
      </c>
      <c r="M154" s="725">
        <v>2.5000000000000001E-2</v>
      </c>
      <c r="N154" s="733">
        <v>49.37</v>
      </c>
      <c r="O154" s="725">
        <v>0.51600000000000001</v>
      </c>
      <c r="P154" s="733">
        <v>50.33</v>
      </c>
      <c r="Q154" s="725">
        <v>0.33</v>
      </c>
      <c r="R154" s="733">
        <v>38.24</v>
      </c>
      <c r="S154" s="725">
        <v>0.72299999999999998</v>
      </c>
      <c r="T154" s="733">
        <v>50.29</v>
      </c>
      <c r="U154" s="725">
        <v>1.125</v>
      </c>
      <c r="V154" s="733">
        <v>39.01</v>
      </c>
      <c r="W154" s="725">
        <v>2.2570000000000001</v>
      </c>
      <c r="X154" s="734">
        <v>50.05</v>
      </c>
    </row>
    <row r="155" spans="2:24" x14ac:dyDescent="0.2">
      <c r="B155" s="724" t="s">
        <v>221</v>
      </c>
      <c r="C155" s="725">
        <v>6.343</v>
      </c>
      <c r="D155" s="733">
        <v>57.8</v>
      </c>
      <c r="E155" s="725">
        <v>4.5060000000000002</v>
      </c>
      <c r="F155" s="733">
        <v>41.93</v>
      </c>
      <c r="G155" s="725">
        <v>4.6120000000000001</v>
      </c>
      <c r="H155" s="733">
        <v>70.63</v>
      </c>
      <c r="I155" s="725">
        <v>3.1829999999999998</v>
      </c>
      <c r="J155" s="733">
        <v>67.66</v>
      </c>
      <c r="K155" s="725">
        <v>2.0190000000000001</v>
      </c>
      <c r="L155" s="733">
        <v>75.87</v>
      </c>
      <c r="M155" s="725">
        <v>1.4E-2</v>
      </c>
      <c r="N155" s="733">
        <v>66.010000000000005</v>
      </c>
      <c r="O155" s="725">
        <v>9.1999999999999998E-2</v>
      </c>
      <c r="P155" s="733">
        <v>51.63</v>
      </c>
      <c r="Q155" s="725">
        <v>1.7000000000000001E-2</v>
      </c>
      <c r="R155" s="733">
        <v>72.739999999999995</v>
      </c>
      <c r="S155" s="725">
        <v>0.57899999999999996</v>
      </c>
      <c r="T155" s="733">
        <v>70.290000000000006</v>
      </c>
      <c r="U155" s="725">
        <v>0.95599999999999996</v>
      </c>
      <c r="V155" s="733">
        <v>52.56</v>
      </c>
      <c r="W155" s="725">
        <v>1.337</v>
      </c>
      <c r="X155" s="734">
        <v>58.87</v>
      </c>
    </row>
    <row r="156" spans="2:24" ht="13.5" thickBot="1" x14ac:dyDescent="0.25">
      <c r="B156" s="762" t="s">
        <v>80</v>
      </c>
      <c r="C156" s="763">
        <v>100.90900000000001</v>
      </c>
      <c r="D156" s="764">
        <v>27.61</v>
      </c>
      <c r="E156" s="763">
        <v>79.908000000000001</v>
      </c>
      <c r="F156" s="764">
        <v>25.96</v>
      </c>
      <c r="G156" s="763">
        <v>39.039000000000001</v>
      </c>
      <c r="H156" s="764">
        <v>26.68</v>
      </c>
      <c r="I156" s="763">
        <v>50.837000000000003</v>
      </c>
      <c r="J156" s="764">
        <v>31.47</v>
      </c>
      <c r="K156" s="763">
        <v>35.65</v>
      </c>
      <c r="L156" s="764">
        <v>22.92</v>
      </c>
      <c r="M156" s="763">
        <v>24.302</v>
      </c>
      <c r="N156" s="764">
        <v>15.31</v>
      </c>
      <c r="O156" s="763">
        <v>44.088999999999999</v>
      </c>
      <c r="P156" s="764">
        <v>15.52</v>
      </c>
      <c r="Q156" s="763">
        <v>39.719000000000001</v>
      </c>
      <c r="R156" s="764">
        <v>16.22</v>
      </c>
      <c r="S156" s="763">
        <v>38.395000000000003</v>
      </c>
      <c r="T156" s="764">
        <v>21.09</v>
      </c>
      <c r="U156" s="763">
        <v>47.356000000000002</v>
      </c>
      <c r="V156" s="764">
        <v>24.42</v>
      </c>
      <c r="W156" s="763">
        <v>53.656999999999996</v>
      </c>
      <c r="X156" s="765">
        <v>19.63</v>
      </c>
    </row>
    <row r="159" spans="2:24" x14ac:dyDescent="0.2">
      <c r="B159" s="782" t="s">
        <v>744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83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84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11.023999999999999</v>
      </c>
      <c r="D162" s="744">
        <f t="shared" ref="D162:D169" si="51">E148</f>
        <v>10.933</v>
      </c>
      <c r="E162" s="744">
        <f t="shared" ref="E162:E169" si="52">G148</f>
        <v>10.339</v>
      </c>
      <c r="F162" s="744">
        <f t="shared" ref="F162:F169" si="53">I148</f>
        <v>11.779</v>
      </c>
      <c r="G162" s="744">
        <f t="shared" ref="G162:G169" si="54">K148</f>
        <v>15.472</v>
      </c>
      <c r="H162" s="744">
        <f t="shared" ref="H162:H170" si="55">M148</f>
        <v>15.621</v>
      </c>
      <c r="I162" s="744">
        <f t="shared" ref="I162:I169" si="56">O148</f>
        <v>16.829000000000001</v>
      </c>
      <c r="J162" s="744">
        <f t="shared" ref="J162:J169" si="57">Q148</f>
        <v>13.147</v>
      </c>
      <c r="K162" s="744">
        <f t="shared" ref="K162:K169" si="58">S148</f>
        <v>10.965999999999999</v>
      </c>
      <c r="L162" s="744">
        <f t="shared" ref="L162:L169" si="59">U148</f>
        <v>10.255000000000001</v>
      </c>
      <c r="M162" s="745">
        <f t="shared" ref="M162:M169" si="60">W148</f>
        <v>12.362</v>
      </c>
      <c r="N162" s="722"/>
    </row>
    <row r="163" spans="2:14" x14ac:dyDescent="0.2">
      <c r="B163" s="743" t="s">
        <v>215</v>
      </c>
      <c r="C163" s="744">
        <f t="shared" si="50"/>
        <v>3.8940000000000001</v>
      </c>
      <c r="D163" s="744">
        <f t="shared" si="51"/>
        <v>2.0089999999999999</v>
      </c>
      <c r="E163" s="744">
        <f t="shared" si="52"/>
        <v>1.23</v>
      </c>
      <c r="F163" s="744">
        <f t="shared" si="53"/>
        <v>1.732</v>
      </c>
      <c r="G163" s="744">
        <f t="shared" si="54"/>
        <v>2.419</v>
      </c>
      <c r="H163" s="744">
        <f t="shared" si="55"/>
        <v>2.052</v>
      </c>
      <c r="I163" s="744">
        <f t="shared" si="56"/>
        <v>3.8580000000000001</v>
      </c>
      <c r="J163" s="744">
        <f t="shared" si="57"/>
        <v>3.3010000000000002</v>
      </c>
      <c r="K163" s="744">
        <f t="shared" si="58"/>
        <v>2.74</v>
      </c>
      <c r="L163" s="744">
        <f t="shared" si="59"/>
        <v>2.948</v>
      </c>
      <c r="M163" s="745">
        <f t="shared" si="60"/>
        <v>2.9489999999999998</v>
      </c>
      <c r="N163" s="725"/>
    </row>
    <row r="164" spans="2:14" x14ac:dyDescent="0.2">
      <c r="B164" s="743" t="s">
        <v>216</v>
      </c>
      <c r="C164" s="744">
        <f t="shared" si="50"/>
        <v>4.6420000000000003</v>
      </c>
      <c r="D164" s="744">
        <f t="shared" si="51"/>
        <v>2.3820000000000001</v>
      </c>
      <c r="E164" s="744">
        <f t="shared" si="52"/>
        <v>1.0860000000000001</v>
      </c>
      <c r="F164" s="744">
        <f t="shared" si="53"/>
        <v>1.7250000000000001</v>
      </c>
      <c r="G164" s="744">
        <f t="shared" si="54"/>
        <v>2.2610000000000001</v>
      </c>
      <c r="H164" s="744">
        <f t="shared" si="55"/>
        <v>1.546</v>
      </c>
      <c r="I164" s="744">
        <f t="shared" si="56"/>
        <v>3.9369999999999998</v>
      </c>
      <c r="J164" s="744">
        <f t="shared" si="57"/>
        <v>3.32</v>
      </c>
      <c r="K164" s="744">
        <f t="shared" si="58"/>
        <v>2.7890000000000001</v>
      </c>
      <c r="L164" s="744">
        <f t="shared" si="59"/>
        <v>3.3849999999999998</v>
      </c>
      <c r="M164" s="745">
        <f t="shared" si="60"/>
        <v>3.4420000000000002</v>
      </c>
      <c r="N164" s="725"/>
    </row>
    <row r="165" spans="2:14" x14ac:dyDescent="0.2">
      <c r="B165" s="743" t="s">
        <v>217</v>
      </c>
      <c r="C165" s="744">
        <f t="shared" si="50"/>
        <v>18.347999999999999</v>
      </c>
      <c r="D165" s="744">
        <f t="shared" si="51"/>
        <v>12.061</v>
      </c>
      <c r="E165" s="744">
        <f t="shared" si="52"/>
        <v>4.1130000000000004</v>
      </c>
      <c r="F165" s="744">
        <f t="shared" si="53"/>
        <v>7.1130000000000004</v>
      </c>
      <c r="G165" s="744">
        <f t="shared" si="54"/>
        <v>6.2</v>
      </c>
      <c r="H165" s="744">
        <f t="shared" si="55"/>
        <v>3.1349999999999998</v>
      </c>
      <c r="I165" s="744">
        <f t="shared" si="56"/>
        <v>10.798999999999999</v>
      </c>
      <c r="J165" s="744">
        <f t="shared" si="57"/>
        <v>9.6010000000000009</v>
      </c>
      <c r="K165" s="744">
        <f t="shared" si="58"/>
        <v>8.2249999999999996</v>
      </c>
      <c r="L165" s="744">
        <f t="shared" si="59"/>
        <v>11.153</v>
      </c>
      <c r="M165" s="745">
        <f t="shared" si="60"/>
        <v>12.132</v>
      </c>
      <c r="N165" s="725"/>
    </row>
    <row r="166" spans="2:14" x14ac:dyDescent="0.2">
      <c r="B166" s="743" t="s">
        <v>218</v>
      </c>
      <c r="C166" s="744">
        <f t="shared" si="50"/>
        <v>31.297999999999998</v>
      </c>
      <c r="D166" s="744">
        <f t="shared" si="51"/>
        <v>25.734999999999999</v>
      </c>
      <c r="E166" s="744">
        <f t="shared" si="52"/>
        <v>8.359</v>
      </c>
      <c r="F166" s="744">
        <f t="shared" si="53"/>
        <v>14.996</v>
      </c>
      <c r="G166" s="744">
        <f t="shared" si="54"/>
        <v>3.7959999999999998</v>
      </c>
      <c r="H166" s="744">
        <f t="shared" si="55"/>
        <v>1.6850000000000001</v>
      </c>
      <c r="I166" s="744">
        <f t="shared" si="56"/>
        <v>6.3769999999999998</v>
      </c>
      <c r="J166" s="744">
        <f t="shared" si="57"/>
        <v>7.8070000000000004</v>
      </c>
      <c r="K166" s="744">
        <f t="shared" si="58"/>
        <v>9.2119999999999997</v>
      </c>
      <c r="L166" s="744">
        <f t="shared" si="59"/>
        <v>12.965</v>
      </c>
      <c r="M166" s="745">
        <f t="shared" si="60"/>
        <v>13.43</v>
      </c>
      <c r="N166" s="725"/>
    </row>
    <row r="167" spans="2:14" x14ac:dyDescent="0.2">
      <c r="B167" s="743" t="s">
        <v>219</v>
      </c>
      <c r="C167" s="744">
        <f t="shared" si="50"/>
        <v>16.571999999999999</v>
      </c>
      <c r="D167" s="744">
        <f t="shared" si="51"/>
        <v>14.752000000000001</v>
      </c>
      <c r="E167" s="744">
        <f t="shared" si="52"/>
        <v>5.8780000000000001</v>
      </c>
      <c r="F167" s="744">
        <f t="shared" si="53"/>
        <v>7.41</v>
      </c>
      <c r="G167" s="744">
        <f t="shared" si="54"/>
        <v>2.073</v>
      </c>
      <c r="H167" s="744">
        <f t="shared" si="55"/>
        <v>0.224</v>
      </c>
      <c r="I167" s="744">
        <f t="shared" si="56"/>
        <v>1.679</v>
      </c>
      <c r="J167" s="744">
        <f t="shared" si="57"/>
        <v>2.1949999999999998</v>
      </c>
      <c r="K167" s="744">
        <f t="shared" si="58"/>
        <v>3.16</v>
      </c>
      <c r="L167" s="744">
        <f t="shared" si="59"/>
        <v>4.57</v>
      </c>
      <c r="M167" s="745">
        <f t="shared" si="60"/>
        <v>5.7489999999999997</v>
      </c>
      <c r="N167" s="725"/>
    </row>
    <row r="168" spans="2:14" x14ac:dyDescent="0.2">
      <c r="B168" s="743" t="s">
        <v>220</v>
      </c>
      <c r="C168" s="744">
        <f t="shared" si="50"/>
        <v>8.3940000000000001</v>
      </c>
      <c r="D168" s="744">
        <f t="shared" si="51"/>
        <v>7.3689999999999998</v>
      </c>
      <c r="E168" s="744">
        <f t="shared" si="52"/>
        <v>3.3839999999999999</v>
      </c>
      <c r="F168" s="744">
        <f t="shared" si="53"/>
        <v>2.8980000000000001</v>
      </c>
      <c r="G168" s="744">
        <f t="shared" si="54"/>
        <v>1.41</v>
      </c>
      <c r="H168" s="744">
        <f t="shared" si="55"/>
        <v>2.5000000000000001E-2</v>
      </c>
      <c r="I168" s="744">
        <f t="shared" si="56"/>
        <v>0.51600000000000001</v>
      </c>
      <c r="J168" s="744">
        <f t="shared" si="57"/>
        <v>0.33</v>
      </c>
      <c r="K168" s="744">
        <f t="shared" si="58"/>
        <v>0.72299999999999998</v>
      </c>
      <c r="L168" s="744">
        <f t="shared" si="59"/>
        <v>1.125</v>
      </c>
      <c r="M168" s="745">
        <f t="shared" si="60"/>
        <v>2.2570000000000001</v>
      </c>
      <c r="N168" s="725"/>
    </row>
    <row r="169" spans="2:14" x14ac:dyDescent="0.2">
      <c r="B169" s="743" t="s">
        <v>221</v>
      </c>
      <c r="C169" s="744">
        <f t="shared" si="50"/>
        <v>6.343</v>
      </c>
      <c r="D169" s="744">
        <f t="shared" si="51"/>
        <v>4.5060000000000002</v>
      </c>
      <c r="E169" s="744">
        <f t="shared" si="52"/>
        <v>4.6120000000000001</v>
      </c>
      <c r="F169" s="744">
        <f t="shared" si="53"/>
        <v>3.1829999999999998</v>
      </c>
      <c r="G169" s="744">
        <f t="shared" si="54"/>
        <v>2.0190000000000001</v>
      </c>
      <c r="H169" s="744">
        <f t="shared" si="55"/>
        <v>1.4E-2</v>
      </c>
      <c r="I169" s="744">
        <f t="shared" si="56"/>
        <v>9.1999999999999998E-2</v>
      </c>
      <c r="J169" s="744">
        <f t="shared" si="57"/>
        <v>1.7000000000000001E-2</v>
      </c>
      <c r="K169" s="744">
        <f t="shared" si="58"/>
        <v>0.57899999999999996</v>
      </c>
      <c r="L169" s="744">
        <f t="shared" si="59"/>
        <v>0.95599999999999996</v>
      </c>
      <c r="M169" s="745">
        <f t="shared" si="60"/>
        <v>1.337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100.90900000000001</v>
      </c>
      <c r="D170" s="760">
        <f t="shared" ref="D170" si="62">E156</f>
        <v>79.908000000000001</v>
      </c>
      <c r="E170" s="760">
        <f t="shared" ref="E170" si="63">G156</f>
        <v>39.039000000000001</v>
      </c>
      <c r="F170" s="760">
        <f t="shared" ref="F170" si="64">I156</f>
        <v>50.837000000000003</v>
      </c>
      <c r="G170" s="760">
        <f t="shared" ref="G170" si="65">K156</f>
        <v>35.65</v>
      </c>
      <c r="H170" s="760">
        <f t="shared" si="55"/>
        <v>24.302</v>
      </c>
      <c r="I170" s="760">
        <f t="shared" ref="I170" si="66">O156</f>
        <v>44.088999999999999</v>
      </c>
      <c r="J170" s="760">
        <f t="shared" ref="J170" si="67">Q156</f>
        <v>39.719000000000001</v>
      </c>
      <c r="K170" s="760">
        <f t="shared" ref="K170" si="68">S156</f>
        <v>38.395000000000003</v>
      </c>
      <c r="L170" s="760">
        <f t="shared" ref="L170" si="69">U156</f>
        <v>47.356000000000002</v>
      </c>
      <c r="M170" s="761">
        <f t="shared" ref="M170" si="70">W156</f>
        <v>53.656999999999996</v>
      </c>
      <c r="N170" s="725"/>
    </row>
    <row r="173" spans="2:14" x14ac:dyDescent="0.2">
      <c r="B173" s="782" t="s">
        <v>744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83"/>
      <c r="C174" s="717" t="s">
        <v>486</v>
      </c>
      <c r="D174" s="717" t="s">
        <v>486</v>
      </c>
      <c r="E174" s="717" t="s">
        <v>486</v>
      </c>
      <c r="F174" s="717" t="s">
        <v>486</v>
      </c>
      <c r="G174" s="717" t="s">
        <v>486</v>
      </c>
      <c r="H174" s="717" t="s">
        <v>486</v>
      </c>
      <c r="I174" s="717" t="s">
        <v>486</v>
      </c>
      <c r="J174" s="717" t="s">
        <v>486</v>
      </c>
      <c r="K174" s="717" t="s">
        <v>486</v>
      </c>
      <c r="L174" s="717" t="s">
        <v>486</v>
      </c>
      <c r="M174" s="719" t="s">
        <v>486</v>
      </c>
      <c r="N174" s="738"/>
    </row>
    <row r="175" spans="2:14" ht="41.25" thickBot="1" x14ac:dyDescent="0.25">
      <c r="B175" s="784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11.263999999999999</v>
      </c>
      <c r="D176" s="744">
        <f t="shared" ref="D176:D184" si="72">SUM(D134,E148)</f>
        <v>11.228</v>
      </c>
      <c r="E176" s="744">
        <f t="shared" ref="E176:E184" si="73">SUM(E134,G148)</f>
        <v>10.602</v>
      </c>
      <c r="F176" s="744">
        <f t="shared" ref="F176:F184" si="74">SUM(F134,I148)</f>
        <v>12.045999999999999</v>
      </c>
      <c r="G176" s="744">
        <f t="shared" ref="G176:G184" si="75">SUM(G134,K148)</f>
        <v>15.966999999999999</v>
      </c>
      <c r="H176" s="744">
        <f t="shared" ref="H176:H184" si="76">SUM(H134,M148)</f>
        <v>16.420999999999999</v>
      </c>
      <c r="I176" s="744">
        <f t="shared" ref="I176:I184" si="77">SUM(I134,O148)</f>
        <v>18.661000000000001</v>
      </c>
      <c r="J176" s="744">
        <f t="shared" ref="J176:J184" si="78">SUM(J134,Q148)</f>
        <v>15.509</v>
      </c>
      <c r="K176" s="744">
        <f t="shared" ref="K176:K184" si="79">SUM(K134,S148)</f>
        <v>14.494</v>
      </c>
      <c r="L176" s="744">
        <f t="shared" ref="L176:L184" si="80">SUM(L134,U148)</f>
        <v>14.464</v>
      </c>
      <c r="M176" s="745">
        <f t="shared" ref="M176:M184" si="81">SUM(M134,W148)</f>
        <v>15.292999999999999</v>
      </c>
      <c r="N176" s="722"/>
    </row>
    <row r="177" spans="1:14" x14ac:dyDescent="0.2">
      <c r="B177" s="743" t="s">
        <v>215</v>
      </c>
      <c r="C177" s="744">
        <f t="shared" si="71"/>
        <v>3.9740000000000002</v>
      </c>
      <c r="D177" s="744">
        <f t="shared" si="72"/>
        <v>2.0869999999999997</v>
      </c>
      <c r="E177" s="744">
        <f t="shared" si="73"/>
        <v>1.321</v>
      </c>
      <c r="F177" s="744">
        <f t="shared" si="74"/>
        <v>1.833</v>
      </c>
      <c r="G177" s="744">
        <f t="shared" si="75"/>
        <v>2.5060000000000002</v>
      </c>
      <c r="H177" s="744">
        <f t="shared" si="76"/>
        <v>2.1579999999999999</v>
      </c>
      <c r="I177" s="744">
        <f t="shared" si="77"/>
        <v>4.0369999999999999</v>
      </c>
      <c r="J177" s="744">
        <f t="shared" si="78"/>
        <v>3.5110000000000001</v>
      </c>
      <c r="K177" s="744">
        <f t="shared" si="79"/>
        <v>3.226</v>
      </c>
      <c r="L177" s="744">
        <f t="shared" si="80"/>
        <v>3.786</v>
      </c>
      <c r="M177" s="745">
        <f t="shared" si="81"/>
        <v>3.5249999999999999</v>
      </c>
      <c r="N177" s="725"/>
    </row>
    <row r="178" spans="1:14" x14ac:dyDescent="0.2">
      <c r="B178" s="743" t="s">
        <v>216</v>
      </c>
      <c r="C178" s="744">
        <f t="shared" si="71"/>
        <v>4.7320000000000002</v>
      </c>
      <c r="D178" s="744">
        <f t="shared" si="72"/>
        <v>2.4740000000000002</v>
      </c>
      <c r="E178" s="744">
        <f t="shared" si="73"/>
        <v>1.1970000000000001</v>
      </c>
      <c r="F178" s="744">
        <f t="shared" si="74"/>
        <v>1.851</v>
      </c>
      <c r="G178" s="744">
        <f t="shared" si="75"/>
        <v>2.363</v>
      </c>
      <c r="H178" s="744">
        <f t="shared" si="76"/>
        <v>1.6560000000000001</v>
      </c>
      <c r="I178" s="744">
        <f t="shared" si="77"/>
        <v>4.0869999999999997</v>
      </c>
      <c r="J178" s="744">
        <f t="shared" si="78"/>
        <v>3.468</v>
      </c>
      <c r="K178" s="744">
        <f t="shared" si="79"/>
        <v>3.0910000000000002</v>
      </c>
      <c r="L178" s="744">
        <f t="shared" si="80"/>
        <v>4.0659999999999998</v>
      </c>
      <c r="M178" s="745">
        <f t="shared" si="81"/>
        <v>3.9430000000000001</v>
      </c>
      <c r="N178" s="725"/>
    </row>
    <row r="179" spans="1:14" x14ac:dyDescent="0.2">
      <c r="B179" s="743" t="s">
        <v>217</v>
      </c>
      <c r="C179" s="744">
        <f t="shared" si="71"/>
        <v>18.66</v>
      </c>
      <c r="D179" s="744">
        <f t="shared" si="72"/>
        <v>12.407</v>
      </c>
      <c r="E179" s="744">
        <f t="shared" si="73"/>
        <v>4.5100000000000007</v>
      </c>
      <c r="F179" s="744">
        <f t="shared" si="74"/>
        <v>7.782</v>
      </c>
      <c r="G179" s="744">
        <f t="shared" si="75"/>
        <v>6.5819999999999999</v>
      </c>
      <c r="H179" s="744">
        <f t="shared" si="76"/>
        <v>3.4959999999999996</v>
      </c>
      <c r="I179" s="744">
        <f t="shared" si="77"/>
        <v>11.334</v>
      </c>
      <c r="J179" s="744">
        <f t="shared" si="78"/>
        <v>9.8980000000000015</v>
      </c>
      <c r="K179" s="744">
        <f t="shared" si="79"/>
        <v>8.6389999999999993</v>
      </c>
      <c r="L179" s="744">
        <f t="shared" si="80"/>
        <v>12.594000000000001</v>
      </c>
      <c r="M179" s="745">
        <f t="shared" si="81"/>
        <v>13.234999999999999</v>
      </c>
      <c r="N179" s="725"/>
    </row>
    <row r="180" spans="1:14" x14ac:dyDescent="0.2">
      <c r="B180" s="743" t="s">
        <v>218</v>
      </c>
      <c r="C180" s="744">
        <f t="shared" si="71"/>
        <v>31.625</v>
      </c>
      <c r="D180" s="744">
        <f t="shared" si="72"/>
        <v>26.311999999999998</v>
      </c>
      <c r="E180" s="744">
        <f t="shared" si="73"/>
        <v>8.6969999999999992</v>
      </c>
      <c r="F180" s="744">
        <f t="shared" si="74"/>
        <v>16.091999999999999</v>
      </c>
      <c r="G180" s="744">
        <f t="shared" si="75"/>
        <v>4.1449999999999996</v>
      </c>
      <c r="H180" s="744">
        <f t="shared" si="76"/>
        <v>2.0950000000000002</v>
      </c>
      <c r="I180" s="744">
        <f t="shared" si="77"/>
        <v>7.016</v>
      </c>
      <c r="J180" s="744">
        <f t="shared" si="78"/>
        <v>8.0370000000000008</v>
      </c>
      <c r="K180" s="744">
        <f t="shared" si="79"/>
        <v>9.5009999999999994</v>
      </c>
      <c r="L180" s="744">
        <f t="shared" si="80"/>
        <v>13.548999999999999</v>
      </c>
      <c r="M180" s="745">
        <f t="shared" si="81"/>
        <v>13.939</v>
      </c>
      <c r="N180" s="725"/>
    </row>
    <row r="181" spans="1:14" x14ac:dyDescent="0.2">
      <c r="B181" s="743" t="s">
        <v>219</v>
      </c>
      <c r="C181" s="744">
        <f t="shared" si="71"/>
        <v>16.68</v>
      </c>
      <c r="D181" s="744">
        <f t="shared" si="72"/>
        <v>15.029</v>
      </c>
      <c r="E181" s="744">
        <f t="shared" si="73"/>
        <v>5.9790000000000001</v>
      </c>
      <c r="F181" s="744">
        <f t="shared" si="74"/>
        <v>7.7170000000000005</v>
      </c>
      <c r="G181" s="744">
        <f t="shared" si="75"/>
        <v>2.1909999999999998</v>
      </c>
      <c r="H181" s="744">
        <f t="shared" si="76"/>
        <v>0.375</v>
      </c>
      <c r="I181" s="744">
        <f t="shared" si="77"/>
        <v>1.915</v>
      </c>
      <c r="J181" s="744">
        <f t="shared" si="78"/>
        <v>2.2689999999999997</v>
      </c>
      <c r="K181" s="744">
        <f t="shared" si="79"/>
        <v>3.286</v>
      </c>
      <c r="L181" s="744">
        <f t="shared" si="80"/>
        <v>4.6590000000000007</v>
      </c>
      <c r="M181" s="745">
        <f t="shared" si="81"/>
        <v>5.843</v>
      </c>
      <c r="N181" s="725"/>
    </row>
    <row r="182" spans="1:14" x14ac:dyDescent="0.2">
      <c r="B182" s="743" t="s">
        <v>220</v>
      </c>
      <c r="C182" s="744">
        <f t="shared" si="71"/>
        <v>8.4250000000000007</v>
      </c>
      <c r="D182" s="744">
        <f t="shared" si="72"/>
        <v>7.4689999999999994</v>
      </c>
      <c r="E182" s="744">
        <f t="shared" si="73"/>
        <v>3.4219999999999997</v>
      </c>
      <c r="F182" s="744">
        <f t="shared" si="74"/>
        <v>2.93</v>
      </c>
      <c r="G182" s="744">
        <f t="shared" si="75"/>
        <v>1.4609999999999999</v>
      </c>
      <c r="H182" s="744">
        <f t="shared" si="76"/>
        <v>7.0000000000000007E-2</v>
      </c>
      <c r="I182" s="744">
        <f t="shared" si="77"/>
        <v>0.61899999999999999</v>
      </c>
      <c r="J182" s="744">
        <f t="shared" si="78"/>
        <v>0.35000000000000003</v>
      </c>
      <c r="K182" s="744">
        <f t="shared" si="79"/>
        <v>0.77700000000000002</v>
      </c>
      <c r="L182" s="744">
        <f t="shared" si="80"/>
        <v>1.141</v>
      </c>
      <c r="M182" s="745">
        <f t="shared" si="81"/>
        <v>2.2930000000000001</v>
      </c>
      <c r="N182" s="725"/>
    </row>
    <row r="183" spans="1:14" x14ac:dyDescent="0.2">
      <c r="B183" s="743" t="s">
        <v>221</v>
      </c>
      <c r="C183" s="744">
        <f t="shared" si="71"/>
        <v>6.351</v>
      </c>
      <c r="D183" s="744">
        <f t="shared" si="72"/>
        <v>4.5150000000000006</v>
      </c>
      <c r="E183" s="744">
        <f t="shared" si="73"/>
        <v>4.6139999999999999</v>
      </c>
      <c r="F183" s="744">
        <f t="shared" si="74"/>
        <v>3.2079999999999997</v>
      </c>
      <c r="G183" s="744">
        <f t="shared" si="75"/>
        <v>2.0420000000000003</v>
      </c>
      <c r="H183" s="744">
        <f t="shared" si="76"/>
        <v>3.7999999999999999E-2</v>
      </c>
      <c r="I183" s="744">
        <f t="shared" si="77"/>
        <v>0.13900000000000001</v>
      </c>
      <c r="J183" s="744">
        <f t="shared" si="78"/>
        <v>0.02</v>
      </c>
      <c r="K183" s="744">
        <f t="shared" si="79"/>
        <v>0.628</v>
      </c>
      <c r="L183" s="744">
        <f t="shared" si="80"/>
        <v>0.95899999999999996</v>
      </c>
      <c r="M183" s="745">
        <f t="shared" si="81"/>
        <v>1.3639999999999999</v>
      </c>
      <c r="N183" s="725"/>
    </row>
    <row r="184" spans="1:14" ht="13.5" thickBot="1" x14ac:dyDescent="0.25">
      <c r="B184" s="759" t="s">
        <v>80</v>
      </c>
      <c r="C184" s="760">
        <f t="shared" si="71"/>
        <v>102.104</v>
      </c>
      <c r="D184" s="760">
        <f t="shared" si="72"/>
        <v>81.680999999999997</v>
      </c>
      <c r="E184" s="760">
        <f t="shared" si="73"/>
        <v>40.381</v>
      </c>
      <c r="F184" s="760">
        <f t="shared" si="74"/>
        <v>53.46</v>
      </c>
      <c r="G184" s="760">
        <f t="shared" si="75"/>
        <v>37.256999999999998</v>
      </c>
      <c r="H184" s="760">
        <f t="shared" si="76"/>
        <v>26.308</v>
      </c>
      <c r="I184" s="760">
        <f t="shared" si="77"/>
        <v>47.811</v>
      </c>
      <c r="J184" s="760">
        <f t="shared" si="78"/>
        <v>43.063000000000002</v>
      </c>
      <c r="K184" s="760">
        <f t="shared" si="79"/>
        <v>43.644000000000005</v>
      </c>
      <c r="L184" s="760">
        <f t="shared" si="80"/>
        <v>55.216999999999999</v>
      </c>
      <c r="M184" s="761">
        <f t="shared" si="81"/>
        <v>59.433999999999997</v>
      </c>
      <c r="N184" s="725"/>
    </row>
    <row r="186" spans="1:14" x14ac:dyDescent="0.2">
      <c r="A186" s="271"/>
    </row>
    <row r="187" spans="1:14" x14ac:dyDescent="0.2">
      <c r="B187" s="782" t="s">
        <v>136</v>
      </c>
      <c r="C187" s="718" t="s">
        <v>331</v>
      </c>
      <c r="D187" s="718" t="s">
        <v>222</v>
      </c>
      <c r="E187" s="718" t="s">
        <v>225</v>
      </c>
      <c r="F187" s="718" t="s">
        <v>226</v>
      </c>
      <c r="G187" s="718" t="s">
        <v>227</v>
      </c>
      <c r="H187" s="718" t="s">
        <v>228</v>
      </c>
      <c r="I187" s="718" t="s">
        <v>332</v>
      </c>
      <c r="J187" s="718" t="s">
        <v>333</v>
      </c>
      <c r="K187" s="718" t="s">
        <v>231</v>
      </c>
      <c r="L187" s="718" t="s">
        <v>232</v>
      </c>
      <c r="M187" s="740" t="s">
        <v>233</v>
      </c>
    </row>
    <row r="188" spans="1:14" x14ac:dyDescent="0.2">
      <c r="B188" s="783"/>
      <c r="C188" s="717" t="s">
        <v>78</v>
      </c>
      <c r="D188" s="717" t="s">
        <v>78</v>
      </c>
      <c r="E188" s="717" t="s">
        <v>78</v>
      </c>
      <c r="F188" s="717" t="s">
        <v>78</v>
      </c>
      <c r="G188" s="717" t="s">
        <v>78</v>
      </c>
      <c r="H188" s="717" t="s">
        <v>78</v>
      </c>
      <c r="I188" s="717" t="s">
        <v>78</v>
      </c>
      <c r="J188" s="717" t="s">
        <v>78</v>
      </c>
      <c r="K188" s="717" t="s">
        <v>78</v>
      </c>
      <c r="L188" s="717" t="s">
        <v>78</v>
      </c>
      <c r="M188" s="741" t="s">
        <v>78</v>
      </c>
    </row>
    <row r="189" spans="1:14" ht="41.25" thickBot="1" x14ac:dyDescent="0.25">
      <c r="B189" s="784"/>
      <c r="C189" s="720" t="s">
        <v>325</v>
      </c>
      <c r="D189" s="720" t="s">
        <v>325</v>
      </c>
      <c r="E189" s="720" t="s">
        <v>325</v>
      </c>
      <c r="F189" s="720" t="s">
        <v>325</v>
      </c>
      <c r="G189" s="720" t="s">
        <v>325</v>
      </c>
      <c r="H189" s="720" t="s">
        <v>325</v>
      </c>
      <c r="I189" s="720" t="s">
        <v>325</v>
      </c>
      <c r="J189" s="720" t="s">
        <v>325</v>
      </c>
      <c r="K189" s="720" t="s">
        <v>325</v>
      </c>
      <c r="L189" s="720" t="s">
        <v>325</v>
      </c>
      <c r="M189" s="742" t="s">
        <v>325</v>
      </c>
    </row>
    <row r="190" spans="1:14" ht="25.5" x14ac:dyDescent="0.2">
      <c r="B190" s="721" t="s">
        <v>105</v>
      </c>
      <c r="C190" s="722">
        <v>131.221</v>
      </c>
      <c r="D190" s="722">
        <v>156.613</v>
      </c>
      <c r="E190" s="722">
        <v>193.35</v>
      </c>
      <c r="F190" s="722">
        <v>240.60900000000001</v>
      </c>
      <c r="G190" s="722">
        <v>300.92200000000003</v>
      </c>
      <c r="H190" s="722">
        <v>365.62700000000001</v>
      </c>
      <c r="I190" s="722">
        <v>424.98200000000003</v>
      </c>
      <c r="J190" s="722">
        <v>480.73200000000003</v>
      </c>
      <c r="K190" s="722">
        <v>532.28700000000003</v>
      </c>
      <c r="L190" s="722">
        <v>571.92600000000004</v>
      </c>
      <c r="M190" s="723">
        <v>605.92399999999998</v>
      </c>
    </row>
    <row r="191" spans="1:14" x14ac:dyDescent="0.2">
      <c r="B191" s="724" t="s">
        <v>94</v>
      </c>
      <c r="C191" s="725">
        <v>9.6539999999999999</v>
      </c>
      <c r="D191" s="725">
        <v>8.8179999999999996</v>
      </c>
      <c r="E191" s="725">
        <v>8.1980000000000004</v>
      </c>
      <c r="F191" s="725">
        <v>6.91</v>
      </c>
      <c r="G191" s="725">
        <v>9.4879999999999995</v>
      </c>
      <c r="H191" s="725">
        <v>14.920999999999999</v>
      </c>
      <c r="I191" s="725">
        <v>21.669</v>
      </c>
      <c r="J191" s="725">
        <v>29.696999999999999</v>
      </c>
      <c r="K191" s="725">
        <v>38.963999999999999</v>
      </c>
      <c r="L191" s="725">
        <v>49.325000000000003</v>
      </c>
      <c r="M191" s="726">
        <v>60.326000000000001</v>
      </c>
    </row>
    <row r="192" spans="1:14" x14ac:dyDescent="0.2">
      <c r="B192" s="724" t="s">
        <v>95</v>
      </c>
      <c r="C192" s="725">
        <v>21.167000000000002</v>
      </c>
      <c r="D192" s="725">
        <v>22.538</v>
      </c>
      <c r="E192" s="725">
        <v>23.471</v>
      </c>
      <c r="F192" s="725">
        <v>25.646000000000001</v>
      </c>
      <c r="G192" s="725">
        <v>28.841000000000001</v>
      </c>
      <c r="H192" s="725">
        <v>33.253</v>
      </c>
      <c r="I192" s="725">
        <v>38.765999999999998</v>
      </c>
      <c r="J192" s="725">
        <v>47.945999999999998</v>
      </c>
      <c r="K192" s="725">
        <v>58.417000000000002</v>
      </c>
      <c r="L192" s="725">
        <v>70.492999999999995</v>
      </c>
      <c r="M192" s="726">
        <v>84.102999999999994</v>
      </c>
    </row>
    <row r="193" spans="2:24" x14ac:dyDescent="0.2">
      <c r="B193" s="724" t="s">
        <v>96</v>
      </c>
      <c r="C193" s="725">
        <v>6.194</v>
      </c>
      <c r="D193" s="725">
        <v>6.6740000000000004</v>
      </c>
      <c r="E193" s="725">
        <v>6.9210000000000003</v>
      </c>
      <c r="F193" s="725">
        <v>7.2809999999999997</v>
      </c>
      <c r="G193" s="725">
        <v>7.4820000000000002</v>
      </c>
      <c r="H193" s="725">
        <v>7.7809999999999997</v>
      </c>
      <c r="I193" s="725">
        <v>7.7439999999999998</v>
      </c>
      <c r="J193" s="725">
        <v>7.117</v>
      </c>
      <c r="K193" s="725">
        <v>7.077</v>
      </c>
      <c r="L193" s="725">
        <v>7.0990000000000002</v>
      </c>
      <c r="M193" s="726">
        <v>7.35</v>
      </c>
    </row>
    <row r="194" spans="2:24" x14ac:dyDescent="0.2">
      <c r="B194" s="724" t="s">
        <v>97</v>
      </c>
      <c r="C194" s="725">
        <v>0.39</v>
      </c>
      <c r="D194" s="725">
        <v>0.55000000000000004</v>
      </c>
      <c r="E194" s="725">
        <v>0.879</v>
      </c>
      <c r="F194" s="725">
        <v>1.353</v>
      </c>
      <c r="G194" s="725">
        <v>1.8240000000000001</v>
      </c>
      <c r="H194" s="725">
        <v>2.2480000000000002</v>
      </c>
      <c r="I194" s="725">
        <v>2.61</v>
      </c>
      <c r="J194" s="725">
        <v>2.8759999999999999</v>
      </c>
      <c r="K194" s="725">
        <v>3.125</v>
      </c>
      <c r="L194" s="725">
        <v>3.097</v>
      </c>
      <c r="M194" s="726">
        <v>2.92</v>
      </c>
    </row>
    <row r="195" spans="2:24" x14ac:dyDescent="0.2">
      <c r="B195" s="724" t="s">
        <v>98</v>
      </c>
      <c r="C195" s="725">
        <v>20.928999999999998</v>
      </c>
      <c r="D195" s="725">
        <v>22.486999999999998</v>
      </c>
      <c r="E195" s="725">
        <v>24.175000000000001</v>
      </c>
      <c r="F195" s="725">
        <v>26.545000000000002</v>
      </c>
      <c r="G195" s="725">
        <v>31.359000000000002</v>
      </c>
      <c r="H195" s="725">
        <v>38.572000000000003</v>
      </c>
      <c r="I195" s="725">
        <v>47.225000000000001</v>
      </c>
      <c r="J195" s="725">
        <v>57.093000000000004</v>
      </c>
      <c r="K195" s="725">
        <v>63.514000000000003</v>
      </c>
      <c r="L195" s="725">
        <v>61.912999999999997</v>
      </c>
      <c r="M195" s="726">
        <v>58.572000000000003</v>
      </c>
    </row>
    <row r="196" spans="2:24" x14ac:dyDescent="0.2">
      <c r="B196" s="724" t="s">
        <v>99</v>
      </c>
      <c r="C196" s="725">
        <v>0</v>
      </c>
      <c r="D196" s="725">
        <v>0</v>
      </c>
      <c r="E196" s="725">
        <v>0</v>
      </c>
      <c r="F196" s="725">
        <v>0</v>
      </c>
      <c r="G196" s="725">
        <v>0</v>
      </c>
      <c r="H196" s="725">
        <v>0</v>
      </c>
      <c r="I196" s="725">
        <v>0</v>
      </c>
      <c r="J196" s="725">
        <v>0</v>
      </c>
      <c r="K196" s="725">
        <v>0</v>
      </c>
      <c r="L196" s="725">
        <v>0</v>
      </c>
      <c r="M196" s="726">
        <v>0</v>
      </c>
    </row>
    <row r="197" spans="2:24" x14ac:dyDescent="0.2">
      <c r="B197" s="724" t="s">
        <v>100</v>
      </c>
      <c r="C197" s="725">
        <v>0.24399999999999999</v>
      </c>
      <c r="D197" s="725">
        <v>0.248</v>
      </c>
      <c r="E197" s="725">
        <v>0.251</v>
      </c>
      <c r="F197" s="725">
        <v>0.254</v>
      </c>
      <c r="G197" s="725">
        <v>0.25600000000000001</v>
      </c>
      <c r="H197" s="725">
        <v>0.25800000000000001</v>
      </c>
      <c r="I197" s="725">
        <v>0.26</v>
      </c>
      <c r="J197" s="725">
        <v>0.26200000000000001</v>
      </c>
      <c r="K197" s="725">
        <v>0.26400000000000001</v>
      </c>
      <c r="L197" s="725">
        <v>0.26500000000000001</v>
      </c>
      <c r="M197" s="726">
        <v>0.26600000000000001</v>
      </c>
    </row>
    <row r="198" spans="2:24" x14ac:dyDescent="0.2">
      <c r="B198" s="724" t="s">
        <v>101</v>
      </c>
      <c r="C198" s="725">
        <v>0</v>
      </c>
      <c r="D198" s="725">
        <v>0</v>
      </c>
      <c r="E198" s="725">
        <v>0</v>
      </c>
      <c r="F198" s="725">
        <v>0</v>
      </c>
      <c r="G198" s="725">
        <v>0</v>
      </c>
      <c r="H198" s="725">
        <v>0</v>
      </c>
      <c r="I198" s="725">
        <v>0</v>
      </c>
      <c r="J198" s="725">
        <v>0</v>
      </c>
      <c r="K198" s="725">
        <v>0</v>
      </c>
      <c r="L198" s="725">
        <v>0</v>
      </c>
      <c r="M198" s="726">
        <v>0</v>
      </c>
    </row>
    <row r="199" spans="2:24" x14ac:dyDescent="0.2">
      <c r="B199" s="724" t="s">
        <v>102</v>
      </c>
      <c r="C199" s="725">
        <v>6.5069999999999997</v>
      </c>
      <c r="D199" s="725">
        <v>7.2130000000000001</v>
      </c>
      <c r="E199" s="725">
        <v>8.0299999999999994</v>
      </c>
      <c r="F199" s="725">
        <v>8.6839999999999993</v>
      </c>
      <c r="G199" s="725">
        <v>8.8149999999999995</v>
      </c>
      <c r="H199" s="725">
        <v>9.3550000000000004</v>
      </c>
      <c r="I199" s="725">
        <v>9.3889999999999993</v>
      </c>
      <c r="J199" s="725">
        <v>9.0380000000000003</v>
      </c>
      <c r="K199" s="725">
        <v>9.4350000000000005</v>
      </c>
      <c r="L199" s="725">
        <v>9.42</v>
      </c>
      <c r="M199" s="726">
        <v>9.3330000000000002</v>
      </c>
    </row>
    <row r="200" spans="2:24" x14ac:dyDescent="0.2">
      <c r="B200" s="724" t="s">
        <v>103</v>
      </c>
      <c r="C200" s="725">
        <v>0</v>
      </c>
      <c r="D200" s="725">
        <v>0</v>
      </c>
      <c r="E200" s="725">
        <v>0</v>
      </c>
      <c r="F200" s="725">
        <v>0</v>
      </c>
      <c r="G200" s="725">
        <v>0</v>
      </c>
      <c r="H200" s="725">
        <v>0</v>
      </c>
      <c r="I200" s="725">
        <v>0</v>
      </c>
      <c r="J200" s="725">
        <v>0</v>
      </c>
      <c r="K200" s="725">
        <v>0</v>
      </c>
      <c r="L200" s="725">
        <v>0</v>
      </c>
      <c r="M200" s="726">
        <v>0</v>
      </c>
    </row>
    <row r="201" spans="2:24" ht="13.5" thickBot="1" x14ac:dyDescent="0.25">
      <c r="B201" s="757" t="s">
        <v>104</v>
      </c>
      <c r="C201" s="727">
        <v>66.135999999999996</v>
      </c>
      <c r="D201" s="727">
        <v>88.084999999999994</v>
      </c>
      <c r="E201" s="727">
        <v>121.42400000000001</v>
      </c>
      <c r="F201" s="727">
        <v>163.93600000000001</v>
      </c>
      <c r="G201" s="727">
        <v>212.85599999999999</v>
      </c>
      <c r="H201" s="727">
        <v>259.24</v>
      </c>
      <c r="I201" s="727">
        <v>297.31900000000002</v>
      </c>
      <c r="J201" s="727">
        <v>326.70299999999997</v>
      </c>
      <c r="K201" s="727">
        <v>351.49099999999999</v>
      </c>
      <c r="L201" s="727">
        <v>370.31299999999999</v>
      </c>
      <c r="M201" s="728">
        <v>383.05399999999997</v>
      </c>
    </row>
    <row r="204" spans="2:24" x14ac:dyDescent="0.2">
      <c r="B204" s="782" t="s">
        <v>136</v>
      </c>
      <c r="C204" s="785" t="s">
        <v>331</v>
      </c>
      <c r="D204" s="786"/>
      <c r="E204" s="785" t="s">
        <v>222</v>
      </c>
      <c r="F204" s="786"/>
      <c r="G204" s="785" t="s">
        <v>225</v>
      </c>
      <c r="H204" s="786"/>
      <c r="I204" s="785" t="s">
        <v>226</v>
      </c>
      <c r="J204" s="786"/>
      <c r="K204" s="785" t="s">
        <v>227</v>
      </c>
      <c r="L204" s="786"/>
      <c r="M204" s="785" t="s">
        <v>228</v>
      </c>
      <c r="N204" s="786"/>
      <c r="O204" s="785" t="s">
        <v>332</v>
      </c>
      <c r="P204" s="786"/>
      <c r="Q204" s="785" t="s">
        <v>333</v>
      </c>
      <c r="R204" s="786"/>
      <c r="S204" s="785" t="s">
        <v>231</v>
      </c>
      <c r="T204" s="786"/>
      <c r="U204" s="785" t="s">
        <v>232</v>
      </c>
      <c r="V204" s="786"/>
      <c r="W204" s="785" t="s">
        <v>233</v>
      </c>
      <c r="X204" s="787"/>
    </row>
    <row r="205" spans="2:24" x14ac:dyDescent="0.2">
      <c r="B205" s="783"/>
      <c r="C205" s="788" t="s">
        <v>79</v>
      </c>
      <c r="D205" s="789"/>
      <c r="E205" s="788" t="s">
        <v>79</v>
      </c>
      <c r="F205" s="789"/>
      <c r="G205" s="788" t="s">
        <v>79</v>
      </c>
      <c r="H205" s="789"/>
      <c r="I205" s="788" t="s">
        <v>79</v>
      </c>
      <c r="J205" s="789"/>
      <c r="K205" s="788" t="s">
        <v>79</v>
      </c>
      <c r="L205" s="789"/>
      <c r="M205" s="788" t="s">
        <v>79</v>
      </c>
      <c r="N205" s="789"/>
      <c r="O205" s="788"/>
      <c r="P205" s="789"/>
      <c r="Q205" s="788"/>
      <c r="R205" s="789"/>
      <c r="S205" s="788"/>
      <c r="T205" s="789"/>
      <c r="U205" s="788"/>
      <c r="V205" s="789"/>
      <c r="W205" s="788"/>
      <c r="X205" s="790"/>
    </row>
    <row r="206" spans="2:24" ht="41.25" thickBot="1" x14ac:dyDescent="0.25">
      <c r="B206" s="784"/>
      <c r="C206" s="720" t="s">
        <v>325</v>
      </c>
      <c r="D206" s="729" t="s">
        <v>82</v>
      </c>
      <c r="E206" s="720" t="s">
        <v>325</v>
      </c>
      <c r="F206" s="730" t="s">
        <v>82</v>
      </c>
      <c r="G206" s="720" t="s">
        <v>325</v>
      </c>
      <c r="H206" s="730" t="s">
        <v>82</v>
      </c>
      <c r="I206" s="720" t="s">
        <v>325</v>
      </c>
      <c r="J206" s="730" t="s">
        <v>82</v>
      </c>
      <c r="K206" s="720" t="s">
        <v>325</v>
      </c>
      <c r="L206" s="730" t="s">
        <v>82</v>
      </c>
      <c r="M206" s="720" t="s">
        <v>325</v>
      </c>
      <c r="N206" s="730" t="s">
        <v>82</v>
      </c>
      <c r="O206" s="720" t="s">
        <v>325</v>
      </c>
      <c r="P206" s="729" t="s">
        <v>82</v>
      </c>
      <c r="Q206" s="720" t="s">
        <v>325</v>
      </c>
      <c r="R206" s="729" t="s">
        <v>82</v>
      </c>
      <c r="S206" s="720" t="s">
        <v>325</v>
      </c>
      <c r="T206" s="729" t="s">
        <v>82</v>
      </c>
      <c r="U206" s="720" t="s">
        <v>325</v>
      </c>
      <c r="V206" s="729" t="s">
        <v>82</v>
      </c>
      <c r="W206" s="720" t="s">
        <v>325</v>
      </c>
      <c r="X206" s="729" t="s">
        <v>82</v>
      </c>
    </row>
    <row r="207" spans="2:24" ht="25.5" x14ac:dyDescent="0.2">
      <c r="B207" s="721" t="s">
        <v>105</v>
      </c>
      <c r="C207" s="722">
        <v>5525.1540000000005</v>
      </c>
      <c r="D207" s="731">
        <v>7.17</v>
      </c>
      <c r="E207" s="722">
        <v>5872.951</v>
      </c>
      <c r="F207" s="731">
        <v>6.91</v>
      </c>
      <c r="G207" s="722">
        <v>6500.2759999999998</v>
      </c>
      <c r="H207" s="731">
        <v>6.71</v>
      </c>
      <c r="I207" s="722">
        <v>7264.03</v>
      </c>
      <c r="J207" s="731">
        <v>6.32</v>
      </c>
      <c r="K207" s="722">
        <v>7967.6559999999999</v>
      </c>
      <c r="L207" s="731">
        <v>6.15</v>
      </c>
      <c r="M207" s="722">
        <v>8719.7099999999991</v>
      </c>
      <c r="N207" s="731">
        <v>5.96</v>
      </c>
      <c r="O207" s="722">
        <v>9374.3019999999997</v>
      </c>
      <c r="P207" s="731">
        <v>5.83</v>
      </c>
      <c r="Q207" s="722">
        <v>9956.2420000000002</v>
      </c>
      <c r="R207" s="731">
        <v>5.71</v>
      </c>
      <c r="S207" s="722">
        <v>10523.666999999999</v>
      </c>
      <c r="T207" s="731">
        <v>5.6</v>
      </c>
      <c r="U207" s="722">
        <v>10979.123</v>
      </c>
      <c r="V207" s="731">
        <v>5.61</v>
      </c>
      <c r="W207" s="722">
        <v>11346.566999999999</v>
      </c>
      <c r="X207" s="732">
        <v>5.69</v>
      </c>
    </row>
    <row r="208" spans="2:24" x14ac:dyDescent="0.2">
      <c r="B208" s="724" t="s">
        <v>94</v>
      </c>
      <c r="C208" s="725">
        <v>1177.068</v>
      </c>
      <c r="D208" s="733">
        <v>22.66</v>
      </c>
      <c r="E208" s="725">
        <v>1217.325</v>
      </c>
      <c r="F208" s="733">
        <v>22.81</v>
      </c>
      <c r="G208" s="725">
        <v>1305.953</v>
      </c>
      <c r="H208" s="733">
        <v>22.24</v>
      </c>
      <c r="I208" s="725">
        <v>1362.192</v>
      </c>
      <c r="J208" s="733">
        <v>21.91</v>
      </c>
      <c r="K208" s="725">
        <v>1395.106</v>
      </c>
      <c r="L208" s="733">
        <v>22.07</v>
      </c>
      <c r="M208" s="725">
        <v>1492.1980000000001</v>
      </c>
      <c r="N208" s="733">
        <v>21.41</v>
      </c>
      <c r="O208" s="725">
        <v>1578.6880000000001</v>
      </c>
      <c r="P208" s="733">
        <v>20.94</v>
      </c>
      <c r="Q208" s="725">
        <v>1672.777</v>
      </c>
      <c r="R208" s="733">
        <v>20.399999999999999</v>
      </c>
      <c r="S208" s="725">
        <v>1768.963</v>
      </c>
      <c r="T208" s="733">
        <v>19.88</v>
      </c>
      <c r="U208" s="725">
        <v>1862.183</v>
      </c>
      <c r="V208" s="733">
        <v>19.420000000000002</v>
      </c>
      <c r="W208" s="725">
        <v>1947.8810000000001</v>
      </c>
      <c r="X208" s="734">
        <v>19.05</v>
      </c>
    </row>
    <row r="209" spans="2:24" x14ac:dyDescent="0.2">
      <c r="B209" s="724" t="s">
        <v>95</v>
      </c>
      <c r="C209" s="725">
        <v>609.82500000000005</v>
      </c>
      <c r="D209" s="733">
        <v>27.14</v>
      </c>
      <c r="E209" s="725">
        <v>668.88199999999995</v>
      </c>
      <c r="F209" s="733">
        <v>26.32</v>
      </c>
      <c r="G209" s="725">
        <v>717.07</v>
      </c>
      <c r="H209" s="733">
        <v>25.75</v>
      </c>
      <c r="I209" s="725">
        <v>785.30200000000002</v>
      </c>
      <c r="J209" s="733">
        <v>24.92</v>
      </c>
      <c r="K209" s="725">
        <v>829.37400000000002</v>
      </c>
      <c r="L209" s="733">
        <v>24.82</v>
      </c>
      <c r="M209" s="725">
        <v>895.27300000000002</v>
      </c>
      <c r="N209" s="733">
        <v>24.24</v>
      </c>
      <c r="O209" s="725">
        <v>968.81299999999999</v>
      </c>
      <c r="P209" s="733">
        <v>23.5</v>
      </c>
      <c r="Q209" s="725">
        <v>1037.701</v>
      </c>
      <c r="R209" s="733">
        <v>22.87</v>
      </c>
      <c r="S209" s="725">
        <v>1114.797</v>
      </c>
      <c r="T209" s="733">
        <v>22.19</v>
      </c>
      <c r="U209" s="725">
        <v>1183.818</v>
      </c>
      <c r="V209" s="733">
        <v>21.72</v>
      </c>
      <c r="W209" s="725">
        <v>1247.386</v>
      </c>
      <c r="X209" s="734">
        <v>21.35</v>
      </c>
    </row>
    <row r="210" spans="2:24" x14ac:dyDescent="0.2">
      <c r="B210" s="724" t="s">
        <v>96</v>
      </c>
      <c r="C210" s="725">
        <v>827.16700000000003</v>
      </c>
      <c r="D210" s="733">
        <v>18.489999999999998</v>
      </c>
      <c r="E210" s="725">
        <v>755.99199999999996</v>
      </c>
      <c r="F210" s="733">
        <v>16.48</v>
      </c>
      <c r="G210" s="725">
        <v>734.779</v>
      </c>
      <c r="H210" s="733">
        <v>17.21</v>
      </c>
      <c r="I210" s="725">
        <v>805.30700000000002</v>
      </c>
      <c r="J210" s="733">
        <v>16.61</v>
      </c>
      <c r="K210" s="725">
        <v>875.73800000000006</v>
      </c>
      <c r="L210" s="733">
        <v>15.65</v>
      </c>
      <c r="M210" s="725">
        <v>965.26300000000003</v>
      </c>
      <c r="N210" s="733">
        <v>14.97</v>
      </c>
      <c r="O210" s="725">
        <v>1031.9110000000001</v>
      </c>
      <c r="P210" s="733">
        <v>14.65</v>
      </c>
      <c r="Q210" s="725">
        <v>1097.2080000000001</v>
      </c>
      <c r="R210" s="733">
        <v>14.43</v>
      </c>
      <c r="S210" s="725">
        <v>1170.3230000000001</v>
      </c>
      <c r="T210" s="733">
        <v>14.26</v>
      </c>
      <c r="U210" s="725">
        <v>1182.7280000000001</v>
      </c>
      <c r="V210" s="733">
        <v>14.34</v>
      </c>
      <c r="W210" s="725">
        <v>1148.454</v>
      </c>
      <c r="X210" s="734">
        <v>15.14</v>
      </c>
    </row>
    <row r="211" spans="2:24" x14ac:dyDescent="0.2">
      <c r="B211" s="724" t="s">
        <v>97</v>
      </c>
      <c r="C211" s="725">
        <v>755.95399999999995</v>
      </c>
      <c r="D211" s="733">
        <v>18.010000000000002</v>
      </c>
      <c r="E211" s="725">
        <v>829.86599999999999</v>
      </c>
      <c r="F211" s="733">
        <v>17.71</v>
      </c>
      <c r="G211" s="725">
        <v>973.26300000000003</v>
      </c>
      <c r="H211" s="733">
        <v>17.37</v>
      </c>
      <c r="I211" s="725">
        <v>1152.0830000000001</v>
      </c>
      <c r="J211" s="733">
        <v>17.3</v>
      </c>
      <c r="K211" s="725">
        <v>1327.135</v>
      </c>
      <c r="L211" s="733">
        <v>17.28</v>
      </c>
      <c r="M211" s="725">
        <v>1479.1489999999999</v>
      </c>
      <c r="N211" s="733">
        <v>17.22</v>
      </c>
      <c r="O211" s="725">
        <v>1596.925</v>
      </c>
      <c r="P211" s="733">
        <v>17.190000000000001</v>
      </c>
      <c r="Q211" s="725">
        <v>1676.4659999999999</v>
      </c>
      <c r="R211" s="733">
        <v>16.93</v>
      </c>
      <c r="S211" s="725">
        <v>1739.7</v>
      </c>
      <c r="T211" s="733">
        <v>16.84</v>
      </c>
      <c r="U211" s="725">
        <v>1788.5029999999999</v>
      </c>
      <c r="V211" s="733">
        <v>17.13</v>
      </c>
      <c r="W211" s="725">
        <v>1825.2370000000001</v>
      </c>
      <c r="X211" s="734">
        <v>17.489999999999998</v>
      </c>
    </row>
    <row r="212" spans="2:24" x14ac:dyDescent="0.2">
      <c r="B212" s="724" t="s">
        <v>98</v>
      </c>
      <c r="C212" s="725">
        <v>841.10699999999997</v>
      </c>
      <c r="D212" s="733">
        <v>19.59</v>
      </c>
      <c r="E212" s="725">
        <v>945.81100000000004</v>
      </c>
      <c r="F212" s="733">
        <v>19.3</v>
      </c>
      <c r="G212" s="725">
        <v>1079.9000000000001</v>
      </c>
      <c r="H212" s="733">
        <v>18.72</v>
      </c>
      <c r="I212" s="725">
        <v>1206.643</v>
      </c>
      <c r="J212" s="733">
        <v>18.18</v>
      </c>
      <c r="K212" s="725">
        <v>1328.49</v>
      </c>
      <c r="L212" s="733">
        <v>17.73</v>
      </c>
      <c r="M212" s="725">
        <v>1424.7719999999999</v>
      </c>
      <c r="N212" s="733">
        <v>17.489999999999998</v>
      </c>
      <c r="O212" s="725">
        <v>1510.059</v>
      </c>
      <c r="P212" s="733">
        <v>17.27</v>
      </c>
      <c r="Q212" s="725">
        <v>1573.749</v>
      </c>
      <c r="R212" s="733">
        <v>17.2</v>
      </c>
      <c r="S212" s="725">
        <v>1635.38</v>
      </c>
      <c r="T212" s="733">
        <v>17.100000000000001</v>
      </c>
      <c r="U212" s="725">
        <v>1693.5909999999999</v>
      </c>
      <c r="V212" s="733">
        <v>17.010000000000002</v>
      </c>
      <c r="W212" s="725">
        <v>1747.7750000000001</v>
      </c>
      <c r="X212" s="734">
        <v>16.920000000000002</v>
      </c>
    </row>
    <row r="213" spans="2:24" x14ac:dyDescent="0.2">
      <c r="B213" s="724" t="s">
        <v>99</v>
      </c>
      <c r="C213" s="725">
        <v>0</v>
      </c>
      <c r="D213" s="733">
        <v>0</v>
      </c>
      <c r="E213" s="725">
        <v>0</v>
      </c>
      <c r="F213" s="733">
        <v>0</v>
      </c>
      <c r="G213" s="725">
        <v>0</v>
      </c>
      <c r="H213" s="733">
        <v>0</v>
      </c>
      <c r="I213" s="725">
        <v>0</v>
      </c>
      <c r="J213" s="733">
        <v>0</v>
      </c>
      <c r="K213" s="725">
        <v>0</v>
      </c>
      <c r="L213" s="733">
        <v>0</v>
      </c>
      <c r="M213" s="725">
        <v>0</v>
      </c>
      <c r="N213" s="733">
        <v>0</v>
      </c>
      <c r="O213" s="725">
        <v>0</v>
      </c>
      <c r="P213" s="733">
        <v>0</v>
      </c>
      <c r="Q213" s="725">
        <v>0</v>
      </c>
      <c r="R213" s="733">
        <v>0</v>
      </c>
      <c r="S213" s="725">
        <v>0</v>
      </c>
      <c r="T213" s="733">
        <v>0</v>
      </c>
      <c r="U213" s="725">
        <v>0</v>
      </c>
      <c r="V213" s="733">
        <v>0</v>
      </c>
      <c r="W213" s="725">
        <v>0</v>
      </c>
      <c r="X213" s="734">
        <v>0</v>
      </c>
    </row>
    <row r="214" spans="2:24" x14ac:dyDescent="0.2">
      <c r="B214" s="724" t="s">
        <v>100</v>
      </c>
      <c r="C214" s="725">
        <v>165.96100000000001</v>
      </c>
      <c r="D214" s="733">
        <v>27.24</v>
      </c>
      <c r="E214" s="725">
        <v>186.08</v>
      </c>
      <c r="F214" s="733">
        <v>25.52</v>
      </c>
      <c r="G214" s="725">
        <v>214.678</v>
      </c>
      <c r="H214" s="733">
        <v>24.52</v>
      </c>
      <c r="I214" s="725">
        <v>241.828</v>
      </c>
      <c r="J214" s="733">
        <v>24.26</v>
      </c>
      <c r="K214" s="725">
        <v>267.72699999999998</v>
      </c>
      <c r="L214" s="733">
        <v>24.13</v>
      </c>
      <c r="M214" s="725">
        <v>290.09300000000002</v>
      </c>
      <c r="N214" s="733">
        <v>24.16</v>
      </c>
      <c r="O214" s="725">
        <v>308.45100000000002</v>
      </c>
      <c r="P214" s="733">
        <v>24.22</v>
      </c>
      <c r="Q214" s="725">
        <v>318.34800000000001</v>
      </c>
      <c r="R214" s="733">
        <v>23.9</v>
      </c>
      <c r="S214" s="725">
        <v>328.709</v>
      </c>
      <c r="T214" s="733">
        <v>23.88</v>
      </c>
      <c r="U214" s="725">
        <v>338.947</v>
      </c>
      <c r="V214" s="733">
        <v>23.91</v>
      </c>
      <c r="W214" s="725">
        <v>348.077</v>
      </c>
      <c r="X214" s="734">
        <v>23.95</v>
      </c>
    </row>
    <row r="215" spans="2:24" x14ac:dyDescent="0.2">
      <c r="B215" s="724" t="s">
        <v>101</v>
      </c>
      <c r="C215" s="725">
        <v>112.38500000000001</v>
      </c>
      <c r="D215" s="733">
        <v>33.4</v>
      </c>
      <c r="E215" s="725">
        <v>150.126</v>
      </c>
      <c r="F215" s="733">
        <v>31.88</v>
      </c>
      <c r="G215" s="725">
        <v>197.74700000000001</v>
      </c>
      <c r="H215" s="733">
        <v>30.15</v>
      </c>
      <c r="I215" s="725">
        <v>252.001</v>
      </c>
      <c r="J215" s="733">
        <v>28.61</v>
      </c>
      <c r="K215" s="725">
        <v>308.55900000000003</v>
      </c>
      <c r="L215" s="733">
        <v>27.55</v>
      </c>
      <c r="M215" s="725">
        <v>365.375</v>
      </c>
      <c r="N215" s="733">
        <v>26.83</v>
      </c>
      <c r="O215" s="725">
        <v>421.43799999999999</v>
      </c>
      <c r="P215" s="733">
        <v>26.35</v>
      </c>
      <c r="Q215" s="725">
        <v>476.56700000000001</v>
      </c>
      <c r="R215" s="733">
        <v>26</v>
      </c>
      <c r="S215" s="725">
        <v>529.84100000000001</v>
      </c>
      <c r="T215" s="733">
        <v>25.79</v>
      </c>
      <c r="U215" s="725">
        <v>581.08100000000002</v>
      </c>
      <c r="V215" s="733">
        <v>25.66</v>
      </c>
      <c r="W215" s="725">
        <v>629.14</v>
      </c>
      <c r="X215" s="734">
        <v>25.63</v>
      </c>
    </row>
    <row r="216" spans="2:24" x14ac:dyDescent="0.2">
      <c r="B216" s="724" t="s">
        <v>102</v>
      </c>
      <c r="C216" s="725">
        <v>472.77699999999999</v>
      </c>
      <c r="D216" s="733">
        <v>28.52</v>
      </c>
      <c r="E216" s="725">
        <v>502.55599999999998</v>
      </c>
      <c r="F216" s="733">
        <v>27.92</v>
      </c>
      <c r="G216" s="725">
        <v>547.33000000000004</v>
      </c>
      <c r="H216" s="733">
        <v>27.2</v>
      </c>
      <c r="I216" s="725">
        <v>596.947</v>
      </c>
      <c r="J216" s="733">
        <v>26.42</v>
      </c>
      <c r="K216" s="725">
        <v>641.01300000000003</v>
      </c>
      <c r="L216" s="733">
        <v>25.82</v>
      </c>
      <c r="M216" s="725">
        <v>678.56200000000001</v>
      </c>
      <c r="N216" s="733">
        <v>25.4</v>
      </c>
      <c r="O216" s="725">
        <v>705.88699999999994</v>
      </c>
      <c r="P216" s="733">
        <v>25.2</v>
      </c>
      <c r="Q216" s="725">
        <v>728.18499999999995</v>
      </c>
      <c r="R216" s="733">
        <v>25.09</v>
      </c>
      <c r="S216" s="725">
        <v>746.73900000000003</v>
      </c>
      <c r="T216" s="733">
        <v>24.93</v>
      </c>
      <c r="U216" s="725">
        <v>764.10299999999995</v>
      </c>
      <c r="V216" s="733">
        <v>24.84</v>
      </c>
      <c r="W216" s="725">
        <v>776.39400000000001</v>
      </c>
      <c r="X216" s="734">
        <v>24.9</v>
      </c>
    </row>
    <row r="217" spans="2:24" x14ac:dyDescent="0.2">
      <c r="B217" s="724" t="s">
        <v>103</v>
      </c>
      <c r="C217" s="725">
        <v>222.18</v>
      </c>
      <c r="D217" s="733">
        <v>46.15</v>
      </c>
      <c r="E217" s="725">
        <v>243.01</v>
      </c>
      <c r="F217" s="733">
        <v>44.76</v>
      </c>
      <c r="G217" s="725">
        <v>270.46499999999997</v>
      </c>
      <c r="H217" s="733">
        <v>43.88</v>
      </c>
      <c r="I217" s="725">
        <v>298.774</v>
      </c>
      <c r="J217" s="733">
        <v>43.26</v>
      </c>
      <c r="K217" s="725">
        <v>326.55399999999997</v>
      </c>
      <c r="L217" s="733">
        <v>42.77</v>
      </c>
      <c r="M217" s="725">
        <v>353.37599999999998</v>
      </c>
      <c r="N217" s="733">
        <v>42.35</v>
      </c>
      <c r="O217" s="725">
        <v>378.89699999999999</v>
      </c>
      <c r="P217" s="733">
        <v>41.98</v>
      </c>
      <c r="Q217" s="725">
        <v>402.97500000000002</v>
      </c>
      <c r="R217" s="733">
        <v>41.67</v>
      </c>
      <c r="S217" s="725">
        <v>425.61700000000002</v>
      </c>
      <c r="T217" s="733">
        <v>41.4</v>
      </c>
      <c r="U217" s="725">
        <v>446.85399999999998</v>
      </c>
      <c r="V217" s="733">
        <v>41.18</v>
      </c>
      <c r="W217" s="725">
        <v>466.745</v>
      </c>
      <c r="X217" s="734">
        <v>41</v>
      </c>
    </row>
    <row r="218" spans="2:24" ht="13.5" thickBot="1" x14ac:dyDescent="0.25">
      <c r="B218" s="757" t="s">
        <v>104</v>
      </c>
      <c r="C218" s="727">
        <v>344.54</v>
      </c>
      <c r="D218" s="735">
        <v>18.829999999999998</v>
      </c>
      <c r="E218" s="727">
        <v>384.935</v>
      </c>
      <c r="F218" s="735">
        <v>15.4</v>
      </c>
      <c r="G218" s="727">
        <v>475.26600000000002</v>
      </c>
      <c r="H218" s="735">
        <v>15.06</v>
      </c>
      <c r="I218" s="727">
        <v>580.10400000000004</v>
      </c>
      <c r="J218" s="735">
        <v>14.65</v>
      </c>
      <c r="K218" s="727">
        <v>685.40200000000004</v>
      </c>
      <c r="L218" s="735">
        <v>14.45</v>
      </c>
      <c r="M218" s="727">
        <v>791.29700000000003</v>
      </c>
      <c r="N218" s="735">
        <v>14.3</v>
      </c>
      <c r="O218" s="727">
        <v>885.58199999999999</v>
      </c>
      <c r="P218" s="735">
        <v>14.3</v>
      </c>
      <c r="Q218" s="727">
        <v>982.02200000000005</v>
      </c>
      <c r="R218" s="735">
        <v>14.22</v>
      </c>
      <c r="S218" s="727">
        <v>1070.9849999999999</v>
      </c>
      <c r="T218" s="735">
        <v>14.18</v>
      </c>
      <c r="U218" s="727">
        <v>1144.231</v>
      </c>
      <c r="V218" s="735">
        <v>14.28</v>
      </c>
      <c r="W218" s="727">
        <v>1217.1600000000001</v>
      </c>
      <c r="X218" s="736">
        <v>14.23</v>
      </c>
    </row>
    <row r="221" spans="2:24" x14ac:dyDescent="0.2">
      <c r="B221" s="782" t="s">
        <v>136</v>
      </c>
      <c r="C221" s="718" t="s">
        <v>331</v>
      </c>
      <c r="D221" s="718" t="s">
        <v>222</v>
      </c>
      <c r="E221" s="718" t="s">
        <v>225</v>
      </c>
      <c r="F221" s="718" t="s">
        <v>226</v>
      </c>
      <c r="G221" s="718" t="s">
        <v>227</v>
      </c>
      <c r="H221" s="718" t="s">
        <v>228</v>
      </c>
      <c r="I221" s="718" t="s">
        <v>332</v>
      </c>
      <c r="J221" s="718" t="s">
        <v>333</v>
      </c>
      <c r="K221" s="718" t="s">
        <v>231</v>
      </c>
      <c r="L221" s="718" t="s">
        <v>232</v>
      </c>
      <c r="M221" s="718" t="s">
        <v>233</v>
      </c>
      <c r="N221" s="737"/>
    </row>
    <row r="222" spans="2:24" x14ac:dyDescent="0.2">
      <c r="B222" s="783"/>
      <c r="C222" s="717" t="s">
        <v>308</v>
      </c>
      <c r="D222" s="717" t="s">
        <v>308</v>
      </c>
      <c r="E222" s="717" t="s">
        <v>308</v>
      </c>
      <c r="F222" s="717" t="s">
        <v>308</v>
      </c>
      <c r="G222" s="717" t="s">
        <v>308</v>
      </c>
      <c r="H222" s="717" t="s">
        <v>308</v>
      </c>
      <c r="I222" s="717" t="s">
        <v>308</v>
      </c>
      <c r="J222" s="717" t="s">
        <v>308</v>
      </c>
      <c r="K222" s="717" t="s">
        <v>308</v>
      </c>
      <c r="L222" s="717" t="s">
        <v>308</v>
      </c>
      <c r="M222" s="719" t="s">
        <v>308</v>
      </c>
      <c r="N222" s="738"/>
    </row>
    <row r="223" spans="2:24" ht="41.25" thickBot="1" x14ac:dyDescent="0.25">
      <c r="B223" s="784"/>
      <c r="C223" s="720" t="s">
        <v>325</v>
      </c>
      <c r="D223" s="720" t="s">
        <v>325</v>
      </c>
      <c r="E223" s="720" t="s">
        <v>325</v>
      </c>
      <c r="F223" s="720" t="s">
        <v>325</v>
      </c>
      <c r="G223" s="720" t="s">
        <v>325</v>
      </c>
      <c r="H223" s="720" t="s">
        <v>325</v>
      </c>
      <c r="I223" s="720" t="s">
        <v>325</v>
      </c>
      <c r="J223" s="720" t="s">
        <v>325</v>
      </c>
      <c r="K223" s="720" t="s">
        <v>325</v>
      </c>
      <c r="L223" s="720" t="s">
        <v>325</v>
      </c>
      <c r="M223" s="720" t="s">
        <v>325</v>
      </c>
      <c r="N223" s="739"/>
    </row>
    <row r="224" spans="2:24" ht="25.5" x14ac:dyDescent="0.2">
      <c r="B224" s="753" t="s">
        <v>105</v>
      </c>
      <c r="C224" s="754">
        <f t="shared" ref="C224:C232" si="82">C207</f>
        <v>5525.1540000000005</v>
      </c>
      <c r="D224" s="754">
        <f t="shared" ref="D224:D232" si="83">E207</f>
        <v>5872.951</v>
      </c>
      <c r="E224" s="754">
        <f t="shared" ref="E224:E232" si="84">G207</f>
        <v>6500.2759999999998</v>
      </c>
      <c r="F224" s="754">
        <f t="shared" ref="F224:F232" si="85">I207</f>
        <v>7264.03</v>
      </c>
      <c r="G224" s="754">
        <f t="shared" ref="G224:G232" si="86">K207</f>
        <v>7967.6559999999999</v>
      </c>
      <c r="H224" s="754">
        <f t="shared" ref="H224:H232" si="87">M207</f>
        <v>8719.7099999999991</v>
      </c>
      <c r="I224" s="754">
        <f t="shared" ref="I224:I232" si="88">O207</f>
        <v>9374.3019999999997</v>
      </c>
      <c r="J224" s="754">
        <f t="shared" ref="J224:J232" si="89">Q207</f>
        <v>9956.2420000000002</v>
      </c>
      <c r="K224" s="754">
        <f t="shared" ref="K224:K232" si="90">S207</f>
        <v>10523.666999999999</v>
      </c>
      <c r="L224" s="754">
        <f t="shared" ref="L224:L232" si="91">U207</f>
        <v>10979.123</v>
      </c>
      <c r="M224" s="755">
        <f t="shared" ref="M224:M232" si="92">W207</f>
        <v>11346.566999999999</v>
      </c>
      <c r="N224" s="722"/>
    </row>
    <row r="225" spans="2:14" x14ac:dyDescent="0.2">
      <c r="B225" s="743" t="s">
        <v>94</v>
      </c>
      <c r="C225" s="744">
        <f t="shared" si="82"/>
        <v>1177.068</v>
      </c>
      <c r="D225" s="744">
        <f t="shared" si="83"/>
        <v>1217.325</v>
      </c>
      <c r="E225" s="744">
        <f t="shared" si="84"/>
        <v>1305.953</v>
      </c>
      <c r="F225" s="744">
        <f t="shared" si="85"/>
        <v>1362.192</v>
      </c>
      <c r="G225" s="744">
        <f t="shared" si="86"/>
        <v>1395.106</v>
      </c>
      <c r="H225" s="744">
        <f t="shared" si="87"/>
        <v>1492.1980000000001</v>
      </c>
      <c r="I225" s="744">
        <f t="shared" si="88"/>
        <v>1578.6880000000001</v>
      </c>
      <c r="J225" s="744">
        <f t="shared" si="89"/>
        <v>1672.777</v>
      </c>
      <c r="K225" s="744">
        <f t="shared" si="90"/>
        <v>1768.963</v>
      </c>
      <c r="L225" s="744">
        <f t="shared" si="91"/>
        <v>1862.183</v>
      </c>
      <c r="M225" s="745">
        <f t="shared" si="92"/>
        <v>1947.8810000000001</v>
      </c>
      <c r="N225" s="725"/>
    </row>
    <row r="226" spans="2:14" x14ac:dyDescent="0.2">
      <c r="B226" s="743" t="s">
        <v>95</v>
      </c>
      <c r="C226" s="744">
        <f t="shared" si="82"/>
        <v>609.82500000000005</v>
      </c>
      <c r="D226" s="744">
        <f t="shared" si="83"/>
        <v>668.88199999999995</v>
      </c>
      <c r="E226" s="744">
        <f t="shared" si="84"/>
        <v>717.07</v>
      </c>
      <c r="F226" s="744">
        <f t="shared" si="85"/>
        <v>785.30200000000002</v>
      </c>
      <c r="G226" s="744">
        <f t="shared" si="86"/>
        <v>829.37400000000002</v>
      </c>
      <c r="H226" s="744">
        <f t="shared" si="87"/>
        <v>895.27300000000002</v>
      </c>
      <c r="I226" s="744">
        <f t="shared" si="88"/>
        <v>968.81299999999999</v>
      </c>
      <c r="J226" s="744">
        <f t="shared" si="89"/>
        <v>1037.701</v>
      </c>
      <c r="K226" s="744">
        <f t="shared" si="90"/>
        <v>1114.797</v>
      </c>
      <c r="L226" s="744">
        <f t="shared" si="91"/>
        <v>1183.818</v>
      </c>
      <c r="M226" s="745">
        <f t="shared" si="92"/>
        <v>1247.386</v>
      </c>
      <c r="N226" s="725"/>
    </row>
    <row r="227" spans="2:14" x14ac:dyDescent="0.2">
      <c r="B227" s="743" t="s">
        <v>96</v>
      </c>
      <c r="C227" s="744">
        <f t="shared" si="82"/>
        <v>827.16700000000003</v>
      </c>
      <c r="D227" s="744">
        <f t="shared" si="83"/>
        <v>755.99199999999996</v>
      </c>
      <c r="E227" s="744">
        <f t="shared" si="84"/>
        <v>734.779</v>
      </c>
      <c r="F227" s="744">
        <f t="shared" si="85"/>
        <v>805.30700000000002</v>
      </c>
      <c r="G227" s="744">
        <f t="shared" si="86"/>
        <v>875.73800000000006</v>
      </c>
      <c r="H227" s="744">
        <f t="shared" si="87"/>
        <v>965.26300000000003</v>
      </c>
      <c r="I227" s="744">
        <f t="shared" si="88"/>
        <v>1031.9110000000001</v>
      </c>
      <c r="J227" s="744">
        <f t="shared" si="89"/>
        <v>1097.2080000000001</v>
      </c>
      <c r="K227" s="744">
        <f t="shared" si="90"/>
        <v>1170.3230000000001</v>
      </c>
      <c r="L227" s="744">
        <f t="shared" si="91"/>
        <v>1182.7280000000001</v>
      </c>
      <c r="M227" s="745">
        <f t="shared" si="92"/>
        <v>1148.454</v>
      </c>
      <c r="N227" s="725"/>
    </row>
    <row r="228" spans="2:14" x14ac:dyDescent="0.2">
      <c r="B228" s="743" t="s">
        <v>97</v>
      </c>
      <c r="C228" s="744">
        <f t="shared" si="82"/>
        <v>755.95399999999995</v>
      </c>
      <c r="D228" s="744">
        <f t="shared" si="83"/>
        <v>829.86599999999999</v>
      </c>
      <c r="E228" s="744">
        <f t="shared" si="84"/>
        <v>973.26300000000003</v>
      </c>
      <c r="F228" s="744">
        <f t="shared" si="85"/>
        <v>1152.0830000000001</v>
      </c>
      <c r="G228" s="744">
        <f t="shared" si="86"/>
        <v>1327.135</v>
      </c>
      <c r="H228" s="744">
        <f t="shared" si="87"/>
        <v>1479.1489999999999</v>
      </c>
      <c r="I228" s="744">
        <f t="shared" si="88"/>
        <v>1596.925</v>
      </c>
      <c r="J228" s="744">
        <f t="shared" si="89"/>
        <v>1676.4659999999999</v>
      </c>
      <c r="K228" s="744">
        <f t="shared" si="90"/>
        <v>1739.7</v>
      </c>
      <c r="L228" s="744">
        <f t="shared" si="91"/>
        <v>1788.5029999999999</v>
      </c>
      <c r="M228" s="745">
        <f t="shared" si="92"/>
        <v>1825.2370000000001</v>
      </c>
      <c r="N228" s="725"/>
    </row>
    <row r="229" spans="2:14" x14ac:dyDescent="0.2">
      <c r="B229" s="743" t="s">
        <v>98</v>
      </c>
      <c r="C229" s="744">
        <f t="shared" si="82"/>
        <v>841.10699999999997</v>
      </c>
      <c r="D229" s="744">
        <f t="shared" si="83"/>
        <v>945.81100000000004</v>
      </c>
      <c r="E229" s="744">
        <f t="shared" si="84"/>
        <v>1079.9000000000001</v>
      </c>
      <c r="F229" s="744">
        <f t="shared" si="85"/>
        <v>1206.643</v>
      </c>
      <c r="G229" s="744">
        <f t="shared" si="86"/>
        <v>1328.49</v>
      </c>
      <c r="H229" s="744">
        <f t="shared" si="87"/>
        <v>1424.7719999999999</v>
      </c>
      <c r="I229" s="744">
        <f t="shared" si="88"/>
        <v>1510.059</v>
      </c>
      <c r="J229" s="744">
        <f t="shared" si="89"/>
        <v>1573.749</v>
      </c>
      <c r="K229" s="744">
        <f t="shared" si="90"/>
        <v>1635.38</v>
      </c>
      <c r="L229" s="744">
        <f t="shared" si="91"/>
        <v>1693.5909999999999</v>
      </c>
      <c r="M229" s="745">
        <f t="shared" si="92"/>
        <v>1747.7750000000001</v>
      </c>
      <c r="N229" s="725"/>
    </row>
    <row r="230" spans="2:14" x14ac:dyDescent="0.2">
      <c r="B230" s="743" t="s">
        <v>99</v>
      </c>
      <c r="C230" s="744">
        <f t="shared" si="82"/>
        <v>0</v>
      </c>
      <c r="D230" s="744">
        <f t="shared" si="83"/>
        <v>0</v>
      </c>
      <c r="E230" s="744">
        <f t="shared" si="84"/>
        <v>0</v>
      </c>
      <c r="F230" s="744">
        <f t="shared" si="85"/>
        <v>0</v>
      </c>
      <c r="G230" s="744">
        <f t="shared" si="86"/>
        <v>0</v>
      </c>
      <c r="H230" s="744">
        <f t="shared" si="87"/>
        <v>0</v>
      </c>
      <c r="I230" s="744">
        <f t="shared" si="88"/>
        <v>0</v>
      </c>
      <c r="J230" s="744">
        <f t="shared" si="89"/>
        <v>0</v>
      </c>
      <c r="K230" s="744">
        <f t="shared" si="90"/>
        <v>0</v>
      </c>
      <c r="L230" s="744">
        <f t="shared" si="91"/>
        <v>0</v>
      </c>
      <c r="M230" s="745">
        <f t="shared" si="92"/>
        <v>0</v>
      </c>
      <c r="N230" s="725"/>
    </row>
    <row r="231" spans="2:14" x14ac:dyDescent="0.2">
      <c r="B231" s="743" t="s">
        <v>100</v>
      </c>
      <c r="C231" s="744">
        <f t="shared" si="82"/>
        <v>165.96100000000001</v>
      </c>
      <c r="D231" s="744">
        <f t="shared" si="83"/>
        <v>186.08</v>
      </c>
      <c r="E231" s="744">
        <f t="shared" si="84"/>
        <v>214.678</v>
      </c>
      <c r="F231" s="744">
        <f t="shared" si="85"/>
        <v>241.828</v>
      </c>
      <c r="G231" s="744">
        <f t="shared" si="86"/>
        <v>267.72699999999998</v>
      </c>
      <c r="H231" s="744">
        <f t="shared" si="87"/>
        <v>290.09300000000002</v>
      </c>
      <c r="I231" s="744">
        <f t="shared" si="88"/>
        <v>308.45100000000002</v>
      </c>
      <c r="J231" s="744">
        <f t="shared" si="89"/>
        <v>318.34800000000001</v>
      </c>
      <c r="K231" s="744">
        <f t="shared" si="90"/>
        <v>328.709</v>
      </c>
      <c r="L231" s="744">
        <f t="shared" si="91"/>
        <v>338.947</v>
      </c>
      <c r="M231" s="745">
        <f t="shared" si="92"/>
        <v>348.077</v>
      </c>
      <c r="N231" s="725"/>
    </row>
    <row r="232" spans="2:14" x14ac:dyDescent="0.2">
      <c r="B232" s="743" t="s">
        <v>101</v>
      </c>
      <c r="C232" s="744">
        <f t="shared" si="82"/>
        <v>112.38500000000001</v>
      </c>
      <c r="D232" s="744">
        <f t="shared" si="83"/>
        <v>150.126</v>
      </c>
      <c r="E232" s="744">
        <f t="shared" si="84"/>
        <v>197.74700000000001</v>
      </c>
      <c r="F232" s="744">
        <f t="shared" si="85"/>
        <v>252.001</v>
      </c>
      <c r="G232" s="744">
        <f t="shared" si="86"/>
        <v>308.55900000000003</v>
      </c>
      <c r="H232" s="744">
        <f t="shared" si="87"/>
        <v>365.375</v>
      </c>
      <c r="I232" s="744">
        <f t="shared" si="88"/>
        <v>421.43799999999999</v>
      </c>
      <c r="J232" s="744">
        <f t="shared" si="89"/>
        <v>476.56700000000001</v>
      </c>
      <c r="K232" s="744">
        <f t="shared" si="90"/>
        <v>529.84100000000001</v>
      </c>
      <c r="L232" s="744">
        <f t="shared" si="91"/>
        <v>581.08100000000002</v>
      </c>
      <c r="M232" s="745">
        <f t="shared" si="92"/>
        <v>629.14</v>
      </c>
      <c r="N232" s="725"/>
    </row>
    <row r="233" spans="2:14" x14ac:dyDescent="0.2">
      <c r="B233" s="743" t="s">
        <v>102</v>
      </c>
      <c r="C233" s="744">
        <f t="shared" ref="C233:C235" si="93">C216</f>
        <v>472.77699999999999</v>
      </c>
      <c r="D233" s="744">
        <f t="shared" ref="D233:D235" si="94">E216</f>
        <v>502.55599999999998</v>
      </c>
      <c r="E233" s="744">
        <f t="shared" ref="E233:E235" si="95">G216</f>
        <v>547.33000000000004</v>
      </c>
      <c r="F233" s="744">
        <f t="shared" ref="F233:F235" si="96">I216</f>
        <v>596.947</v>
      </c>
      <c r="G233" s="744">
        <f t="shared" ref="G233:G235" si="97">K216</f>
        <v>641.01300000000003</v>
      </c>
      <c r="H233" s="744">
        <f t="shared" ref="H233:H235" si="98">M216</f>
        <v>678.56200000000001</v>
      </c>
      <c r="I233" s="744">
        <f t="shared" ref="I233:I235" si="99">O216</f>
        <v>705.88699999999994</v>
      </c>
      <c r="J233" s="744">
        <f t="shared" ref="J233:J235" si="100">Q216</f>
        <v>728.18499999999995</v>
      </c>
      <c r="K233" s="744">
        <f t="shared" ref="K233:K235" si="101">S216</f>
        <v>746.73900000000003</v>
      </c>
      <c r="L233" s="744">
        <f t="shared" ref="L233:L235" si="102">U216</f>
        <v>764.10299999999995</v>
      </c>
      <c r="M233" s="745">
        <f t="shared" ref="M233:M235" si="103">W216</f>
        <v>776.39400000000001</v>
      </c>
      <c r="N233" s="725"/>
    </row>
    <row r="234" spans="2:14" x14ac:dyDescent="0.2">
      <c r="B234" s="743" t="s">
        <v>103</v>
      </c>
      <c r="C234" s="744">
        <f t="shared" si="93"/>
        <v>222.18</v>
      </c>
      <c r="D234" s="744">
        <f t="shared" si="94"/>
        <v>243.01</v>
      </c>
      <c r="E234" s="744">
        <f t="shared" si="95"/>
        <v>270.46499999999997</v>
      </c>
      <c r="F234" s="744">
        <f t="shared" si="96"/>
        <v>298.774</v>
      </c>
      <c r="G234" s="744">
        <f t="shared" si="97"/>
        <v>326.55399999999997</v>
      </c>
      <c r="H234" s="744">
        <f t="shared" si="98"/>
        <v>353.37599999999998</v>
      </c>
      <c r="I234" s="744">
        <f t="shared" si="99"/>
        <v>378.89699999999999</v>
      </c>
      <c r="J234" s="744">
        <f t="shared" si="100"/>
        <v>402.97500000000002</v>
      </c>
      <c r="K234" s="744">
        <f t="shared" si="101"/>
        <v>425.61700000000002</v>
      </c>
      <c r="L234" s="744">
        <f t="shared" si="102"/>
        <v>446.85399999999998</v>
      </c>
      <c r="M234" s="745">
        <f t="shared" si="103"/>
        <v>466.745</v>
      </c>
      <c r="N234" s="725"/>
    </row>
    <row r="235" spans="2:14" ht="13.5" thickBot="1" x14ac:dyDescent="0.25">
      <c r="B235" s="746" t="s">
        <v>104</v>
      </c>
      <c r="C235" s="747">
        <f t="shared" si="93"/>
        <v>344.54</v>
      </c>
      <c r="D235" s="747">
        <f t="shared" si="94"/>
        <v>384.935</v>
      </c>
      <c r="E235" s="747">
        <f t="shared" si="95"/>
        <v>475.26600000000002</v>
      </c>
      <c r="F235" s="747">
        <f t="shared" si="96"/>
        <v>580.10400000000004</v>
      </c>
      <c r="G235" s="747">
        <f t="shared" si="97"/>
        <v>685.40200000000004</v>
      </c>
      <c r="H235" s="747">
        <f t="shared" si="98"/>
        <v>791.29700000000003</v>
      </c>
      <c r="I235" s="747">
        <f t="shared" si="99"/>
        <v>885.58199999999999</v>
      </c>
      <c r="J235" s="747">
        <f t="shared" si="100"/>
        <v>982.02200000000005</v>
      </c>
      <c r="K235" s="747">
        <f t="shared" si="101"/>
        <v>1070.9849999999999</v>
      </c>
      <c r="L235" s="747">
        <f t="shared" si="102"/>
        <v>1144.231</v>
      </c>
      <c r="M235" s="748">
        <f t="shared" si="103"/>
        <v>1217.1600000000001</v>
      </c>
      <c r="N235" s="725"/>
    </row>
    <row r="238" spans="2:14" x14ac:dyDescent="0.2">
      <c r="B238" s="782" t="s">
        <v>136</v>
      </c>
      <c r="C238" s="718" t="s">
        <v>331</v>
      </c>
      <c r="D238" s="718" t="s">
        <v>222</v>
      </c>
      <c r="E238" s="718" t="s">
        <v>225</v>
      </c>
      <c r="F238" s="718" t="s">
        <v>226</v>
      </c>
      <c r="G238" s="718" t="s">
        <v>227</v>
      </c>
      <c r="H238" s="718" t="s">
        <v>228</v>
      </c>
      <c r="I238" s="718" t="s">
        <v>332</v>
      </c>
      <c r="J238" s="718" t="s">
        <v>333</v>
      </c>
      <c r="K238" s="718" t="s">
        <v>231</v>
      </c>
      <c r="L238" s="718" t="s">
        <v>232</v>
      </c>
      <c r="M238" s="718" t="s">
        <v>233</v>
      </c>
      <c r="N238" s="737"/>
    </row>
    <row r="239" spans="2:14" x14ac:dyDescent="0.2">
      <c r="B239" s="783"/>
      <c r="C239" s="717" t="s">
        <v>486</v>
      </c>
      <c r="D239" s="717" t="s">
        <v>486</v>
      </c>
      <c r="E239" s="717" t="s">
        <v>486</v>
      </c>
      <c r="F239" s="717" t="s">
        <v>486</v>
      </c>
      <c r="G239" s="717" t="s">
        <v>486</v>
      </c>
      <c r="H239" s="717" t="s">
        <v>486</v>
      </c>
      <c r="I239" s="717" t="s">
        <v>486</v>
      </c>
      <c r="J239" s="717" t="s">
        <v>486</v>
      </c>
      <c r="K239" s="717" t="s">
        <v>486</v>
      </c>
      <c r="L239" s="717" t="s">
        <v>486</v>
      </c>
      <c r="M239" s="719" t="s">
        <v>486</v>
      </c>
      <c r="N239" s="738"/>
    </row>
    <row r="240" spans="2:14" ht="41.25" thickBot="1" x14ac:dyDescent="0.25">
      <c r="B240" s="784"/>
      <c r="C240" s="720" t="s">
        <v>325</v>
      </c>
      <c r="D240" s="720" t="s">
        <v>325</v>
      </c>
      <c r="E240" s="720" t="s">
        <v>325</v>
      </c>
      <c r="F240" s="720" t="s">
        <v>325</v>
      </c>
      <c r="G240" s="720" t="s">
        <v>325</v>
      </c>
      <c r="H240" s="720" t="s">
        <v>325</v>
      </c>
      <c r="I240" s="720" t="s">
        <v>325</v>
      </c>
      <c r="J240" s="720" t="s">
        <v>325</v>
      </c>
      <c r="K240" s="720" t="s">
        <v>325</v>
      </c>
      <c r="L240" s="720" t="s">
        <v>325</v>
      </c>
      <c r="M240" s="720" t="s">
        <v>325</v>
      </c>
      <c r="N240" s="739"/>
    </row>
    <row r="241" spans="1:14" ht="25.5" x14ac:dyDescent="0.2">
      <c r="B241" s="753" t="s">
        <v>105</v>
      </c>
      <c r="C241" s="754">
        <f t="shared" ref="C241:C252" si="104">SUM(C190,C207)</f>
        <v>5656.375</v>
      </c>
      <c r="D241" s="754">
        <f t="shared" ref="D241:D252" si="105">SUM(D190,E207)</f>
        <v>6029.5640000000003</v>
      </c>
      <c r="E241" s="754">
        <f t="shared" ref="E241:E252" si="106">SUM(E190,G207)</f>
        <v>6693.6260000000002</v>
      </c>
      <c r="F241" s="754">
        <f t="shared" ref="F241:F252" si="107">SUM(F190,I207)</f>
        <v>7504.6390000000001</v>
      </c>
      <c r="G241" s="754">
        <f t="shared" ref="G241:G252" si="108">SUM(G190,K207)</f>
        <v>8268.5779999999995</v>
      </c>
      <c r="H241" s="754">
        <f t="shared" ref="H241:H252" si="109">SUM(H190,M207)</f>
        <v>9085.3369999999995</v>
      </c>
      <c r="I241" s="754">
        <f t="shared" ref="I241:I252" si="110">SUM(I190,O207)</f>
        <v>9799.2839999999997</v>
      </c>
      <c r="J241" s="754">
        <f t="shared" ref="J241:J252" si="111">SUM(J190,Q207)</f>
        <v>10436.974</v>
      </c>
      <c r="K241" s="754">
        <f t="shared" ref="K241:K252" si="112">SUM(K190,S207)</f>
        <v>11055.954</v>
      </c>
      <c r="L241" s="754">
        <f t="shared" ref="L241:L252" si="113">SUM(L190,U207)</f>
        <v>11551.048999999999</v>
      </c>
      <c r="M241" s="755">
        <f t="shared" ref="M241:M252" si="114">SUM(M190,W207)</f>
        <v>11952.490999999998</v>
      </c>
      <c r="N241" s="722"/>
    </row>
    <row r="242" spans="1:14" x14ac:dyDescent="0.2">
      <c r="B242" s="743" t="s">
        <v>94</v>
      </c>
      <c r="C242" s="744">
        <f t="shared" si="104"/>
        <v>1186.722</v>
      </c>
      <c r="D242" s="744">
        <f t="shared" si="105"/>
        <v>1226.143</v>
      </c>
      <c r="E242" s="744">
        <f t="shared" si="106"/>
        <v>1314.1510000000001</v>
      </c>
      <c r="F242" s="744">
        <f t="shared" si="107"/>
        <v>1369.1020000000001</v>
      </c>
      <c r="G242" s="744">
        <f t="shared" si="108"/>
        <v>1404.5940000000001</v>
      </c>
      <c r="H242" s="744">
        <f t="shared" si="109"/>
        <v>1507.1190000000001</v>
      </c>
      <c r="I242" s="744">
        <f t="shared" si="110"/>
        <v>1600.3570000000002</v>
      </c>
      <c r="J242" s="744">
        <f t="shared" si="111"/>
        <v>1702.4739999999999</v>
      </c>
      <c r="K242" s="744">
        <f t="shared" si="112"/>
        <v>1807.9269999999999</v>
      </c>
      <c r="L242" s="744">
        <f t="shared" si="113"/>
        <v>1911.508</v>
      </c>
      <c r="M242" s="745">
        <f t="shared" si="114"/>
        <v>2008.2070000000001</v>
      </c>
      <c r="N242" s="725"/>
    </row>
    <row r="243" spans="1:14" x14ac:dyDescent="0.2">
      <c r="B243" s="743" t="s">
        <v>95</v>
      </c>
      <c r="C243" s="744">
        <f t="shared" si="104"/>
        <v>630.99200000000008</v>
      </c>
      <c r="D243" s="744">
        <f t="shared" si="105"/>
        <v>691.42</v>
      </c>
      <c r="E243" s="744">
        <f t="shared" si="106"/>
        <v>740.54100000000005</v>
      </c>
      <c r="F243" s="744">
        <f t="shared" si="107"/>
        <v>810.94799999999998</v>
      </c>
      <c r="G243" s="744">
        <f t="shared" si="108"/>
        <v>858.21500000000003</v>
      </c>
      <c r="H243" s="744">
        <f t="shared" si="109"/>
        <v>928.52600000000007</v>
      </c>
      <c r="I243" s="744">
        <f t="shared" si="110"/>
        <v>1007.579</v>
      </c>
      <c r="J243" s="744">
        <f t="shared" si="111"/>
        <v>1085.6469999999999</v>
      </c>
      <c r="K243" s="744">
        <f t="shared" si="112"/>
        <v>1173.2139999999999</v>
      </c>
      <c r="L243" s="744">
        <f t="shared" si="113"/>
        <v>1254.3109999999999</v>
      </c>
      <c r="M243" s="745">
        <f t="shared" si="114"/>
        <v>1331.489</v>
      </c>
      <c r="N243" s="725"/>
    </row>
    <row r="244" spans="1:14" x14ac:dyDescent="0.2">
      <c r="B244" s="743" t="s">
        <v>96</v>
      </c>
      <c r="C244" s="744">
        <f t="shared" si="104"/>
        <v>833.36099999999999</v>
      </c>
      <c r="D244" s="744">
        <f t="shared" si="105"/>
        <v>762.66599999999994</v>
      </c>
      <c r="E244" s="744">
        <f t="shared" si="106"/>
        <v>741.7</v>
      </c>
      <c r="F244" s="744">
        <f t="shared" si="107"/>
        <v>812.58799999999997</v>
      </c>
      <c r="G244" s="744">
        <f t="shared" si="108"/>
        <v>883.22</v>
      </c>
      <c r="H244" s="744">
        <f t="shared" si="109"/>
        <v>973.04399999999998</v>
      </c>
      <c r="I244" s="744">
        <f t="shared" si="110"/>
        <v>1039.655</v>
      </c>
      <c r="J244" s="744">
        <f t="shared" si="111"/>
        <v>1104.325</v>
      </c>
      <c r="K244" s="744">
        <f t="shared" si="112"/>
        <v>1177.4000000000001</v>
      </c>
      <c r="L244" s="744">
        <f t="shared" si="113"/>
        <v>1189.827</v>
      </c>
      <c r="M244" s="745">
        <f t="shared" si="114"/>
        <v>1155.8039999999999</v>
      </c>
      <c r="N244" s="725"/>
    </row>
    <row r="245" spans="1:14" x14ac:dyDescent="0.2">
      <c r="B245" s="743" t="s">
        <v>97</v>
      </c>
      <c r="C245" s="744">
        <f t="shared" si="104"/>
        <v>756.34399999999994</v>
      </c>
      <c r="D245" s="744">
        <f t="shared" si="105"/>
        <v>830.41599999999994</v>
      </c>
      <c r="E245" s="744">
        <f t="shared" si="106"/>
        <v>974.14200000000005</v>
      </c>
      <c r="F245" s="744">
        <f t="shared" si="107"/>
        <v>1153.4360000000001</v>
      </c>
      <c r="G245" s="744">
        <f t="shared" si="108"/>
        <v>1328.9590000000001</v>
      </c>
      <c r="H245" s="744">
        <f t="shared" si="109"/>
        <v>1481.3969999999999</v>
      </c>
      <c r="I245" s="744">
        <f t="shared" si="110"/>
        <v>1599.5349999999999</v>
      </c>
      <c r="J245" s="744">
        <f t="shared" si="111"/>
        <v>1679.3419999999999</v>
      </c>
      <c r="K245" s="744">
        <f t="shared" si="112"/>
        <v>1742.825</v>
      </c>
      <c r="L245" s="744">
        <f t="shared" si="113"/>
        <v>1791.6</v>
      </c>
      <c r="M245" s="745">
        <f t="shared" si="114"/>
        <v>1828.1570000000002</v>
      </c>
      <c r="N245" s="725"/>
    </row>
    <row r="246" spans="1:14" x14ac:dyDescent="0.2">
      <c r="B246" s="743" t="s">
        <v>98</v>
      </c>
      <c r="C246" s="744">
        <f t="shared" si="104"/>
        <v>862.03599999999994</v>
      </c>
      <c r="D246" s="744">
        <f t="shared" si="105"/>
        <v>968.298</v>
      </c>
      <c r="E246" s="744">
        <f t="shared" si="106"/>
        <v>1104.075</v>
      </c>
      <c r="F246" s="744">
        <f t="shared" si="107"/>
        <v>1233.1880000000001</v>
      </c>
      <c r="G246" s="744">
        <f t="shared" si="108"/>
        <v>1359.8489999999999</v>
      </c>
      <c r="H246" s="744">
        <f t="shared" si="109"/>
        <v>1463.3440000000001</v>
      </c>
      <c r="I246" s="744">
        <f t="shared" si="110"/>
        <v>1557.2839999999999</v>
      </c>
      <c r="J246" s="744">
        <f t="shared" si="111"/>
        <v>1630.8420000000001</v>
      </c>
      <c r="K246" s="744">
        <f t="shared" si="112"/>
        <v>1698.894</v>
      </c>
      <c r="L246" s="744">
        <f t="shared" si="113"/>
        <v>1755.5039999999999</v>
      </c>
      <c r="M246" s="745">
        <f t="shared" si="114"/>
        <v>1806.3470000000002</v>
      </c>
      <c r="N246" s="725"/>
    </row>
    <row r="247" spans="1:14" x14ac:dyDescent="0.2">
      <c r="B247" s="743" t="s">
        <v>99</v>
      </c>
      <c r="C247" s="744">
        <f t="shared" si="104"/>
        <v>0</v>
      </c>
      <c r="D247" s="744">
        <f t="shared" si="105"/>
        <v>0</v>
      </c>
      <c r="E247" s="744">
        <f t="shared" si="106"/>
        <v>0</v>
      </c>
      <c r="F247" s="744">
        <f t="shared" si="107"/>
        <v>0</v>
      </c>
      <c r="G247" s="744">
        <f t="shared" si="108"/>
        <v>0</v>
      </c>
      <c r="H247" s="744">
        <f t="shared" si="109"/>
        <v>0</v>
      </c>
      <c r="I247" s="744">
        <f t="shared" si="110"/>
        <v>0</v>
      </c>
      <c r="J247" s="744">
        <f t="shared" si="111"/>
        <v>0</v>
      </c>
      <c r="K247" s="744">
        <f t="shared" si="112"/>
        <v>0</v>
      </c>
      <c r="L247" s="744">
        <f t="shared" si="113"/>
        <v>0</v>
      </c>
      <c r="M247" s="745">
        <f t="shared" si="114"/>
        <v>0</v>
      </c>
      <c r="N247" s="725"/>
    </row>
    <row r="248" spans="1:14" x14ac:dyDescent="0.2">
      <c r="B248" s="743" t="s">
        <v>100</v>
      </c>
      <c r="C248" s="744">
        <f t="shared" si="104"/>
        <v>166.20500000000001</v>
      </c>
      <c r="D248" s="744">
        <f t="shared" si="105"/>
        <v>186.328</v>
      </c>
      <c r="E248" s="744">
        <f t="shared" si="106"/>
        <v>214.929</v>
      </c>
      <c r="F248" s="744">
        <f t="shared" si="107"/>
        <v>242.08199999999999</v>
      </c>
      <c r="G248" s="744">
        <f t="shared" si="108"/>
        <v>267.98299999999995</v>
      </c>
      <c r="H248" s="744">
        <f t="shared" si="109"/>
        <v>290.351</v>
      </c>
      <c r="I248" s="744">
        <f t="shared" si="110"/>
        <v>308.71100000000001</v>
      </c>
      <c r="J248" s="744">
        <f t="shared" si="111"/>
        <v>318.61</v>
      </c>
      <c r="K248" s="744">
        <f t="shared" si="112"/>
        <v>328.97300000000001</v>
      </c>
      <c r="L248" s="744">
        <f t="shared" si="113"/>
        <v>339.21199999999999</v>
      </c>
      <c r="M248" s="745">
        <f t="shared" si="114"/>
        <v>348.34300000000002</v>
      </c>
      <c r="N248" s="725"/>
    </row>
    <row r="249" spans="1:14" x14ac:dyDescent="0.2">
      <c r="B249" s="743" t="s">
        <v>101</v>
      </c>
      <c r="C249" s="744">
        <f t="shared" si="104"/>
        <v>112.38500000000001</v>
      </c>
      <c r="D249" s="744">
        <f t="shared" si="105"/>
        <v>150.126</v>
      </c>
      <c r="E249" s="744">
        <f t="shared" si="106"/>
        <v>197.74700000000001</v>
      </c>
      <c r="F249" s="744">
        <f t="shared" si="107"/>
        <v>252.001</v>
      </c>
      <c r="G249" s="744">
        <f t="shared" si="108"/>
        <v>308.55900000000003</v>
      </c>
      <c r="H249" s="744">
        <f t="shared" si="109"/>
        <v>365.375</v>
      </c>
      <c r="I249" s="744">
        <f t="shared" si="110"/>
        <v>421.43799999999999</v>
      </c>
      <c r="J249" s="744">
        <f t="shared" si="111"/>
        <v>476.56700000000001</v>
      </c>
      <c r="K249" s="744">
        <f t="shared" si="112"/>
        <v>529.84100000000001</v>
      </c>
      <c r="L249" s="744">
        <f t="shared" si="113"/>
        <v>581.08100000000002</v>
      </c>
      <c r="M249" s="745">
        <f t="shared" si="114"/>
        <v>629.14</v>
      </c>
      <c r="N249" s="725"/>
    </row>
    <row r="250" spans="1:14" x14ac:dyDescent="0.2">
      <c r="B250" s="743" t="s">
        <v>102</v>
      </c>
      <c r="C250" s="744">
        <f t="shared" si="104"/>
        <v>479.28399999999999</v>
      </c>
      <c r="D250" s="744">
        <f t="shared" si="105"/>
        <v>509.76900000000001</v>
      </c>
      <c r="E250" s="744">
        <f t="shared" si="106"/>
        <v>555.36</v>
      </c>
      <c r="F250" s="744">
        <f t="shared" si="107"/>
        <v>605.63099999999997</v>
      </c>
      <c r="G250" s="744">
        <f t="shared" si="108"/>
        <v>649.82800000000009</v>
      </c>
      <c r="H250" s="744">
        <f t="shared" si="109"/>
        <v>687.91700000000003</v>
      </c>
      <c r="I250" s="744">
        <f t="shared" si="110"/>
        <v>715.27599999999995</v>
      </c>
      <c r="J250" s="744">
        <f t="shared" si="111"/>
        <v>737.22299999999996</v>
      </c>
      <c r="K250" s="744">
        <f t="shared" si="112"/>
        <v>756.17399999999998</v>
      </c>
      <c r="L250" s="744">
        <f t="shared" si="113"/>
        <v>773.52299999999991</v>
      </c>
      <c r="M250" s="745">
        <f t="shared" si="114"/>
        <v>785.72699999999998</v>
      </c>
      <c r="N250" s="725"/>
    </row>
    <row r="251" spans="1:14" x14ac:dyDescent="0.2">
      <c r="B251" s="743" t="s">
        <v>103</v>
      </c>
      <c r="C251" s="744">
        <f t="shared" si="104"/>
        <v>222.18</v>
      </c>
      <c r="D251" s="744">
        <f t="shared" si="105"/>
        <v>243.01</v>
      </c>
      <c r="E251" s="744">
        <f t="shared" si="106"/>
        <v>270.46499999999997</v>
      </c>
      <c r="F251" s="744">
        <f t="shared" si="107"/>
        <v>298.774</v>
      </c>
      <c r="G251" s="744">
        <f t="shared" si="108"/>
        <v>326.55399999999997</v>
      </c>
      <c r="H251" s="744">
        <f t="shared" si="109"/>
        <v>353.37599999999998</v>
      </c>
      <c r="I251" s="744">
        <f t="shared" si="110"/>
        <v>378.89699999999999</v>
      </c>
      <c r="J251" s="744">
        <f t="shared" si="111"/>
        <v>402.97500000000002</v>
      </c>
      <c r="K251" s="744">
        <f t="shared" si="112"/>
        <v>425.61700000000002</v>
      </c>
      <c r="L251" s="744">
        <f t="shared" si="113"/>
        <v>446.85399999999998</v>
      </c>
      <c r="M251" s="745">
        <f t="shared" si="114"/>
        <v>466.745</v>
      </c>
      <c r="N251" s="725"/>
    </row>
    <row r="252" spans="1:14" ht="13.5" thickBot="1" x14ac:dyDescent="0.25">
      <c r="B252" s="746" t="s">
        <v>104</v>
      </c>
      <c r="C252" s="747">
        <f t="shared" si="104"/>
        <v>410.67600000000004</v>
      </c>
      <c r="D252" s="747">
        <f t="shared" si="105"/>
        <v>473.02</v>
      </c>
      <c r="E252" s="747">
        <f t="shared" si="106"/>
        <v>596.69000000000005</v>
      </c>
      <c r="F252" s="747">
        <f t="shared" si="107"/>
        <v>744.04000000000008</v>
      </c>
      <c r="G252" s="747">
        <f t="shared" si="108"/>
        <v>898.25800000000004</v>
      </c>
      <c r="H252" s="747">
        <f t="shared" si="109"/>
        <v>1050.537</v>
      </c>
      <c r="I252" s="747">
        <f t="shared" si="110"/>
        <v>1182.9010000000001</v>
      </c>
      <c r="J252" s="747">
        <f t="shared" si="111"/>
        <v>1308.7249999999999</v>
      </c>
      <c r="K252" s="747">
        <f t="shared" si="112"/>
        <v>1422.4759999999999</v>
      </c>
      <c r="L252" s="747">
        <f t="shared" si="113"/>
        <v>1514.5439999999999</v>
      </c>
      <c r="M252" s="748">
        <f t="shared" si="114"/>
        <v>1600.2139999999999</v>
      </c>
      <c r="N252" s="725"/>
    </row>
    <row r="254" spans="1:14" x14ac:dyDescent="0.2">
      <c r="A254" s="271"/>
    </row>
    <row r="255" spans="1:14" x14ac:dyDescent="0.2">
      <c r="B255" s="782" t="s">
        <v>745</v>
      </c>
      <c r="C255" s="718" t="s">
        <v>331</v>
      </c>
      <c r="D255" s="718" t="s">
        <v>222</v>
      </c>
      <c r="E255" s="718" t="s">
        <v>225</v>
      </c>
      <c r="F255" s="718" t="s">
        <v>226</v>
      </c>
      <c r="G255" s="718" t="s">
        <v>227</v>
      </c>
      <c r="H255" s="718" t="s">
        <v>228</v>
      </c>
      <c r="I255" s="718" t="s">
        <v>332</v>
      </c>
      <c r="J255" s="718" t="s">
        <v>333</v>
      </c>
      <c r="K255" s="718" t="s">
        <v>231</v>
      </c>
      <c r="L255" s="718" t="s">
        <v>232</v>
      </c>
      <c r="M255" s="740" t="s">
        <v>233</v>
      </c>
    </row>
    <row r="256" spans="1:14" x14ac:dyDescent="0.2">
      <c r="B256" s="783"/>
      <c r="C256" s="717" t="s">
        <v>78</v>
      </c>
      <c r="D256" s="717" t="s">
        <v>78</v>
      </c>
      <c r="E256" s="717" t="s">
        <v>78</v>
      </c>
      <c r="F256" s="717" t="s">
        <v>78</v>
      </c>
      <c r="G256" s="717" t="s">
        <v>78</v>
      </c>
      <c r="H256" s="717" t="s">
        <v>78</v>
      </c>
      <c r="I256" s="717" t="s">
        <v>78</v>
      </c>
      <c r="J256" s="717" t="s">
        <v>78</v>
      </c>
      <c r="K256" s="717" t="s">
        <v>78</v>
      </c>
      <c r="L256" s="717" t="s">
        <v>78</v>
      </c>
      <c r="M256" s="741" t="s">
        <v>78</v>
      </c>
    </row>
    <row r="257" spans="2:24" ht="41.25" thickBot="1" x14ac:dyDescent="0.25">
      <c r="B257" s="784"/>
      <c r="C257" s="720" t="s">
        <v>325</v>
      </c>
      <c r="D257" s="720" t="s">
        <v>325</v>
      </c>
      <c r="E257" s="720" t="s">
        <v>325</v>
      </c>
      <c r="F257" s="720" t="s">
        <v>325</v>
      </c>
      <c r="G257" s="720" t="s">
        <v>325</v>
      </c>
      <c r="H257" s="720" t="s">
        <v>325</v>
      </c>
      <c r="I257" s="720" t="s">
        <v>325</v>
      </c>
      <c r="J257" s="720" t="s">
        <v>325</v>
      </c>
      <c r="K257" s="720" t="s">
        <v>325</v>
      </c>
      <c r="L257" s="720" t="s">
        <v>325</v>
      </c>
      <c r="M257" s="742" t="s">
        <v>325</v>
      </c>
    </row>
    <row r="258" spans="2:24" ht="25.5" x14ac:dyDescent="0.2">
      <c r="B258" s="721" t="s">
        <v>105</v>
      </c>
      <c r="C258" s="722">
        <v>5.7750000000000004</v>
      </c>
      <c r="D258" s="722">
        <v>7.4610000000000003</v>
      </c>
      <c r="E258" s="722">
        <v>9.5050000000000008</v>
      </c>
      <c r="F258" s="722">
        <v>11.901</v>
      </c>
      <c r="G258" s="722">
        <v>14.068</v>
      </c>
      <c r="H258" s="722">
        <v>14.535</v>
      </c>
      <c r="I258" s="722">
        <v>14.531000000000001</v>
      </c>
      <c r="J258" s="722">
        <v>14.462999999999999</v>
      </c>
      <c r="K258" s="722">
        <v>14.199</v>
      </c>
      <c r="L258" s="722">
        <v>13.983000000000001</v>
      </c>
      <c r="M258" s="723">
        <v>13.753</v>
      </c>
    </row>
    <row r="259" spans="2:24" x14ac:dyDescent="0.2">
      <c r="B259" s="724" t="s">
        <v>94</v>
      </c>
      <c r="C259" s="725">
        <v>0.247</v>
      </c>
      <c r="D259" s="725">
        <v>0.23400000000000001</v>
      </c>
      <c r="E259" s="725">
        <v>0.24399999999999999</v>
      </c>
      <c r="F259" s="725">
        <v>0.55000000000000004</v>
      </c>
      <c r="G259" s="725">
        <v>0.88400000000000001</v>
      </c>
      <c r="H259" s="725">
        <v>1.292</v>
      </c>
      <c r="I259" s="725">
        <v>1.6910000000000001</v>
      </c>
      <c r="J259" s="725">
        <v>2.17</v>
      </c>
      <c r="K259" s="725">
        <v>2.5459999999999998</v>
      </c>
      <c r="L259" s="725">
        <v>2.93</v>
      </c>
      <c r="M259" s="726">
        <v>3.2269999999999999</v>
      </c>
    </row>
    <row r="260" spans="2:24" x14ac:dyDescent="0.2">
      <c r="B260" s="724" t="s">
        <v>95</v>
      </c>
      <c r="C260" s="725">
        <v>0.64700000000000002</v>
      </c>
      <c r="D260" s="725">
        <v>0.7</v>
      </c>
      <c r="E260" s="725">
        <v>0.70099999999999996</v>
      </c>
      <c r="F260" s="725">
        <v>0.90900000000000003</v>
      </c>
      <c r="G260" s="725">
        <v>1.161</v>
      </c>
      <c r="H260" s="725">
        <v>1.738</v>
      </c>
      <c r="I260" s="725">
        <v>2.1800000000000002</v>
      </c>
      <c r="J260" s="725">
        <v>2.6549999999999998</v>
      </c>
      <c r="K260" s="725">
        <v>3.093</v>
      </c>
      <c r="L260" s="725">
        <v>3.5609999999999999</v>
      </c>
      <c r="M260" s="726">
        <v>3.9369999999999998</v>
      </c>
    </row>
    <row r="261" spans="2:24" x14ac:dyDescent="0.2">
      <c r="B261" s="724" t="s">
        <v>96</v>
      </c>
      <c r="C261" s="725">
        <v>7.1999999999999995E-2</v>
      </c>
      <c r="D261" s="725">
        <v>0.13800000000000001</v>
      </c>
      <c r="E261" s="725">
        <v>0.125</v>
      </c>
      <c r="F261" s="725">
        <v>0.123</v>
      </c>
      <c r="G261" s="725">
        <v>0.115</v>
      </c>
      <c r="H261" s="725">
        <v>0.11799999999999999</v>
      </c>
      <c r="I261" s="725">
        <v>0.13400000000000001</v>
      </c>
      <c r="J261" s="725">
        <v>0.153</v>
      </c>
      <c r="K261" s="725">
        <v>0.159</v>
      </c>
      <c r="L261" s="725">
        <v>0.154</v>
      </c>
      <c r="M261" s="726">
        <v>0.14199999999999999</v>
      </c>
    </row>
    <row r="262" spans="2:24" x14ac:dyDescent="0.2">
      <c r="B262" s="724" t="s">
        <v>97</v>
      </c>
      <c r="C262" s="725">
        <v>1.9E-2</v>
      </c>
      <c r="D262" s="725">
        <v>3.9E-2</v>
      </c>
      <c r="E262" s="725">
        <v>8.8999999999999996E-2</v>
      </c>
      <c r="F262" s="725">
        <v>9.9000000000000005E-2</v>
      </c>
      <c r="G262" s="725">
        <v>9.2999999999999999E-2</v>
      </c>
      <c r="H262" s="725">
        <v>8.3000000000000004E-2</v>
      </c>
      <c r="I262" s="725">
        <v>7.0000000000000007E-2</v>
      </c>
      <c r="J262" s="725">
        <v>5.8000000000000003E-2</v>
      </c>
      <c r="K262" s="725">
        <v>4.9000000000000002E-2</v>
      </c>
      <c r="L262" s="725">
        <v>0.04</v>
      </c>
      <c r="M262" s="726">
        <v>2.8000000000000001E-2</v>
      </c>
    </row>
    <row r="263" spans="2:24" x14ac:dyDescent="0.2">
      <c r="B263" s="724" t="s">
        <v>98</v>
      </c>
      <c r="C263" s="725">
        <v>0.48699999999999999</v>
      </c>
      <c r="D263" s="725">
        <v>0.438</v>
      </c>
      <c r="E263" s="725">
        <v>0.45</v>
      </c>
      <c r="F263" s="725">
        <v>0.65900000000000003</v>
      </c>
      <c r="G263" s="725">
        <v>1.383</v>
      </c>
      <c r="H263" s="725">
        <v>1.9770000000000001</v>
      </c>
      <c r="I263" s="725">
        <v>2.4249999999999998</v>
      </c>
      <c r="J263" s="725">
        <v>2.72</v>
      </c>
      <c r="K263" s="725">
        <v>2.8820000000000001</v>
      </c>
      <c r="L263" s="725">
        <v>2.6859999999999999</v>
      </c>
      <c r="M263" s="726">
        <v>2.4529999999999998</v>
      </c>
    </row>
    <row r="264" spans="2:24" x14ac:dyDescent="0.2">
      <c r="B264" s="724" t="s">
        <v>99</v>
      </c>
      <c r="C264" s="725">
        <v>0</v>
      </c>
      <c r="D264" s="725">
        <v>0</v>
      </c>
      <c r="E264" s="725">
        <v>0</v>
      </c>
      <c r="F264" s="725">
        <v>0</v>
      </c>
      <c r="G264" s="725">
        <v>0</v>
      </c>
      <c r="H264" s="725">
        <v>0</v>
      </c>
      <c r="I264" s="725">
        <v>0</v>
      </c>
      <c r="J264" s="725">
        <v>0</v>
      </c>
      <c r="K264" s="725">
        <v>0</v>
      </c>
      <c r="L264" s="725">
        <v>0</v>
      </c>
      <c r="M264" s="726">
        <v>0</v>
      </c>
    </row>
    <row r="265" spans="2:24" x14ac:dyDescent="0.2">
      <c r="B265" s="724" t="s">
        <v>100</v>
      </c>
      <c r="C265" s="725">
        <v>1E-3</v>
      </c>
      <c r="D265" s="725">
        <v>1E-3</v>
      </c>
      <c r="E265" s="725">
        <v>1E-3</v>
      </c>
      <c r="F265" s="725">
        <v>1E-3</v>
      </c>
      <c r="G265" s="725">
        <v>0</v>
      </c>
      <c r="H265" s="725">
        <v>0</v>
      </c>
      <c r="I265" s="725">
        <v>0</v>
      </c>
      <c r="J265" s="725">
        <v>0</v>
      </c>
      <c r="K265" s="725">
        <v>0</v>
      </c>
      <c r="L265" s="725">
        <v>0</v>
      </c>
      <c r="M265" s="726">
        <v>0</v>
      </c>
    </row>
    <row r="266" spans="2:24" x14ac:dyDescent="0.2">
      <c r="B266" s="724" t="s">
        <v>101</v>
      </c>
      <c r="C266" s="725">
        <v>0</v>
      </c>
      <c r="D266" s="725">
        <v>0</v>
      </c>
      <c r="E266" s="725">
        <v>0</v>
      </c>
      <c r="F266" s="725">
        <v>0</v>
      </c>
      <c r="G266" s="725">
        <v>0</v>
      </c>
      <c r="H266" s="725">
        <v>0</v>
      </c>
      <c r="I266" s="725">
        <v>0</v>
      </c>
      <c r="J266" s="725">
        <v>0</v>
      </c>
      <c r="K266" s="725">
        <v>0</v>
      </c>
      <c r="L266" s="725">
        <v>0</v>
      </c>
      <c r="M266" s="726">
        <v>0</v>
      </c>
    </row>
    <row r="267" spans="2:24" x14ac:dyDescent="0.2">
      <c r="B267" s="724" t="s">
        <v>102</v>
      </c>
      <c r="C267" s="725">
        <v>0.20499999999999999</v>
      </c>
      <c r="D267" s="725">
        <v>0.186</v>
      </c>
      <c r="E267" s="725">
        <v>0.16500000000000001</v>
      </c>
      <c r="F267" s="725">
        <v>0.153</v>
      </c>
      <c r="G267" s="725">
        <v>0.128</v>
      </c>
      <c r="H267" s="725">
        <v>0.126</v>
      </c>
      <c r="I267" s="725">
        <v>0.14399999999999999</v>
      </c>
      <c r="J267" s="725">
        <v>0.13400000000000001</v>
      </c>
      <c r="K267" s="725">
        <v>0.125</v>
      </c>
      <c r="L267" s="725">
        <v>0.113</v>
      </c>
      <c r="M267" s="726">
        <v>0.105</v>
      </c>
    </row>
    <row r="268" spans="2:24" x14ac:dyDescent="0.2">
      <c r="B268" s="724" t="s">
        <v>103</v>
      </c>
      <c r="C268" s="725">
        <v>0</v>
      </c>
      <c r="D268" s="725">
        <v>0</v>
      </c>
      <c r="E268" s="725">
        <v>0</v>
      </c>
      <c r="F268" s="725">
        <v>0</v>
      </c>
      <c r="G268" s="725">
        <v>0</v>
      </c>
      <c r="H268" s="725">
        <v>0</v>
      </c>
      <c r="I268" s="725">
        <v>0</v>
      </c>
      <c r="J268" s="725">
        <v>0</v>
      </c>
      <c r="K268" s="725">
        <v>0</v>
      </c>
      <c r="L268" s="725">
        <v>0</v>
      </c>
      <c r="M268" s="726">
        <v>0</v>
      </c>
    </row>
    <row r="269" spans="2:24" ht="13.5" thickBot="1" x14ac:dyDescent="0.25">
      <c r="B269" s="757" t="s">
        <v>104</v>
      </c>
      <c r="C269" s="727">
        <v>4.0960000000000001</v>
      </c>
      <c r="D269" s="727">
        <v>5.7240000000000002</v>
      </c>
      <c r="E269" s="727">
        <v>7.73</v>
      </c>
      <c r="F269" s="727">
        <v>9.407</v>
      </c>
      <c r="G269" s="727">
        <v>10.303000000000001</v>
      </c>
      <c r="H269" s="727">
        <v>9.1999999999999993</v>
      </c>
      <c r="I269" s="727">
        <v>7.8869999999999996</v>
      </c>
      <c r="J269" s="727">
        <v>6.5730000000000004</v>
      </c>
      <c r="K269" s="727">
        <v>5.3460000000000001</v>
      </c>
      <c r="L269" s="727">
        <v>4.5</v>
      </c>
      <c r="M269" s="728">
        <v>3.8610000000000002</v>
      </c>
    </row>
    <row r="272" spans="2:24" x14ac:dyDescent="0.2">
      <c r="B272" s="782" t="s">
        <v>745</v>
      </c>
      <c r="C272" s="785" t="s">
        <v>331</v>
      </c>
      <c r="D272" s="786"/>
      <c r="E272" s="785" t="s">
        <v>222</v>
      </c>
      <c r="F272" s="786"/>
      <c r="G272" s="785" t="s">
        <v>225</v>
      </c>
      <c r="H272" s="786"/>
      <c r="I272" s="785" t="s">
        <v>226</v>
      </c>
      <c r="J272" s="786"/>
      <c r="K272" s="785" t="s">
        <v>227</v>
      </c>
      <c r="L272" s="786"/>
      <c r="M272" s="785" t="s">
        <v>228</v>
      </c>
      <c r="N272" s="786"/>
      <c r="O272" s="785" t="s">
        <v>332</v>
      </c>
      <c r="P272" s="786"/>
      <c r="Q272" s="785" t="s">
        <v>333</v>
      </c>
      <c r="R272" s="786"/>
      <c r="S272" s="785" t="s">
        <v>231</v>
      </c>
      <c r="T272" s="786"/>
      <c r="U272" s="785" t="s">
        <v>232</v>
      </c>
      <c r="V272" s="786"/>
      <c r="W272" s="785" t="s">
        <v>233</v>
      </c>
      <c r="X272" s="787"/>
    </row>
    <row r="273" spans="2:24" x14ac:dyDescent="0.2">
      <c r="B273" s="783"/>
      <c r="C273" s="788" t="s">
        <v>79</v>
      </c>
      <c r="D273" s="789"/>
      <c r="E273" s="788" t="s">
        <v>79</v>
      </c>
      <c r="F273" s="789"/>
      <c r="G273" s="788" t="s">
        <v>79</v>
      </c>
      <c r="H273" s="789"/>
      <c r="I273" s="788" t="s">
        <v>79</v>
      </c>
      <c r="J273" s="789"/>
      <c r="K273" s="788" t="s">
        <v>79</v>
      </c>
      <c r="L273" s="789"/>
      <c r="M273" s="788" t="s">
        <v>79</v>
      </c>
      <c r="N273" s="789"/>
      <c r="O273" s="788"/>
      <c r="P273" s="789"/>
      <c r="Q273" s="788"/>
      <c r="R273" s="789"/>
      <c r="S273" s="788"/>
      <c r="T273" s="789"/>
      <c r="U273" s="788"/>
      <c r="V273" s="789"/>
      <c r="W273" s="788"/>
      <c r="X273" s="790"/>
    </row>
    <row r="274" spans="2:24" ht="41.25" thickBot="1" x14ac:dyDescent="0.25">
      <c r="B274" s="784"/>
      <c r="C274" s="720" t="s">
        <v>325</v>
      </c>
      <c r="D274" s="729" t="s">
        <v>82</v>
      </c>
      <c r="E274" s="720" t="s">
        <v>325</v>
      </c>
      <c r="F274" s="730" t="s">
        <v>82</v>
      </c>
      <c r="G274" s="720" t="s">
        <v>325</v>
      </c>
      <c r="H274" s="730" t="s">
        <v>82</v>
      </c>
      <c r="I274" s="720" t="s">
        <v>325</v>
      </c>
      <c r="J274" s="730" t="s">
        <v>82</v>
      </c>
      <c r="K274" s="720" t="s">
        <v>325</v>
      </c>
      <c r="L274" s="730" t="s">
        <v>82</v>
      </c>
      <c r="M274" s="720" t="s">
        <v>325</v>
      </c>
      <c r="N274" s="730" t="s">
        <v>82</v>
      </c>
      <c r="O274" s="720" t="s">
        <v>325</v>
      </c>
      <c r="P274" s="729" t="s">
        <v>82</v>
      </c>
      <c r="Q274" s="720" t="s">
        <v>325</v>
      </c>
      <c r="R274" s="729" t="s">
        <v>82</v>
      </c>
      <c r="S274" s="720" t="s">
        <v>325</v>
      </c>
      <c r="T274" s="729" t="s">
        <v>82</v>
      </c>
      <c r="U274" s="720" t="s">
        <v>325</v>
      </c>
      <c r="V274" s="729" t="s">
        <v>82</v>
      </c>
      <c r="W274" s="720" t="s">
        <v>325</v>
      </c>
      <c r="X274" s="729" t="s">
        <v>82</v>
      </c>
    </row>
    <row r="275" spans="2:24" ht="25.5" x14ac:dyDescent="0.2">
      <c r="B275" s="721" t="s">
        <v>105</v>
      </c>
      <c r="C275" s="722">
        <v>152.88499999999999</v>
      </c>
      <c r="D275" s="731">
        <v>7.07</v>
      </c>
      <c r="E275" s="722">
        <v>176.68299999999999</v>
      </c>
      <c r="F275" s="731">
        <v>6.82</v>
      </c>
      <c r="G275" s="722">
        <v>190.54300000000001</v>
      </c>
      <c r="H275" s="731">
        <v>7.07</v>
      </c>
      <c r="I275" s="722">
        <v>191.33099999999999</v>
      </c>
      <c r="J275" s="731">
        <v>7.01</v>
      </c>
      <c r="K275" s="722">
        <v>183.48099999999999</v>
      </c>
      <c r="L275" s="731">
        <v>6.87</v>
      </c>
      <c r="M275" s="722">
        <v>175.26599999999999</v>
      </c>
      <c r="N275" s="731">
        <v>6.88</v>
      </c>
      <c r="O275" s="722">
        <v>164.89099999999999</v>
      </c>
      <c r="P275" s="731">
        <v>6.91</v>
      </c>
      <c r="Q275" s="722">
        <v>154.25299999999999</v>
      </c>
      <c r="R275" s="731">
        <v>6.76</v>
      </c>
      <c r="S275" s="722">
        <v>143.10300000000001</v>
      </c>
      <c r="T275" s="731">
        <v>6.63</v>
      </c>
      <c r="U275" s="722">
        <v>130.79</v>
      </c>
      <c r="V275" s="731">
        <v>6.23</v>
      </c>
      <c r="W275" s="722">
        <v>120.926</v>
      </c>
      <c r="X275" s="732">
        <v>6.29</v>
      </c>
    </row>
    <row r="276" spans="2:24" x14ac:dyDescent="0.2">
      <c r="B276" s="724" t="s">
        <v>94</v>
      </c>
      <c r="C276" s="725">
        <v>18.558</v>
      </c>
      <c r="D276" s="733">
        <v>19.64</v>
      </c>
      <c r="E276" s="725">
        <v>20.213999999999999</v>
      </c>
      <c r="F276" s="733">
        <v>17.579999999999998</v>
      </c>
      <c r="G276" s="725">
        <v>21.488</v>
      </c>
      <c r="H276" s="733">
        <v>16.43</v>
      </c>
      <c r="I276" s="725">
        <v>21.794</v>
      </c>
      <c r="J276" s="733">
        <v>15.82</v>
      </c>
      <c r="K276" s="725">
        <v>20.914999999999999</v>
      </c>
      <c r="L276" s="733">
        <v>15.83</v>
      </c>
      <c r="M276" s="725">
        <v>20.922000000000001</v>
      </c>
      <c r="N276" s="733">
        <v>15.62</v>
      </c>
      <c r="O276" s="725">
        <v>21.530999999999999</v>
      </c>
      <c r="P276" s="733">
        <v>15.11</v>
      </c>
      <c r="Q276" s="725">
        <v>21.666</v>
      </c>
      <c r="R276" s="733">
        <v>14.83</v>
      </c>
      <c r="S276" s="725">
        <v>21.309000000000001</v>
      </c>
      <c r="T276" s="733">
        <v>14.56</v>
      </c>
      <c r="U276" s="725">
        <v>20.971</v>
      </c>
      <c r="V276" s="733">
        <v>14.3</v>
      </c>
      <c r="W276" s="725">
        <v>20.545000000000002</v>
      </c>
      <c r="X276" s="734">
        <v>14.04</v>
      </c>
    </row>
    <row r="277" spans="2:24" x14ac:dyDescent="0.2">
      <c r="B277" s="724" t="s">
        <v>95</v>
      </c>
      <c r="C277" s="725">
        <v>14.029</v>
      </c>
      <c r="D277" s="733">
        <v>21.39</v>
      </c>
      <c r="E277" s="725">
        <v>15.246</v>
      </c>
      <c r="F277" s="733">
        <v>19.32</v>
      </c>
      <c r="G277" s="725">
        <v>15.768000000000001</v>
      </c>
      <c r="H277" s="733">
        <v>18.350000000000001</v>
      </c>
      <c r="I277" s="725">
        <v>16.259</v>
      </c>
      <c r="J277" s="733">
        <v>17.989999999999998</v>
      </c>
      <c r="K277" s="725">
        <v>15.987</v>
      </c>
      <c r="L277" s="733">
        <v>17.71</v>
      </c>
      <c r="M277" s="725">
        <v>16.012</v>
      </c>
      <c r="N277" s="733">
        <v>17.36</v>
      </c>
      <c r="O277" s="725">
        <v>16.187000000000001</v>
      </c>
      <c r="P277" s="733">
        <v>16.920000000000002</v>
      </c>
      <c r="Q277" s="725">
        <v>16.972999999999999</v>
      </c>
      <c r="R277" s="733">
        <v>16.86</v>
      </c>
      <c r="S277" s="725">
        <v>16.917000000000002</v>
      </c>
      <c r="T277" s="733">
        <v>16.57</v>
      </c>
      <c r="U277" s="725">
        <v>16.646000000000001</v>
      </c>
      <c r="V277" s="733">
        <v>16.41</v>
      </c>
      <c r="W277" s="725">
        <v>16.591000000000001</v>
      </c>
      <c r="X277" s="734">
        <v>16.68</v>
      </c>
    </row>
    <row r="278" spans="2:24" x14ac:dyDescent="0.2">
      <c r="B278" s="724" t="s">
        <v>96</v>
      </c>
      <c r="C278" s="725">
        <v>27.83</v>
      </c>
      <c r="D278" s="733">
        <v>18.52</v>
      </c>
      <c r="E278" s="725">
        <v>27.515000000000001</v>
      </c>
      <c r="F278" s="733">
        <v>19.36</v>
      </c>
      <c r="G278" s="725">
        <v>24.581</v>
      </c>
      <c r="H278" s="733">
        <v>20.02</v>
      </c>
      <c r="I278" s="725">
        <v>23.446999999999999</v>
      </c>
      <c r="J278" s="733">
        <v>17.72</v>
      </c>
      <c r="K278" s="725">
        <v>24.856999999999999</v>
      </c>
      <c r="L278" s="733">
        <v>18.38</v>
      </c>
      <c r="M278" s="725">
        <v>26.84</v>
      </c>
      <c r="N278" s="733">
        <v>19.760000000000002</v>
      </c>
      <c r="O278" s="725">
        <v>26.384</v>
      </c>
      <c r="P278" s="733">
        <v>21.13</v>
      </c>
      <c r="Q278" s="725">
        <v>24.923999999999999</v>
      </c>
      <c r="R278" s="733">
        <v>21.6</v>
      </c>
      <c r="S278" s="725">
        <v>23.672000000000001</v>
      </c>
      <c r="T278" s="733">
        <v>21.84</v>
      </c>
      <c r="U278" s="725">
        <v>19.704000000000001</v>
      </c>
      <c r="V278" s="733">
        <v>20.6</v>
      </c>
      <c r="W278" s="725">
        <v>15.484</v>
      </c>
      <c r="X278" s="734">
        <v>21.93</v>
      </c>
    </row>
    <row r="279" spans="2:24" x14ac:dyDescent="0.2">
      <c r="B279" s="724" t="s">
        <v>97</v>
      </c>
      <c r="C279" s="725">
        <v>27.28</v>
      </c>
      <c r="D279" s="733">
        <v>16.66</v>
      </c>
      <c r="E279" s="725">
        <v>33.713999999999999</v>
      </c>
      <c r="F279" s="733">
        <v>20.41</v>
      </c>
      <c r="G279" s="725">
        <v>40.799999999999997</v>
      </c>
      <c r="H279" s="733">
        <v>22.28</v>
      </c>
      <c r="I279" s="725">
        <v>41.762999999999998</v>
      </c>
      <c r="J279" s="733">
        <v>21.85</v>
      </c>
      <c r="K279" s="725">
        <v>38.11</v>
      </c>
      <c r="L279" s="733">
        <v>20.61</v>
      </c>
      <c r="M279" s="725">
        <v>33.795999999999999</v>
      </c>
      <c r="N279" s="733">
        <v>19.690000000000001</v>
      </c>
      <c r="O279" s="725">
        <v>29.77</v>
      </c>
      <c r="P279" s="733">
        <v>19.27</v>
      </c>
      <c r="Q279" s="725">
        <v>25.61</v>
      </c>
      <c r="R279" s="733">
        <v>18.2</v>
      </c>
      <c r="S279" s="725">
        <v>21.542999999999999</v>
      </c>
      <c r="T279" s="733">
        <v>17.63</v>
      </c>
      <c r="U279" s="725">
        <v>18.119</v>
      </c>
      <c r="V279" s="733">
        <v>17.89</v>
      </c>
      <c r="W279" s="725">
        <v>15.727</v>
      </c>
      <c r="X279" s="734">
        <v>18.88</v>
      </c>
    </row>
    <row r="280" spans="2:24" x14ac:dyDescent="0.2">
      <c r="B280" s="724" t="s">
        <v>98</v>
      </c>
      <c r="C280" s="725">
        <v>25.300999999999998</v>
      </c>
      <c r="D280" s="733">
        <v>21.09</v>
      </c>
      <c r="E280" s="725">
        <v>29.911000000000001</v>
      </c>
      <c r="F280" s="733">
        <v>16.86</v>
      </c>
      <c r="G280" s="725">
        <v>31.202000000000002</v>
      </c>
      <c r="H280" s="733">
        <v>16</v>
      </c>
      <c r="I280" s="725">
        <v>29.469000000000001</v>
      </c>
      <c r="J280" s="733">
        <v>15.55</v>
      </c>
      <c r="K280" s="725">
        <v>26.309000000000001</v>
      </c>
      <c r="L280" s="733">
        <v>15.28</v>
      </c>
      <c r="M280" s="725">
        <v>22.835000000000001</v>
      </c>
      <c r="N280" s="733">
        <v>14.96</v>
      </c>
      <c r="O280" s="725">
        <v>19.856999999999999</v>
      </c>
      <c r="P280" s="733">
        <v>14.35</v>
      </c>
      <c r="Q280" s="725">
        <v>17.378</v>
      </c>
      <c r="R280" s="733">
        <v>13.98</v>
      </c>
      <c r="S280" s="725">
        <v>15.539</v>
      </c>
      <c r="T280" s="733">
        <v>13.3</v>
      </c>
      <c r="U280" s="725">
        <v>14.612</v>
      </c>
      <c r="V280" s="733">
        <v>12.8</v>
      </c>
      <c r="W280" s="725">
        <v>14.279</v>
      </c>
      <c r="X280" s="734">
        <v>12.83</v>
      </c>
    </row>
    <row r="281" spans="2:24" x14ac:dyDescent="0.2">
      <c r="B281" s="724" t="s">
        <v>99</v>
      </c>
      <c r="C281" s="725">
        <v>0</v>
      </c>
      <c r="D281" s="733">
        <v>0</v>
      </c>
      <c r="E281" s="725">
        <v>0</v>
      </c>
      <c r="F281" s="733">
        <v>0</v>
      </c>
      <c r="G281" s="725">
        <v>0</v>
      </c>
      <c r="H281" s="733">
        <v>0</v>
      </c>
      <c r="I281" s="725">
        <v>0</v>
      </c>
      <c r="J281" s="733">
        <v>0</v>
      </c>
      <c r="K281" s="725">
        <v>0</v>
      </c>
      <c r="L281" s="733">
        <v>0</v>
      </c>
      <c r="M281" s="725">
        <v>0</v>
      </c>
      <c r="N281" s="733">
        <v>0</v>
      </c>
      <c r="O281" s="725">
        <v>0</v>
      </c>
      <c r="P281" s="733">
        <v>0</v>
      </c>
      <c r="Q281" s="725">
        <v>0</v>
      </c>
      <c r="R281" s="733">
        <v>0</v>
      </c>
      <c r="S281" s="725">
        <v>0</v>
      </c>
      <c r="T281" s="733">
        <v>0</v>
      </c>
      <c r="U281" s="725">
        <v>0</v>
      </c>
      <c r="V281" s="733">
        <v>0</v>
      </c>
      <c r="W281" s="725">
        <v>0</v>
      </c>
      <c r="X281" s="734">
        <v>0</v>
      </c>
    </row>
    <row r="282" spans="2:24" x14ac:dyDescent="0.2">
      <c r="B282" s="724" t="s">
        <v>100</v>
      </c>
      <c r="C282" s="725">
        <v>3.7349999999999999</v>
      </c>
      <c r="D282" s="733">
        <v>31.42</v>
      </c>
      <c r="E282" s="725">
        <v>5.2869999999999999</v>
      </c>
      <c r="F282" s="733">
        <v>31.68</v>
      </c>
      <c r="G282" s="725">
        <v>6.2519999999999998</v>
      </c>
      <c r="H282" s="733">
        <v>32.79</v>
      </c>
      <c r="I282" s="725">
        <v>5.7240000000000002</v>
      </c>
      <c r="J282" s="733">
        <v>32.71</v>
      </c>
      <c r="K282" s="725">
        <v>5.1120000000000001</v>
      </c>
      <c r="L282" s="733">
        <v>32.36</v>
      </c>
      <c r="M282" s="725">
        <v>4.4169999999999998</v>
      </c>
      <c r="N282" s="733">
        <v>32.049999999999997</v>
      </c>
      <c r="O282" s="725">
        <v>3.6440000000000001</v>
      </c>
      <c r="P282" s="733">
        <v>30.48</v>
      </c>
      <c r="Q282" s="725">
        <v>3.0049999999999999</v>
      </c>
      <c r="R282" s="733">
        <v>28.3</v>
      </c>
      <c r="S282" s="725">
        <v>2.464</v>
      </c>
      <c r="T282" s="733">
        <v>27.44</v>
      </c>
      <c r="U282" s="725">
        <v>2.0840000000000001</v>
      </c>
      <c r="V282" s="733">
        <v>27.08</v>
      </c>
      <c r="W282" s="725">
        <v>1.885</v>
      </c>
      <c r="X282" s="734">
        <v>28.18</v>
      </c>
    </row>
    <row r="283" spans="2:24" x14ac:dyDescent="0.2">
      <c r="B283" s="724" t="s">
        <v>101</v>
      </c>
      <c r="C283" s="725">
        <v>7.516</v>
      </c>
      <c r="D283" s="733">
        <v>32.979999999999997</v>
      </c>
      <c r="E283" s="725">
        <v>9.2959999999999994</v>
      </c>
      <c r="F283" s="733">
        <v>27.6</v>
      </c>
      <c r="G283" s="725">
        <v>10.426</v>
      </c>
      <c r="H283" s="733">
        <v>25.71</v>
      </c>
      <c r="I283" s="725">
        <v>11.692</v>
      </c>
      <c r="J283" s="733">
        <v>24.29</v>
      </c>
      <c r="K283" s="725">
        <v>12.108000000000001</v>
      </c>
      <c r="L283" s="733">
        <v>23.97</v>
      </c>
      <c r="M283" s="725">
        <v>12.127000000000001</v>
      </c>
      <c r="N283" s="733">
        <v>23.9</v>
      </c>
      <c r="O283" s="725">
        <v>11.992000000000001</v>
      </c>
      <c r="P283" s="733">
        <v>23.96</v>
      </c>
      <c r="Q283" s="725">
        <v>11.772</v>
      </c>
      <c r="R283" s="733">
        <v>24.15</v>
      </c>
      <c r="S283" s="725">
        <v>11.456</v>
      </c>
      <c r="T283" s="733">
        <v>24.41</v>
      </c>
      <c r="U283" s="725">
        <v>11.058999999999999</v>
      </c>
      <c r="V283" s="733">
        <v>24.76</v>
      </c>
      <c r="W283" s="725">
        <v>10.536</v>
      </c>
      <c r="X283" s="734">
        <v>24.96</v>
      </c>
    </row>
    <row r="284" spans="2:24" x14ac:dyDescent="0.2">
      <c r="B284" s="724" t="s">
        <v>102</v>
      </c>
      <c r="C284" s="725">
        <v>6.5549999999999997</v>
      </c>
      <c r="D284" s="733">
        <v>26.33</v>
      </c>
      <c r="E284" s="725">
        <v>9.0009999999999994</v>
      </c>
      <c r="F284" s="733">
        <v>23.17</v>
      </c>
      <c r="G284" s="725">
        <v>10.382</v>
      </c>
      <c r="H284" s="733">
        <v>22.21</v>
      </c>
      <c r="I284" s="725">
        <v>9.9700000000000006</v>
      </c>
      <c r="J284" s="733">
        <v>21.75</v>
      </c>
      <c r="K284" s="725">
        <v>8.7720000000000002</v>
      </c>
      <c r="L284" s="733">
        <v>21.28</v>
      </c>
      <c r="M284" s="725">
        <v>7.569</v>
      </c>
      <c r="N284" s="733">
        <v>21.04</v>
      </c>
      <c r="O284" s="725">
        <v>6.36</v>
      </c>
      <c r="P284" s="733">
        <v>20.76</v>
      </c>
      <c r="Q284" s="725">
        <v>5.3230000000000004</v>
      </c>
      <c r="R284" s="733">
        <v>20.87</v>
      </c>
      <c r="S284" s="725">
        <v>4.4340000000000002</v>
      </c>
      <c r="T284" s="733">
        <v>20.49</v>
      </c>
      <c r="U284" s="725">
        <v>3.8809999999999998</v>
      </c>
      <c r="V284" s="733">
        <v>20.34</v>
      </c>
      <c r="W284" s="725">
        <v>3.4209999999999998</v>
      </c>
      <c r="X284" s="734">
        <v>21.15</v>
      </c>
    </row>
    <row r="285" spans="2:24" x14ac:dyDescent="0.2">
      <c r="B285" s="724" t="s">
        <v>103</v>
      </c>
      <c r="C285" s="725">
        <v>3.7709999999999999</v>
      </c>
      <c r="D285" s="733">
        <v>32.04</v>
      </c>
      <c r="E285" s="725">
        <v>5.1349999999999998</v>
      </c>
      <c r="F285" s="733">
        <v>35.79</v>
      </c>
      <c r="G285" s="725">
        <v>5.7050000000000001</v>
      </c>
      <c r="H285" s="733">
        <v>37.880000000000003</v>
      </c>
      <c r="I285" s="725">
        <v>5.718</v>
      </c>
      <c r="J285" s="733">
        <v>38.07</v>
      </c>
      <c r="K285" s="725">
        <v>5.5910000000000002</v>
      </c>
      <c r="L285" s="733">
        <v>37.85</v>
      </c>
      <c r="M285" s="725">
        <v>5.3659999999999997</v>
      </c>
      <c r="N285" s="733">
        <v>37.53</v>
      </c>
      <c r="O285" s="725">
        <v>5.0830000000000002</v>
      </c>
      <c r="P285" s="733">
        <v>37.18</v>
      </c>
      <c r="Q285" s="725">
        <v>4.7939999999999996</v>
      </c>
      <c r="R285" s="733">
        <v>36.99</v>
      </c>
      <c r="S285" s="725">
        <v>4.5039999999999996</v>
      </c>
      <c r="T285" s="733">
        <v>36.94</v>
      </c>
      <c r="U285" s="725">
        <v>4.2329999999999997</v>
      </c>
      <c r="V285" s="733">
        <v>36.97</v>
      </c>
      <c r="W285" s="725">
        <v>3.9630000000000001</v>
      </c>
      <c r="X285" s="734">
        <v>37.03</v>
      </c>
    </row>
    <row r="286" spans="2:24" ht="13.5" thickBot="1" x14ac:dyDescent="0.25">
      <c r="B286" s="757" t="s">
        <v>104</v>
      </c>
      <c r="C286" s="727">
        <v>18.466000000000001</v>
      </c>
      <c r="D286" s="735">
        <v>15.26</v>
      </c>
      <c r="E286" s="727">
        <v>21.521000000000001</v>
      </c>
      <c r="F286" s="735">
        <v>14.58</v>
      </c>
      <c r="G286" s="727">
        <v>23.876999999999999</v>
      </c>
      <c r="H286" s="735">
        <v>14.15</v>
      </c>
      <c r="I286" s="727">
        <v>25.215</v>
      </c>
      <c r="J286" s="735">
        <v>13.69</v>
      </c>
      <c r="K286" s="727">
        <v>25.155000000000001</v>
      </c>
      <c r="L286" s="735">
        <v>14</v>
      </c>
      <c r="M286" s="727">
        <v>24.629000000000001</v>
      </c>
      <c r="N286" s="735">
        <v>14.12</v>
      </c>
      <c r="O286" s="727">
        <v>23.198</v>
      </c>
      <c r="P286" s="735">
        <v>14.3</v>
      </c>
      <c r="Q286" s="727">
        <v>21.884</v>
      </c>
      <c r="R286" s="735">
        <v>14.37</v>
      </c>
      <c r="S286" s="727">
        <v>20.376999999999999</v>
      </c>
      <c r="T286" s="735">
        <v>14.33</v>
      </c>
      <c r="U286" s="727">
        <v>18.731999999999999</v>
      </c>
      <c r="V286" s="735">
        <v>14.49</v>
      </c>
      <c r="W286" s="727">
        <v>17.942</v>
      </c>
      <c r="X286" s="736">
        <v>14.18</v>
      </c>
    </row>
    <row r="289" spans="2:14" x14ac:dyDescent="0.2">
      <c r="B289" s="782" t="s">
        <v>745</v>
      </c>
      <c r="C289" s="718" t="s">
        <v>331</v>
      </c>
      <c r="D289" s="718" t="s">
        <v>222</v>
      </c>
      <c r="E289" s="718" t="s">
        <v>225</v>
      </c>
      <c r="F289" s="718" t="s">
        <v>226</v>
      </c>
      <c r="G289" s="718" t="s">
        <v>227</v>
      </c>
      <c r="H289" s="718" t="s">
        <v>228</v>
      </c>
      <c r="I289" s="718" t="s">
        <v>332</v>
      </c>
      <c r="J289" s="718" t="s">
        <v>333</v>
      </c>
      <c r="K289" s="718" t="s">
        <v>231</v>
      </c>
      <c r="L289" s="718" t="s">
        <v>232</v>
      </c>
      <c r="M289" s="718" t="s">
        <v>233</v>
      </c>
      <c r="N289" s="737"/>
    </row>
    <row r="290" spans="2:14" x14ac:dyDescent="0.2">
      <c r="B290" s="783"/>
      <c r="C290" s="717" t="s">
        <v>308</v>
      </c>
      <c r="D290" s="717" t="s">
        <v>308</v>
      </c>
      <c r="E290" s="717" t="s">
        <v>308</v>
      </c>
      <c r="F290" s="717" t="s">
        <v>308</v>
      </c>
      <c r="G290" s="717" t="s">
        <v>308</v>
      </c>
      <c r="H290" s="717" t="s">
        <v>308</v>
      </c>
      <c r="I290" s="717" t="s">
        <v>308</v>
      </c>
      <c r="J290" s="717" t="s">
        <v>308</v>
      </c>
      <c r="K290" s="717" t="s">
        <v>308</v>
      </c>
      <c r="L290" s="717" t="s">
        <v>308</v>
      </c>
      <c r="M290" s="719" t="s">
        <v>308</v>
      </c>
      <c r="N290" s="738"/>
    </row>
    <row r="291" spans="2:14" ht="41.25" thickBot="1" x14ac:dyDescent="0.25">
      <c r="B291" s="784"/>
      <c r="C291" s="720" t="s">
        <v>325</v>
      </c>
      <c r="D291" s="720" t="s">
        <v>325</v>
      </c>
      <c r="E291" s="720" t="s">
        <v>325</v>
      </c>
      <c r="F291" s="720" t="s">
        <v>325</v>
      </c>
      <c r="G291" s="720" t="s">
        <v>325</v>
      </c>
      <c r="H291" s="720" t="s">
        <v>325</v>
      </c>
      <c r="I291" s="720" t="s">
        <v>325</v>
      </c>
      <c r="J291" s="720" t="s">
        <v>325</v>
      </c>
      <c r="K291" s="720" t="s">
        <v>325</v>
      </c>
      <c r="L291" s="720" t="s">
        <v>325</v>
      </c>
      <c r="M291" s="720" t="s">
        <v>325</v>
      </c>
      <c r="N291" s="739"/>
    </row>
    <row r="292" spans="2:14" ht="25.5" x14ac:dyDescent="0.2">
      <c r="B292" s="753" t="s">
        <v>105</v>
      </c>
      <c r="C292" s="754">
        <f t="shared" ref="C292:C300" si="115">C275</f>
        <v>152.88499999999999</v>
      </c>
      <c r="D292" s="754">
        <f t="shared" ref="D292:D300" si="116">E275</f>
        <v>176.68299999999999</v>
      </c>
      <c r="E292" s="754">
        <f t="shared" ref="E292:E300" si="117">G275</f>
        <v>190.54300000000001</v>
      </c>
      <c r="F292" s="754">
        <f t="shared" ref="F292:F300" si="118">I275</f>
        <v>191.33099999999999</v>
      </c>
      <c r="G292" s="754">
        <f t="shared" ref="G292:G300" si="119">K275</f>
        <v>183.48099999999999</v>
      </c>
      <c r="H292" s="754">
        <f t="shared" ref="H292:H300" si="120">M275</f>
        <v>175.26599999999999</v>
      </c>
      <c r="I292" s="754">
        <f t="shared" ref="I292:I300" si="121">O275</f>
        <v>164.89099999999999</v>
      </c>
      <c r="J292" s="754">
        <f t="shared" ref="J292:J300" si="122">Q275</f>
        <v>154.25299999999999</v>
      </c>
      <c r="K292" s="754">
        <f t="shared" ref="K292:K300" si="123">S275</f>
        <v>143.10300000000001</v>
      </c>
      <c r="L292" s="754">
        <f t="shared" ref="L292:L300" si="124">U275</f>
        <v>130.79</v>
      </c>
      <c r="M292" s="755">
        <f t="shared" ref="M292:M300" si="125">W275</f>
        <v>120.926</v>
      </c>
      <c r="N292" s="722"/>
    </row>
    <row r="293" spans="2:14" x14ac:dyDescent="0.2">
      <c r="B293" s="743" t="s">
        <v>94</v>
      </c>
      <c r="C293" s="744">
        <f t="shared" si="115"/>
        <v>18.558</v>
      </c>
      <c r="D293" s="744">
        <f t="shared" si="116"/>
        <v>20.213999999999999</v>
      </c>
      <c r="E293" s="744">
        <f t="shared" si="117"/>
        <v>21.488</v>
      </c>
      <c r="F293" s="744">
        <f t="shared" si="118"/>
        <v>21.794</v>
      </c>
      <c r="G293" s="744">
        <f t="shared" si="119"/>
        <v>20.914999999999999</v>
      </c>
      <c r="H293" s="744">
        <f t="shared" si="120"/>
        <v>20.922000000000001</v>
      </c>
      <c r="I293" s="744">
        <f t="shared" si="121"/>
        <v>21.530999999999999</v>
      </c>
      <c r="J293" s="744">
        <f t="shared" si="122"/>
        <v>21.666</v>
      </c>
      <c r="K293" s="744">
        <f t="shared" si="123"/>
        <v>21.309000000000001</v>
      </c>
      <c r="L293" s="744">
        <f t="shared" si="124"/>
        <v>20.971</v>
      </c>
      <c r="M293" s="745">
        <f t="shared" si="125"/>
        <v>20.545000000000002</v>
      </c>
      <c r="N293" s="725"/>
    </row>
    <row r="294" spans="2:14" x14ac:dyDescent="0.2">
      <c r="B294" s="743" t="s">
        <v>95</v>
      </c>
      <c r="C294" s="744">
        <f t="shared" si="115"/>
        <v>14.029</v>
      </c>
      <c r="D294" s="744">
        <f t="shared" si="116"/>
        <v>15.246</v>
      </c>
      <c r="E294" s="744">
        <f t="shared" si="117"/>
        <v>15.768000000000001</v>
      </c>
      <c r="F294" s="744">
        <f t="shared" si="118"/>
        <v>16.259</v>
      </c>
      <c r="G294" s="744">
        <f t="shared" si="119"/>
        <v>15.987</v>
      </c>
      <c r="H294" s="744">
        <f t="shared" si="120"/>
        <v>16.012</v>
      </c>
      <c r="I294" s="744">
        <f t="shared" si="121"/>
        <v>16.187000000000001</v>
      </c>
      <c r="J294" s="744">
        <f t="shared" si="122"/>
        <v>16.972999999999999</v>
      </c>
      <c r="K294" s="744">
        <f t="shared" si="123"/>
        <v>16.917000000000002</v>
      </c>
      <c r="L294" s="744">
        <f t="shared" si="124"/>
        <v>16.646000000000001</v>
      </c>
      <c r="M294" s="745">
        <f t="shared" si="125"/>
        <v>16.591000000000001</v>
      </c>
      <c r="N294" s="725"/>
    </row>
    <row r="295" spans="2:14" x14ac:dyDescent="0.2">
      <c r="B295" s="743" t="s">
        <v>96</v>
      </c>
      <c r="C295" s="744">
        <f t="shared" si="115"/>
        <v>27.83</v>
      </c>
      <c r="D295" s="744">
        <f t="shared" si="116"/>
        <v>27.515000000000001</v>
      </c>
      <c r="E295" s="744">
        <f t="shared" si="117"/>
        <v>24.581</v>
      </c>
      <c r="F295" s="744">
        <f t="shared" si="118"/>
        <v>23.446999999999999</v>
      </c>
      <c r="G295" s="744">
        <f t="shared" si="119"/>
        <v>24.856999999999999</v>
      </c>
      <c r="H295" s="744">
        <f t="shared" si="120"/>
        <v>26.84</v>
      </c>
      <c r="I295" s="744">
        <f t="shared" si="121"/>
        <v>26.384</v>
      </c>
      <c r="J295" s="744">
        <f t="shared" si="122"/>
        <v>24.923999999999999</v>
      </c>
      <c r="K295" s="744">
        <f t="shared" si="123"/>
        <v>23.672000000000001</v>
      </c>
      <c r="L295" s="744">
        <f t="shared" si="124"/>
        <v>19.704000000000001</v>
      </c>
      <c r="M295" s="745">
        <f t="shared" si="125"/>
        <v>15.484</v>
      </c>
      <c r="N295" s="725"/>
    </row>
    <row r="296" spans="2:14" x14ac:dyDescent="0.2">
      <c r="B296" s="743" t="s">
        <v>97</v>
      </c>
      <c r="C296" s="744">
        <f t="shared" si="115"/>
        <v>27.28</v>
      </c>
      <c r="D296" s="744">
        <f t="shared" si="116"/>
        <v>33.713999999999999</v>
      </c>
      <c r="E296" s="744">
        <f t="shared" si="117"/>
        <v>40.799999999999997</v>
      </c>
      <c r="F296" s="744">
        <f t="shared" si="118"/>
        <v>41.762999999999998</v>
      </c>
      <c r="G296" s="744">
        <f t="shared" si="119"/>
        <v>38.11</v>
      </c>
      <c r="H296" s="744">
        <f t="shared" si="120"/>
        <v>33.795999999999999</v>
      </c>
      <c r="I296" s="744">
        <f t="shared" si="121"/>
        <v>29.77</v>
      </c>
      <c r="J296" s="744">
        <f t="shared" si="122"/>
        <v>25.61</v>
      </c>
      <c r="K296" s="744">
        <f t="shared" si="123"/>
        <v>21.542999999999999</v>
      </c>
      <c r="L296" s="744">
        <f t="shared" si="124"/>
        <v>18.119</v>
      </c>
      <c r="M296" s="745">
        <f t="shared" si="125"/>
        <v>15.727</v>
      </c>
      <c r="N296" s="725"/>
    </row>
    <row r="297" spans="2:14" x14ac:dyDescent="0.2">
      <c r="B297" s="743" t="s">
        <v>98</v>
      </c>
      <c r="C297" s="744">
        <f t="shared" si="115"/>
        <v>25.300999999999998</v>
      </c>
      <c r="D297" s="744">
        <f t="shared" si="116"/>
        <v>29.911000000000001</v>
      </c>
      <c r="E297" s="744">
        <f t="shared" si="117"/>
        <v>31.202000000000002</v>
      </c>
      <c r="F297" s="744">
        <f t="shared" si="118"/>
        <v>29.469000000000001</v>
      </c>
      <c r="G297" s="744">
        <f t="shared" si="119"/>
        <v>26.309000000000001</v>
      </c>
      <c r="H297" s="744">
        <f t="shared" si="120"/>
        <v>22.835000000000001</v>
      </c>
      <c r="I297" s="744">
        <f t="shared" si="121"/>
        <v>19.856999999999999</v>
      </c>
      <c r="J297" s="744">
        <f t="shared" si="122"/>
        <v>17.378</v>
      </c>
      <c r="K297" s="744">
        <f t="shared" si="123"/>
        <v>15.539</v>
      </c>
      <c r="L297" s="744">
        <f t="shared" si="124"/>
        <v>14.612</v>
      </c>
      <c r="M297" s="745">
        <f t="shared" si="125"/>
        <v>14.279</v>
      </c>
      <c r="N297" s="725"/>
    </row>
    <row r="298" spans="2:14" x14ac:dyDescent="0.2">
      <c r="B298" s="743" t="s">
        <v>99</v>
      </c>
      <c r="C298" s="744">
        <f t="shared" si="115"/>
        <v>0</v>
      </c>
      <c r="D298" s="744">
        <f t="shared" si="116"/>
        <v>0</v>
      </c>
      <c r="E298" s="744">
        <f t="shared" si="117"/>
        <v>0</v>
      </c>
      <c r="F298" s="744">
        <f t="shared" si="118"/>
        <v>0</v>
      </c>
      <c r="G298" s="744">
        <f t="shared" si="119"/>
        <v>0</v>
      </c>
      <c r="H298" s="744">
        <f t="shared" si="120"/>
        <v>0</v>
      </c>
      <c r="I298" s="744">
        <f t="shared" si="121"/>
        <v>0</v>
      </c>
      <c r="J298" s="744">
        <f t="shared" si="122"/>
        <v>0</v>
      </c>
      <c r="K298" s="744">
        <f t="shared" si="123"/>
        <v>0</v>
      </c>
      <c r="L298" s="744">
        <f t="shared" si="124"/>
        <v>0</v>
      </c>
      <c r="M298" s="745">
        <f t="shared" si="125"/>
        <v>0</v>
      </c>
      <c r="N298" s="725"/>
    </row>
    <row r="299" spans="2:14" x14ac:dyDescent="0.2">
      <c r="B299" s="743" t="s">
        <v>100</v>
      </c>
      <c r="C299" s="744">
        <f t="shared" si="115"/>
        <v>3.7349999999999999</v>
      </c>
      <c r="D299" s="744">
        <f t="shared" si="116"/>
        <v>5.2869999999999999</v>
      </c>
      <c r="E299" s="744">
        <f t="shared" si="117"/>
        <v>6.2519999999999998</v>
      </c>
      <c r="F299" s="744">
        <f t="shared" si="118"/>
        <v>5.7240000000000002</v>
      </c>
      <c r="G299" s="744">
        <f t="shared" si="119"/>
        <v>5.1120000000000001</v>
      </c>
      <c r="H299" s="744">
        <f t="shared" si="120"/>
        <v>4.4169999999999998</v>
      </c>
      <c r="I299" s="744">
        <f t="shared" si="121"/>
        <v>3.6440000000000001</v>
      </c>
      <c r="J299" s="744">
        <f t="shared" si="122"/>
        <v>3.0049999999999999</v>
      </c>
      <c r="K299" s="744">
        <f t="shared" si="123"/>
        <v>2.464</v>
      </c>
      <c r="L299" s="744">
        <f t="shared" si="124"/>
        <v>2.0840000000000001</v>
      </c>
      <c r="M299" s="745">
        <f t="shared" si="125"/>
        <v>1.885</v>
      </c>
      <c r="N299" s="725"/>
    </row>
    <row r="300" spans="2:14" x14ac:dyDescent="0.2">
      <c r="B300" s="743" t="s">
        <v>101</v>
      </c>
      <c r="C300" s="744">
        <f t="shared" si="115"/>
        <v>7.516</v>
      </c>
      <c r="D300" s="744">
        <f t="shared" si="116"/>
        <v>9.2959999999999994</v>
      </c>
      <c r="E300" s="744">
        <f t="shared" si="117"/>
        <v>10.426</v>
      </c>
      <c r="F300" s="744">
        <f t="shared" si="118"/>
        <v>11.692</v>
      </c>
      <c r="G300" s="744">
        <f t="shared" si="119"/>
        <v>12.108000000000001</v>
      </c>
      <c r="H300" s="744">
        <f t="shared" si="120"/>
        <v>12.127000000000001</v>
      </c>
      <c r="I300" s="744">
        <f t="shared" si="121"/>
        <v>11.992000000000001</v>
      </c>
      <c r="J300" s="744">
        <f t="shared" si="122"/>
        <v>11.772</v>
      </c>
      <c r="K300" s="744">
        <f t="shared" si="123"/>
        <v>11.456</v>
      </c>
      <c r="L300" s="744">
        <f t="shared" si="124"/>
        <v>11.058999999999999</v>
      </c>
      <c r="M300" s="745">
        <f t="shared" si="125"/>
        <v>10.536</v>
      </c>
      <c r="N300" s="725"/>
    </row>
    <row r="301" spans="2:14" x14ac:dyDescent="0.2">
      <c r="B301" s="743" t="s">
        <v>102</v>
      </c>
      <c r="C301" s="744">
        <f t="shared" ref="C301:C303" si="126">C284</f>
        <v>6.5549999999999997</v>
      </c>
      <c r="D301" s="744">
        <f t="shared" ref="D301:D303" si="127">E284</f>
        <v>9.0009999999999994</v>
      </c>
      <c r="E301" s="744">
        <f t="shared" ref="E301:E303" si="128">G284</f>
        <v>10.382</v>
      </c>
      <c r="F301" s="744">
        <f t="shared" ref="F301:F303" si="129">I284</f>
        <v>9.9700000000000006</v>
      </c>
      <c r="G301" s="744">
        <f t="shared" ref="G301:G303" si="130">K284</f>
        <v>8.7720000000000002</v>
      </c>
      <c r="H301" s="744">
        <f t="shared" ref="H301:H303" si="131">M284</f>
        <v>7.569</v>
      </c>
      <c r="I301" s="744">
        <f t="shared" ref="I301:I303" si="132">O284</f>
        <v>6.36</v>
      </c>
      <c r="J301" s="744">
        <f t="shared" ref="J301:J303" si="133">Q284</f>
        <v>5.3230000000000004</v>
      </c>
      <c r="K301" s="744">
        <f t="shared" ref="K301:K303" si="134">S284</f>
        <v>4.4340000000000002</v>
      </c>
      <c r="L301" s="744">
        <f t="shared" ref="L301:L303" si="135">U284</f>
        <v>3.8809999999999998</v>
      </c>
      <c r="M301" s="745">
        <f t="shared" ref="M301:M303" si="136">W284</f>
        <v>3.4209999999999998</v>
      </c>
      <c r="N301" s="725"/>
    </row>
    <row r="302" spans="2:14" x14ac:dyDescent="0.2">
      <c r="B302" s="743" t="s">
        <v>103</v>
      </c>
      <c r="C302" s="744">
        <f t="shared" si="126"/>
        <v>3.7709999999999999</v>
      </c>
      <c r="D302" s="744">
        <f t="shared" si="127"/>
        <v>5.1349999999999998</v>
      </c>
      <c r="E302" s="744">
        <f t="shared" si="128"/>
        <v>5.7050000000000001</v>
      </c>
      <c r="F302" s="744">
        <f t="shared" si="129"/>
        <v>5.718</v>
      </c>
      <c r="G302" s="744">
        <f t="shared" si="130"/>
        <v>5.5910000000000002</v>
      </c>
      <c r="H302" s="744">
        <f t="shared" si="131"/>
        <v>5.3659999999999997</v>
      </c>
      <c r="I302" s="744">
        <f t="shared" si="132"/>
        <v>5.0830000000000002</v>
      </c>
      <c r="J302" s="744">
        <f t="shared" si="133"/>
        <v>4.7939999999999996</v>
      </c>
      <c r="K302" s="744">
        <f t="shared" si="134"/>
        <v>4.5039999999999996</v>
      </c>
      <c r="L302" s="744">
        <f t="shared" si="135"/>
        <v>4.2329999999999997</v>
      </c>
      <c r="M302" s="745">
        <f t="shared" si="136"/>
        <v>3.9630000000000001</v>
      </c>
      <c r="N302" s="725"/>
    </row>
    <row r="303" spans="2:14" ht="13.5" thickBot="1" x14ac:dyDescent="0.25">
      <c r="B303" s="746" t="s">
        <v>104</v>
      </c>
      <c r="C303" s="747">
        <f t="shared" si="126"/>
        <v>18.466000000000001</v>
      </c>
      <c r="D303" s="747">
        <f t="shared" si="127"/>
        <v>21.521000000000001</v>
      </c>
      <c r="E303" s="747">
        <f t="shared" si="128"/>
        <v>23.876999999999999</v>
      </c>
      <c r="F303" s="747">
        <f t="shared" si="129"/>
        <v>25.215</v>
      </c>
      <c r="G303" s="747">
        <f t="shared" si="130"/>
        <v>25.155000000000001</v>
      </c>
      <c r="H303" s="747">
        <f t="shared" si="131"/>
        <v>24.629000000000001</v>
      </c>
      <c r="I303" s="747">
        <f t="shared" si="132"/>
        <v>23.198</v>
      </c>
      <c r="J303" s="747">
        <f t="shared" si="133"/>
        <v>21.884</v>
      </c>
      <c r="K303" s="747">
        <f t="shared" si="134"/>
        <v>20.376999999999999</v>
      </c>
      <c r="L303" s="747">
        <f t="shared" si="135"/>
        <v>18.731999999999999</v>
      </c>
      <c r="M303" s="748">
        <f t="shared" si="136"/>
        <v>17.942</v>
      </c>
      <c r="N303" s="725"/>
    </row>
    <row r="306" spans="2:14" x14ac:dyDescent="0.2">
      <c r="B306" s="782" t="s">
        <v>745</v>
      </c>
      <c r="C306" s="718" t="s">
        <v>331</v>
      </c>
      <c r="D306" s="718" t="s">
        <v>222</v>
      </c>
      <c r="E306" s="718" t="s">
        <v>225</v>
      </c>
      <c r="F306" s="718" t="s">
        <v>226</v>
      </c>
      <c r="G306" s="718" t="s">
        <v>227</v>
      </c>
      <c r="H306" s="718" t="s">
        <v>228</v>
      </c>
      <c r="I306" s="718" t="s">
        <v>332</v>
      </c>
      <c r="J306" s="718" t="s">
        <v>333</v>
      </c>
      <c r="K306" s="718" t="s">
        <v>231</v>
      </c>
      <c r="L306" s="718" t="s">
        <v>232</v>
      </c>
      <c r="M306" s="718" t="s">
        <v>233</v>
      </c>
      <c r="N306" s="737"/>
    </row>
    <row r="307" spans="2:14" x14ac:dyDescent="0.2">
      <c r="B307" s="783"/>
      <c r="C307" s="717" t="s">
        <v>486</v>
      </c>
      <c r="D307" s="717" t="s">
        <v>486</v>
      </c>
      <c r="E307" s="717" t="s">
        <v>486</v>
      </c>
      <c r="F307" s="717" t="s">
        <v>486</v>
      </c>
      <c r="G307" s="717" t="s">
        <v>486</v>
      </c>
      <c r="H307" s="717" t="s">
        <v>486</v>
      </c>
      <c r="I307" s="717" t="s">
        <v>486</v>
      </c>
      <c r="J307" s="717" t="s">
        <v>486</v>
      </c>
      <c r="K307" s="717" t="s">
        <v>486</v>
      </c>
      <c r="L307" s="717" t="s">
        <v>486</v>
      </c>
      <c r="M307" s="719" t="s">
        <v>486</v>
      </c>
      <c r="N307" s="738"/>
    </row>
    <row r="308" spans="2:14" ht="41.25" thickBot="1" x14ac:dyDescent="0.25">
      <c r="B308" s="784"/>
      <c r="C308" s="720" t="s">
        <v>325</v>
      </c>
      <c r="D308" s="720" t="s">
        <v>325</v>
      </c>
      <c r="E308" s="720" t="s">
        <v>325</v>
      </c>
      <c r="F308" s="720" t="s">
        <v>325</v>
      </c>
      <c r="G308" s="720" t="s">
        <v>325</v>
      </c>
      <c r="H308" s="720" t="s">
        <v>325</v>
      </c>
      <c r="I308" s="720" t="s">
        <v>325</v>
      </c>
      <c r="J308" s="720" t="s">
        <v>325</v>
      </c>
      <c r="K308" s="720" t="s">
        <v>325</v>
      </c>
      <c r="L308" s="720" t="s">
        <v>325</v>
      </c>
      <c r="M308" s="720" t="s">
        <v>325</v>
      </c>
      <c r="N308" s="739"/>
    </row>
    <row r="309" spans="2:14" ht="25.5" x14ac:dyDescent="0.2">
      <c r="B309" s="753" t="s">
        <v>105</v>
      </c>
      <c r="C309" s="754">
        <f t="shared" ref="C309:C320" si="137">SUM(C258,C275)</f>
        <v>158.66</v>
      </c>
      <c r="D309" s="754">
        <f t="shared" ref="D309:D320" si="138">SUM(D258,E275)</f>
        <v>184.14400000000001</v>
      </c>
      <c r="E309" s="754">
        <f t="shared" ref="E309:E320" si="139">SUM(E258,G275)</f>
        <v>200.048</v>
      </c>
      <c r="F309" s="754">
        <f t="shared" ref="F309:F320" si="140">SUM(F258,I275)</f>
        <v>203.232</v>
      </c>
      <c r="G309" s="754">
        <f t="shared" ref="G309:G320" si="141">SUM(G258,K275)</f>
        <v>197.54900000000001</v>
      </c>
      <c r="H309" s="754">
        <f t="shared" ref="H309:H320" si="142">SUM(H258,M275)</f>
        <v>189.80099999999999</v>
      </c>
      <c r="I309" s="754">
        <f t="shared" ref="I309:I320" si="143">SUM(I258,O275)</f>
        <v>179.422</v>
      </c>
      <c r="J309" s="754">
        <f t="shared" ref="J309:J320" si="144">SUM(J258,Q275)</f>
        <v>168.71599999999998</v>
      </c>
      <c r="K309" s="754">
        <f t="shared" ref="K309:K320" si="145">SUM(K258,S275)</f>
        <v>157.30200000000002</v>
      </c>
      <c r="L309" s="754">
        <f t="shared" ref="L309:L320" si="146">SUM(L258,U275)</f>
        <v>144.773</v>
      </c>
      <c r="M309" s="755">
        <f t="shared" ref="M309:M320" si="147">SUM(M258,W275)</f>
        <v>134.679</v>
      </c>
      <c r="N309" s="722"/>
    </row>
    <row r="310" spans="2:14" x14ac:dyDescent="0.2">
      <c r="B310" s="743" t="s">
        <v>94</v>
      </c>
      <c r="C310" s="744">
        <f t="shared" si="137"/>
        <v>18.805</v>
      </c>
      <c r="D310" s="744">
        <f t="shared" si="138"/>
        <v>20.448</v>
      </c>
      <c r="E310" s="744">
        <f t="shared" si="139"/>
        <v>21.731999999999999</v>
      </c>
      <c r="F310" s="744">
        <f t="shared" si="140"/>
        <v>22.344000000000001</v>
      </c>
      <c r="G310" s="744">
        <f t="shared" si="141"/>
        <v>21.798999999999999</v>
      </c>
      <c r="H310" s="744">
        <f t="shared" si="142"/>
        <v>22.214000000000002</v>
      </c>
      <c r="I310" s="744">
        <f t="shared" si="143"/>
        <v>23.221999999999998</v>
      </c>
      <c r="J310" s="744">
        <f t="shared" si="144"/>
        <v>23.835999999999999</v>
      </c>
      <c r="K310" s="744">
        <f t="shared" si="145"/>
        <v>23.855</v>
      </c>
      <c r="L310" s="744">
        <f t="shared" si="146"/>
        <v>23.901</v>
      </c>
      <c r="M310" s="745">
        <f t="shared" si="147"/>
        <v>23.772000000000002</v>
      </c>
      <c r="N310" s="725"/>
    </row>
    <row r="311" spans="2:14" x14ac:dyDescent="0.2">
      <c r="B311" s="743" t="s">
        <v>95</v>
      </c>
      <c r="C311" s="744">
        <f t="shared" si="137"/>
        <v>14.676</v>
      </c>
      <c r="D311" s="744">
        <f t="shared" si="138"/>
        <v>15.946</v>
      </c>
      <c r="E311" s="744">
        <f t="shared" si="139"/>
        <v>16.469000000000001</v>
      </c>
      <c r="F311" s="744">
        <f t="shared" si="140"/>
        <v>17.167999999999999</v>
      </c>
      <c r="G311" s="744">
        <f t="shared" si="141"/>
        <v>17.148</v>
      </c>
      <c r="H311" s="744">
        <f t="shared" si="142"/>
        <v>17.75</v>
      </c>
      <c r="I311" s="744">
        <f t="shared" si="143"/>
        <v>18.367000000000001</v>
      </c>
      <c r="J311" s="744">
        <f t="shared" si="144"/>
        <v>19.628</v>
      </c>
      <c r="K311" s="744">
        <f t="shared" si="145"/>
        <v>20.010000000000002</v>
      </c>
      <c r="L311" s="744">
        <f t="shared" si="146"/>
        <v>20.207000000000001</v>
      </c>
      <c r="M311" s="745">
        <f t="shared" si="147"/>
        <v>20.528000000000002</v>
      </c>
      <c r="N311" s="725"/>
    </row>
    <row r="312" spans="2:14" x14ac:dyDescent="0.2">
      <c r="B312" s="743" t="s">
        <v>96</v>
      </c>
      <c r="C312" s="744">
        <f t="shared" si="137"/>
        <v>27.901999999999997</v>
      </c>
      <c r="D312" s="744">
        <f t="shared" si="138"/>
        <v>27.653000000000002</v>
      </c>
      <c r="E312" s="744">
        <f t="shared" si="139"/>
        <v>24.706</v>
      </c>
      <c r="F312" s="744">
        <f t="shared" si="140"/>
        <v>23.57</v>
      </c>
      <c r="G312" s="744">
        <f t="shared" si="141"/>
        <v>24.971999999999998</v>
      </c>
      <c r="H312" s="744">
        <f t="shared" si="142"/>
        <v>26.957999999999998</v>
      </c>
      <c r="I312" s="744">
        <f t="shared" si="143"/>
        <v>26.518000000000001</v>
      </c>
      <c r="J312" s="744">
        <f t="shared" si="144"/>
        <v>25.076999999999998</v>
      </c>
      <c r="K312" s="744">
        <f t="shared" si="145"/>
        <v>23.831</v>
      </c>
      <c r="L312" s="744">
        <f t="shared" si="146"/>
        <v>19.858000000000001</v>
      </c>
      <c r="M312" s="745">
        <f t="shared" si="147"/>
        <v>15.625999999999999</v>
      </c>
      <c r="N312" s="725"/>
    </row>
    <row r="313" spans="2:14" x14ac:dyDescent="0.2">
      <c r="B313" s="743" t="s">
        <v>97</v>
      </c>
      <c r="C313" s="744">
        <f t="shared" si="137"/>
        <v>27.298999999999999</v>
      </c>
      <c r="D313" s="744">
        <f t="shared" si="138"/>
        <v>33.753</v>
      </c>
      <c r="E313" s="744">
        <f t="shared" si="139"/>
        <v>40.888999999999996</v>
      </c>
      <c r="F313" s="744">
        <f t="shared" si="140"/>
        <v>41.861999999999995</v>
      </c>
      <c r="G313" s="744">
        <f t="shared" si="141"/>
        <v>38.203000000000003</v>
      </c>
      <c r="H313" s="744">
        <f t="shared" si="142"/>
        <v>33.878999999999998</v>
      </c>
      <c r="I313" s="744">
        <f t="shared" si="143"/>
        <v>29.84</v>
      </c>
      <c r="J313" s="744">
        <f t="shared" si="144"/>
        <v>25.667999999999999</v>
      </c>
      <c r="K313" s="744">
        <f t="shared" si="145"/>
        <v>21.591999999999999</v>
      </c>
      <c r="L313" s="744">
        <f t="shared" si="146"/>
        <v>18.158999999999999</v>
      </c>
      <c r="M313" s="745">
        <f t="shared" si="147"/>
        <v>15.755000000000001</v>
      </c>
      <c r="N313" s="725"/>
    </row>
    <row r="314" spans="2:14" x14ac:dyDescent="0.2">
      <c r="B314" s="743" t="s">
        <v>98</v>
      </c>
      <c r="C314" s="744">
        <f t="shared" si="137"/>
        <v>25.787999999999997</v>
      </c>
      <c r="D314" s="744">
        <f t="shared" si="138"/>
        <v>30.349</v>
      </c>
      <c r="E314" s="744">
        <f t="shared" si="139"/>
        <v>31.652000000000001</v>
      </c>
      <c r="F314" s="744">
        <f t="shared" si="140"/>
        <v>30.128</v>
      </c>
      <c r="G314" s="744">
        <f t="shared" si="141"/>
        <v>27.692</v>
      </c>
      <c r="H314" s="744">
        <f t="shared" si="142"/>
        <v>24.812000000000001</v>
      </c>
      <c r="I314" s="744">
        <f t="shared" si="143"/>
        <v>22.282</v>
      </c>
      <c r="J314" s="744">
        <f t="shared" si="144"/>
        <v>20.097999999999999</v>
      </c>
      <c r="K314" s="744">
        <f t="shared" si="145"/>
        <v>18.420999999999999</v>
      </c>
      <c r="L314" s="744">
        <f t="shared" si="146"/>
        <v>17.298000000000002</v>
      </c>
      <c r="M314" s="745">
        <f t="shared" si="147"/>
        <v>16.731999999999999</v>
      </c>
      <c r="N314" s="725"/>
    </row>
    <row r="315" spans="2:14" x14ac:dyDescent="0.2">
      <c r="B315" s="743" t="s">
        <v>99</v>
      </c>
      <c r="C315" s="744">
        <f t="shared" si="137"/>
        <v>0</v>
      </c>
      <c r="D315" s="744">
        <f t="shared" si="138"/>
        <v>0</v>
      </c>
      <c r="E315" s="744">
        <f t="shared" si="139"/>
        <v>0</v>
      </c>
      <c r="F315" s="744">
        <f t="shared" si="140"/>
        <v>0</v>
      </c>
      <c r="G315" s="744">
        <f t="shared" si="141"/>
        <v>0</v>
      </c>
      <c r="H315" s="744">
        <f t="shared" si="142"/>
        <v>0</v>
      </c>
      <c r="I315" s="744">
        <f t="shared" si="143"/>
        <v>0</v>
      </c>
      <c r="J315" s="744">
        <f t="shared" si="144"/>
        <v>0</v>
      </c>
      <c r="K315" s="744">
        <f t="shared" si="145"/>
        <v>0</v>
      </c>
      <c r="L315" s="744">
        <f t="shared" si="146"/>
        <v>0</v>
      </c>
      <c r="M315" s="745">
        <f t="shared" si="147"/>
        <v>0</v>
      </c>
      <c r="N315" s="725"/>
    </row>
    <row r="316" spans="2:14" x14ac:dyDescent="0.2">
      <c r="B316" s="743" t="s">
        <v>100</v>
      </c>
      <c r="C316" s="744">
        <f t="shared" si="137"/>
        <v>3.7359999999999998</v>
      </c>
      <c r="D316" s="744">
        <f t="shared" si="138"/>
        <v>5.2880000000000003</v>
      </c>
      <c r="E316" s="744">
        <f t="shared" si="139"/>
        <v>6.2530000000000001</v>
      </c>
      <c r="F316" s="744">
        <f t="shared" si="140"/>
        <v>5.7250000000000005</v>
      </c>
      <c r="G316" s="744">
        <f t="shared" si="141"/>
        <v>5.1120000000000001</v>
      </c>
      <c r="H316" s="744">
        <f t="shared" si="142"/>
        <v>4.4169999999999998</v>
      </c>
      <c r="I316" s="744">
        <f t="shared" si="143"/>
        <v>3.6440000000000001</v>
      </c>
      <c r="J316" s="744">
        <f t="shared" si="144"/>
        <v>3.0049999999999999</v>
      </c>
      <c r="K316" s="744">
        <f t="shared" si="145"/>
        <v>2.464</v>
      </c>
      <c r="L316" s="744">
        <f t="shared" si="146"/>
        <v>2.0840000000000001</v>
      </c>
      <c r="M316" s="745">
        <f t="shared" si="147"/>
        <v>1.885</v>
      </c>
      <c r="N316" s="725"/>
    </row>
    <row r="317" spans="2:14" x14ac:dyDescent="0.2">
      <c r="B317" s="743" t="s">
        <v>101</v>
      </c>
      <c r="C317" s="744">
        <f t="shared" si="137"/>
        <v>7.516</v>
      </c>
      <c r="D317" s="744">
        <f t="shared" si="138"/>
        <v>9.2959999999999994</v>
      </c>
      <c r="E317" s="744">
        <f t="shared" si="139"/>
        <v>10.426</v>
      </c>
      <c r="F317" s="744">
        <f t="shared" si="140"/>
        <v>11.692</v>
      </c>
      <c r="G317" s="744">
        <f t="shared" si="141"/>
        <v>12.108000000000001</v>
      </c>
      <c r="H317" s="744">
        <f t="shared" si="142"/>
        <v>12.127000000000001</v>
      </c>
      <c r="I317" s="744">
        <f t="shared" si="143"/>
        <v>11.992000000000001</v>
      </c>
      <c r="J317" s="744">
        <f t="shared" si="144"/>
        <v>11.772</v>
      </c>
      <c r="K317" s="744">
        <f t="shared" si="145"/>
        <v>11.456</v>
      </c>
      <c r="L317" s="744">
        <f t="shared" si="146"/>
        <v>11.058999999999999</v>
      </c>
      <c r="M317" s="745">
        <f t="shared" si="147"/>
        <v>10.536</v>
      </c>
      <c r="N317" s="725"/>
    </row>
    <row r="318" spans="2:14" x14ac:dyDescent="0.2">
      <c r="B318" s="743" t="s">
        <v>102</v>
      </c>
      <c r="C318" s="744">
        <f t="shared" si="137"/>
        <v>6.76</v>
      </c>
      <c r="D318" s="744">
        <f t="shared" si="138"/>
        <v>9.1869999999999994</v>
      </c>
      <c r="E318" s="744">
        <f t="shared" si="139"/>
        <v>10.546999999999999</v>
      </c>
      <c r="F318" s="744">
        <f t="shared" si="140"/>
        <v>10.123000000000001</v>
      </c>
      <c r="G318" s="744">
        <f t="shared" si="141"/>
        <v>8.9</v>
      </c>
      <c r="H318" s="744">
        <f t="shared" si="142"/>
        <v>7.6950000000000003</v>
      </c>
      <c r="I318" s="744">
        <f t="shared" si="143"/>
        <v>6.5040000000000004</v>
      </c>
      <c r="J318" s="744">
        <f t="shared" si="144"/>
        <v>5.4570000000000007</v>
      </c>
      <c r="K318" s="744">
        <f t="shared" si="145"/>
        <v>4.5590000000000002</v>
      </c>
      <c r="L318" s="744">
        <f t="shared" si="146"/>
        <v>3.9939999999999998</v>
      </c>
      <c r="M318" s="745">
        <f t="shared" si="147"/>
        <v>3.5259999999999998</v>
      </c>
      <c r="N318" s="725"/>
    </row>
    <row r="319" spans="2:14" x14ac:dyDescent="0.2">
      <c r="B319" s="743" t="s">
        <v>103</v>
      </c>
      <c r="C319" s="744">
        <f t="shared" si="137"/>
        <v>3.7709999999999999</v>
      </c>
      <c r="D319" s="744">
        <f t="shared" si="138"/>
        <v>5.1349999999999998</v>
      </c>
      <c r="E319" s="744">
        <f t="shared" si="139"/>
        <v>5.7050000000000001</v>
      </c>
      <c r="F319" s="744">
        <f t="shared" si="140"/>
        <v>5.718</v>
      </c>
      <c r="G319" s="744">
        <f t="shared" si="141"/>
        <v>5.5910000000000002</v>
      </c>
      <c r="H319" s="744">
        <f t="shared" si="142"/>
        <v>5.3659999999999997</v>
      </c>
      <c r="I319" s="744">
        <f t="shared" si="143"/>
        <v>5.0830000000000002</v>
      </c>
      <c r="J319" s="744">
        <f t="shared" si="144"/>
        <v>4.7939999999999996</v>
      </c>
      <c r="K319" s="744">
        <f t="shared" si="145"/>
        <v>4.5039999999999996</v>
      </c>
      <c r="L319" s="744">
        <f t="shared" si="146"/>
        <v>4.2329999999999997</v>
      </c>
      <c r="M319" s="745">
        <f t="shared" si="147"/>
        <v>3.9630000000000001</v>
      </c>
      <c r="N319" s="725"/>
    </row>
    <row r="320" spans="2:14" ht="13.5" thickBot="1" x14ac:dyDescent="0.25">
      <c r="B320" s="746" t="s">
        <v>104</v>
      </c>
      <c r="C320" s="747">
        <f t="shared" si="137"/>
        <v>22.562000000000001</v>
      </c>
      <c r="D320" s="747">
        <f t="shared" si="138"/>
        <v>27.245000000000001</v>
      </c>
      <c r="E320" s="747">
        <f t="shared" si="139"/>
        <v>31.606999999999999</v>
      </c>
      <c r="F320" s="747">
        <f t="shared" si="140"/>
        <v>34.622</v>
      </c>
      <c r="G320" s="747">
        <f t="shared" si="141"/>
        <v>35.457999999999998</v>
      </c>
      <c r="H320" s="747">
        <f t="shared" si="142"/>
        <v>33.829000000000001</v>
      </c>
      <c r="I320" s="747">
        <f t="shared" si="143"/>
        <v>31.085000000000001</v>
      </c>
      <c r="J320" s="747">
        <f t="shared" si="144"/>
        <v>28.457000000000001</v>
      </c>
      <c r="K320" s="747">
        <f t="shared" si="145"/>
        <v>25.722999999999999</v>
      </c>
      <c r="L320" s="747">
        <f t="shared" si="146"/>
        <v>23.231999999999999</v>
      </c>
      <c r="M320" s="748">
        <f t="shared" si="147"/>
        <v>21.803000000000001</v>
      </c>
      <c r="N320" s="725"/>
    </row>
  </sheetData>
  <mergeCells count="116"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North East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13 data'!$C$24</f>
        <v>1.1140000000000001E-2</v>
      </c>
      <c r="D8" s="642">
        <f>'Section 13 data'!$D$24</f>
        <v>1.10473</v>
      </c>
      <c r="E8" s="198">
        <f>'Section 13 data'!$E$24</f>
        <v>25.88</v>
      </c>
      <c r="F8" s="643">
        <f>SUM(C8,D8)</f>
        <v>1.1158699999999999</v>
      </c>
    </row>
    <row r="9" spans="2:6" ht="15" customHeight="1" x14ac:dyDescent="0.2">
      <c r="B9" s="95" t="s">
        <v>341</v>
      </c>
      <c r="C9" s="641">
        <f>'Section 13 data'!$C$25</f>
        <v>8.8400000000000006E-3</v>
      </c>
      <c r="D9" s="642">
        <f>'Section 13 data'!$D$25</f>
        <v>3.7689999999999994E-2</v>
      </c>
      <c r="E9" s="198">
        <f>'Section 13 data'!$E$25</f>
        <v>62.49</v>
      </c>
      <c r="F9" s="643">
        <f t="shared" ref="F9:F17" si="0">SUM(C9,D9)</f>
        <v>4.6529999999999995E-2</v>
      </c>
    </row>
    <row r="10" spans="2:6" ht="15" customHeight="1" x14ac:dyDescent="0.2">
      <c r="B10" s="96" t="s">
        <v>342</v>
      </c>
      <c r="C10" s="641">
        <f>'Section 13 data'!$C$26</f>
        <v>1.9399999999999999E-3</v>
      </c>
      <c r="D10" s="642">
        <f>'Section 13 data'!$D$26</f>
        <v>0.27088999999999996</v>
      </c>
      <c r="E10" s="198">
        <f>'Section 13 data'!$E$26</f>
        <v>58.71</v>
      </c>
      <c r="F10" s="643">
        <f t="shared" si="0"/>
        <v>0.27282999999999996</v>
      </c>
    </row>
    <row r="11" spans="2:6" ht="15" customHeight="1" x14ac:dyDescent="0.2">
      <c r="B11" s="94" t="s">
        <v>343</v>
      </c>
      <c r="C11" s="641">
        <f>'Section 13 data'!$C$27</f>
        <v>4.5700000000000003E-3</v>
      </c>
      <c r="D11" s="642">
        <f>'Section 13 data'!$D$27</f>
        <v>0.17552999999999999</v>
      </c>
      <c r="E11" s="198">
        <f>'Section 13 data'!$E$27</f>
        <v>39.21</v>
      </c>
      <c r="F11" s="643">
        <f t="shared" si="0"/>
        <v>0.18009999999999998</v>
      </c>
    </row>
    <row r="12" spans="2:6" ht="15" customHeight="1" x14ac:dyDescent="0.2">
      <c r="B12" s="94" t="s">
        <v>344</v>
      </c>
      <c r="C12" s="641">
        <f>'Section 13 data'!$C$28</f>
        <v>2.6069999999999999E-2</v>
      </c>
      <c r="D12" s="642">
        <f>'Section 13 data'!$D$28</f>
        <v>0.49027999999999999</v>
      </c>
      <c r="E12" s="198">
        <f>'Section 13 data'!$E$28</f>
        <v>35.590000000000003</v>
      </c>
      <c r="F12" s="643">
        <f t="shared" si="0"/>
        <v>0.51634999999999998</v>
      </c>
    </row>
    <row r="13" spans="2:6" ht="15" customHeight="1" x14ac:dyDescent="0.2">
      <c r="B13" s="94" t="s">
        <v>345</v>
      </c>
      <c r="C13" s="641">
        <f>'Section 13 data'!$C$29</f>
        <v>2.6710000000000001E-2</v>
      </c>
      <c r="D13" s="642">
        <f>'Section 13 data'!$D$29</f>
        <v>0.62878000000000001</v>
      </c>
      <c r="E13" s="198">
        <f>'Section 13 data'!$E$29</f>
        <v>45.9</v>
      </c>
      <c r="F13" s="643">
        <f t="shared" si="0"/>
        <v>0.65549000000000002</v>
      </c>
    </row>
    <row r="14" spans="2:6" ht="15" customHeight="1" x14ac:dyDescent="0.2">
      <c r="B14" s="94" t="s">
        <v>346</v>
      </c>
      <c r="C14" s="641">
        <f>'Section 13 data'!$C$30</f>
        <v>0</v>
      </c>
      <c r="D14" s="642">
        <f>'Section 13 data'!$D$30</f>
        <v>1.50379</v>
      </c>
      <c r="E14" s="198">
        <f>'Section 13 data'!$E$30</f>
        <v>28.76</v>
      </c>
      <c r="F14" s="643">
        <f t="shared" si="0"/>
        <v>1.50379</v>
      </c>
    </row>
    <row r="15" spans="2:6" ht="15" customHeight="1" x14ac:dyDescent="0.2">
      <c r="B15" s="94" t="s">
        <v>347</v>
      </c>
      <c r="C15" s="641">
        <f>'Section 13 data'!$C$31</f>
        <v>9.5999999999999992E-4</v>
      </c>
      <c r="D15" s="642">
        <f>'Section 13 data'!$D$31</f>
        <v>0.80364000000000002</v>
      </c>
      <c r="E15" s="198">
        <f>'Section 13 data'!$E$31</f>
        <v>66.09</v>
      </c>
      <c r="F15" s="643">
        <f t="shared" si="0"/>
        <v>0.80459999999999998</v>
      </c>
    </row>
    <row r="16" spans="2:6" ht="15" customHeight="1" x14ac:dyDescent="0.2">
      <c r="B16" s="94" t="s">
        <v>270</v>
      </c>
      <c r="C16" s="641">
        <f>'Section 13 data'!$C$32</f>
        <v>0</v>
      </c>
      <c r="D16" s="642">
        <f>'Section 13 data'!$D$32</f>
        <v>0</v>
      </c>
      <c r="E16" s="198">
        <f>'Section 13 data'!$E$32</f>
        <v>0</v>
      </c>
      <c r="F16" s="643">
        <f t="shared" si="0"/>
        <v>0</v>
      </c>
    </row>
    <row r="17" spans="2:6" ht="15" customHeight="1" x14ac:dyDescent="0.2">
      <c r="B17" s="97" t="s">
        <v>80</v>
      </c>
      <c r="C17" s="644">
        <f>'Section 13 data'!$C$8</f>
        <v>8.022E-2</v>
      </c>
      <c r="D17" s="644">
        <f>'Section 13 data'!$D$8</f>
        <v>5.0153400000000001</v>
      </c>
      <c r="E17" s="314">
        <f>'Section 13 data'!$E$8</f>
        <v>17.18</v>
      </c>
      <c r="F17" s="644">
        <f t="shared" si="0"/>
        <v>5.0955599999999999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North East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data'!$J$13</f>
        <v>0</v>
      </c>
      <c r="D8" s="634">
        <f>'Section 13 data'!$K$13</f>
        <v>0</v>
      </c>
      <c r="E8" s="198">
        <f>'Section 13 data'!$L$13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13 data'!$J$14</f>
        <v>6.7000000000000004E-2</v>
      </c>
      <c r="D9" s="634">
        <f>'Section 13 data'!$K$14</f>
        <v>9.2040000000000006</v>
      </c>
      <c r="E9" s="198">
        <f>'Section 13 data'!$L$14</f>
        <v>38.82</v>
      </c>
      <c r="F9" s="629">
        <f t="shared" ref="F9:F15" si="0">SUM(C9,D9)</f>
        <v>9.2710000000000008</v>
      </c>
    </row>
    <row r="10" spans="2:6" ht="15" customHeight="1" x14ac:dyDescent="0.2">
      <c r="B10" s="81" t="s">
        <v>336</v>
      </c>
      <c r="C10" s="67">
        <f>'Section 13 data'!$J$15</f>
        <v>0.161</v>
      </c>
      <c r="D10" s="634">
        <f>'Section 13 data'!$K$15</f>
        <v>44.765000000000001</v>
      </c>
      <c r="E10" s="198">
        <f>'Section 13 data'!$L$15</f>
        <v>36.721535754777847</v>
      </c>
      <c r="F10" s="629">
        <f t="shared" si="0"/>
        <v>44.926000000000002</v>
      </c>
    </row>
    <row r="11" spans="2:6" ht="15" customHeight="1" x14ac:dyDescent="0.2">
      <c r="B11" s="81" t="s">
        <v>337</v>
      </c>
      <c r="C11" s="67">
        <f>'Section 13 data'!$J$16</f>
        <v>0.27100000000000002</v>
      </c>
      <c r="D11" s="634">
        <f>'Section 13 data'!$K$16</f>
        <v>74.712999999999994</v>
      </c>
      <c r="E11" s="198">
        <f>'Section 13 data'!$L$16</f>
        <v>53.258074362034471</v>
      </c>
      <c r="F11" s="629">
        <f t="shared" si="0"/>
        <v>74.983999999999995</v>
      </c>
    </row>
    <row r="12" spans="2:6" ht="15" customHeight="1" x14ac:dyDescent="0.2">
      <c r="B12" s="81" t="s">
        <v>338</v>
      </c>
      <c r="C12" s="67">
        <f>'Section 13 data'!$J$17</f>
        <v>7.2640000000000002</v>
      </c>
      <c r="D12" s="634">
        <f>'Section 13 data'!$K$17</f>
        <v>420.58800000000002</v>
      </c>
      <c r="E12" s="198">
        <f>'Section 13 data'!$L$17</f>
        <v>40.630000000000003</v>
      </c>
      <c r="F12" s="629">
        <f t="shared" si="0"/>
        <v>427.85200000000003</v>
      </c>
    </row>
    <row r="13" spans="2:6" ht="15" customHeight="1" x14ac:dyDescent="0.2">
      <c r="B13" s="81" t="s">
        <v>339</v>
      </c>
      <c r="C13" s="67">
        <f>'Section 13 data'!$J$18</f>
        <v>0.10100000000000001</v>
      </c>
      <c r="D13" s="634">
        <f>'Section 13 data'!$K$18</f>
        <v>308.88900000000001</v>
      </c>
      <c r="E13" s="198">
        <f>'Section 13 data'!$L$18</f>
        <v>34.630000000000003</v>
      </c>
      <c r="F13" s="629">
        <f t="shared" si="0"/>
        <v>308.99</v>
      </c>
    </row>
    <row r="14" spans="2:6" ht="15" customHeight="1" x14ac:dyDescent="0.2">
      <c r="B14" s="81" t="s">
        <v>268</v>
      </c>
      <c r="C14" s="67">
        <f>'Section 13 data'!$J$19</f>
        <v>1.552</v>
      </c>
      <c r="D14" s="634">
        <f>'Section 13 data'!$K$19</f>
        <v>323.65699999999998</v>
      </c>
      <c r="E14" s="198">
        <f>'Section 13 data'!$L$19</f>
        <v>58.364717296843416</v>
      </c>
      <c r="F14" s="629">
        <f t="shared" si="0"/>
        <v>325.209</v>
      </c>
    </row>
    <row r="15" spans="2:6" ht="15" customHeight="1" x14ac:dyDescent="0.2">
      <c r="B15" s="83" t="s">
        <v>80</v>
      </c>
      <c r="C15" s="635">
        <f>'Section 13 data'!$J$8</f>
        <v>9.4160000000000004</v>
      </c>
      <c r="D15" s="635">
        <f>'Section 13 data'!$K$8</f>
        <v>1181.8150000000001</v>
      </c>
      <c r="E15" s="314">
        <f>'Section 13 data'!$L$8</f>
        <v>22.5</v>
      </c>
      <c r="F15" s="636">
        <f t="shared" si="0"/>
        <v>1191.231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North East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13 data'!$J$24</f>
        <v>2E-3</v>
      </c>
      <c r="D8" s="85">
        <f>'Section 13 data'!$K$24</f>
        <v>9.7140000000000004</v>
      </c>
      <c r="E8" s="198">
        <f>'Section 13 data'!$L$24</f>
        <v>37.29</v>
      </c>
      <c r="F8" s="629">
        <f>SUM(C8,D8)</f>
        <v>9.7160000000000011</v>
      </c>
    </row>
    <row r="9" spans="2:6" ht="15" customHeight="1" x14ac:dyDescent="0.2">
      <c r="B9" s="79" t="s">
        <v>341</v>
      </c>
      <c r="C9" s="67">
        <f>'Section 13 data'!$J$25</f>
        <v>0.22600000000000001</v>
      </c>
      <c r="D9" s="85">
        <f>'Section 13 data'!$K$25</f>
        <v>0.63400000000000001</v>
      </c>
      <c r="E9" s="198">
        <f>'Section 13 data'!$L$25</f>
        <v>45.75</v>
      </c>
      <c r="F9" s="629">
        <f t="shared" ref="F9:F17" si="0">SUM(C9,D9)</f>
        <v>0.86</v>
      </c>
    </row>
    <row r="10" spans="2:6" ht="15" customHeight="1" x14ac:dyDescent="0.2">
      <c r="B10" s="80" t="s">
        <v>342</v>
      </c>
      <c r="C10" s="67">
        <f>'Section 13 data'!$J$26</f>
        <v>0.33200000000000002</v>
      </c>
      <c r="D10" s="85">
        <f>'Section 13 data'!$K$26</f>
        <v>21.44</v>
      </c>
      <c r="E10" s="198">
        <f>'Section 13 data'!$L$26</f>
        <v>39.33</v>
      </c>
      <c r="F10" s="629">
        <f t="shared" si="0"/>
        <v>21.772000000000002</v>
      </c>
    </row>
    <row r="11" spans="2:6" ht="15" customHeight="1" x14ac:dyDescent="0.2">
      <c r="B11" s="78" t="s">
        <v>343</v>
      </c>
      <c r="C11" s="67">
        <f>'Section 13 data'!$J$27</f>
        <v>1.2629999999999999</v>
      </c>
      <c r="D11" s="85">
        <f>'Section 13 data'!$K$27</f>
        <v>18.652000000000001</v>
      </c>
      <c r="E11" s="198">
        <f>'Section 13 data'!$L$27</f>
        <v>36.83</v>
      </c>
      <c r="F11" s="629">
        <f t="shared" si="0"/>
        <v>19.914999999999999</v>
      </c>
    </row>
    <row r="12" spans="2:6" ht="15" customHeight="1" x14ac:dyDescent="0.2">
      <c r="B12" s="78" t="s">
        <v>344</v>
      </c>
      <c r="C12" s="67">
        <f>'Section 13 data'!$J$28</f>
        <v>4.0759999999999996</v>
      </c>
      <c r="D12" s="85">
        <f>'Section 13 data'!$K$28</f>
        <v>171.87799999999999</v>
      </c>
      <c r="E12" s="198">
        <f>'Section 13 data'!$L$28</f>
        <v>36.99</v>
      </c>
      <c r="F12" s="629">
        <f t="shared" si="0"/>
        <v>175.95399999999998</v>
      </c>
    </row>
    <row r="13" spans="2:6" ht="15" customHeight="1" x14ac:dyDescent="0.2">
      <c r="B13" s="78" t="s">
        <v>345</v>
      </c>
      <c r="C13" s="67">
        <f>'Section 13 data'!$J$29</f>
        <v>3.2959999999999998</v>
      </c>
      <c r="D13" s="85">
        <f>'Section 13 data'!$K$29</f>
        <v>157.92400000000001</v>
      </c>
      <c r="E13" s="198">
        <f>'Section 13 data'!$L$29</f>
        <v>41.41</v>
      </c>
      <c r="F13" s="629">
        <f t="shared" si="0"/>
        <v>161.22</v>
      </c>
    </row>
    <row r="14" spans="2:6" ht="15" customHeight="1" x14ac:dyDescent="0.2">
      <c r="B14" s="78" t="s">
        <v>346</v>
      </c>
      <c r="C14" s="67">
        <f>'Section 13 data'!$J$30</f>
        <v>0</v>
      </c>
      <c r="D14" s="85">
        <f>'Section 13 data'!$K$30</f>
        <v>512.899</v>
      </c>
      <c r="E14" s="198">
        <f>'Section 13 data'!$L$30</f>
        <v>30.79</v>
      </c>
      <c r="F14" s="629">
        <f t="shared" si="0"/>
        <v>512.899</v>
      </c>
    </row>
    <row r="15" spans="2:6" ht="15" customHeight="1" x14ac:dyDescent="0.2">
      <c r="B15" s="78" t="s">
        <v>347</v>
      </c>
      <c r="C15" s="67">
        <f>'Section 13 data'!$J$31</f>
        <v>0.221</v>
      </c>
      <c r="D15" s="85">
        <f>'Section 13 data'!$K$31</f>
        <v>288.673</v>
      </c>
      <c r="E15" s="198">
        <f>'Section 13 data'!$L$31</f>
        <v>63.51</v>
      </c>
      <c r="F15" s="629">
        <f t="shared" si="0"/>
        <v>288.89400000000001</v>
      </c>
    </row>
    <row r="16" spans="2:6" ht="15" customHeight="1" x14ac:dyDescent="0.2">
      <c r="B16" s="78" t="s">
        <v>270</v>
      </c>
      <c r="C16" s="67">
        <f>'Section 13 data'!$J$32</f>
        <v>0</v>
      </c>
      <c r="D16" s="85">
        <f>'Section 13 data'!$K$32</f>
        <v>0</v>
      </c>
      <c r="E16" s="198">
        <f>'Section 13 data'!$L$32</f>
        <v>0</v>
      </c>
      <c r="F16" s="629">
        <f t="shared" si="0"/>
        <v>0</v>
      </c>
    </row>
    <row r="17" spans="2:6" ht="15" customHeight="1" x14ac:dyDescent="0.2">
      <c r="B17" s="86" t="s">
        <v>80</v>
      </c>
      <c r="C17" s="87">
        <f>'Section 13 data'!$J$8</f>
        <v>9.4160000000000004</v>
      </c>
      <c r="D17" s="87">
        <f>'Section 13 data'!$K$8</f>
        <v>1181.8150000000001</v>
      </c>
      <c r="E17" s="314">
        <f>'Section 13 data'!$L$8</f>
        <v>22.5</v>
      </c>
      <c r="F17" s="87">
        <f t="shared" si="0"/>
        <v>1191.231</v>
      </c>
    </row>
    <row r="18" spans="2:6" ht="15" customHeight="1" x14ac:dyDescent="0.2">
      <c r="D18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259</v>
      </c>
      <c r="C3" t="s">
        <v>433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North East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data'!$Q$13</f>
        <v>0</v>
      </c>
      <c r="D8" s="634">
        <f>'Section 13 data'!$R$13</f>
        <v>0</v>
      </c>
      <c r="E8" s="198">
        <f>'Section 13 data'!$S$13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13 data'!$Q$14</f>
        <v>14.925000000000001</v>
      </c>
      <c r="D9" s="634">
        <f>'Section 13 data'!$R$14</f>
        <v>1376.847</v>
      </c>
      <c r="E9" s="198">
        <f>'Section 13 data'!$S$14</f>
        <v>37.450000000000003</v>
      </c>
      <c r="F9" s="629">
        <f t="shared" ref="F9:F15" si="0">SUM(C9,D9)</f>
        <v>1391.7719999999999</v>
      </c>
    </row>
    <row r="10" spans="2:6" ht="15" customHeight="1" x14ac:dyDescent="0.2">
      <c r="B10" s="81" t="s">
        <v>336</v>
      </c>
      <c r="C10" s="67">
        <f>'Section 13 data'!$Q$15</f>
        <v>10.989000000000001</v>
      </c>
      <c r="D10" s="634">
        <f>'Section 13 data'!$R$15</f>
        <v>636.12099999999998</v>
      </c>
      <c r="E10" s="198">
        <f>'Section 13 data'!$S$15</f>
        <v>32.540808806320889</v>
      </c>
      <c r="F10" s="629">
        <f t="shared" si="0"/>
        <v>647.11</v>
      </c>
    </row>
    <row r="11" spans="2:6" ht="15" customHeight="1" x14ac:dyDescent="0.2">
      <c r="B11" s="81" t="s">
        <v>337</v>
      </c>
      <c r="C11" s="67">
        <f>'Section 13 data'!$Q$16</f>
        <v>3.1</v>
      </c>
      <c r="D11" s="634">
        <f>'Section 13 data'!$R$16</f>
        <v>265.245</v>
      </c>
      <c r="E11" s="198">
        <f>'Section 13 data'!$S$16</f>
        <v>53.360589832529229</v>
      </c>
      <c r="F11" s="629">
        <f t="shared" si="0"/>
        <v>268.34500000000003</v>
      </c>
    </row>
    <row r="12" spans="2:6" ht="15" customHeight="1" x14ac:dyDescent="0.2">
      <c r="B12" s="81" t="s">
        <v>338</v>
      </c>
      <c r="C12" s="67">
        <f>'Section 13 data'!$Q$17</f>
        <v>24.49</v>
      </c>
      <c r="D12" s="634">
        <f>'Section 13 data'!$R$17</f>
        <v>411.62799999999999</v>
      </c>
      <c r="E12" s="198">
        <f>'Section 13 data'!$S$17</f>
        <v>33.69</v>
      </c>
      <c r="F12" s="629">
        <f t="shared" si="0"/>
        <v>436.11799999999999</v>
      </c>
    </row>
    <row r="13" spans="2:6" ht="15" customHeight="1" x14ac:dyDescent="0.2">
      <c r="B13" s="81" t="s">
        <v>339</v>
      </c>
      <c r="C13" s="67">
        <f>'Section 13 data'!$Q$18</f>
        <v>0.35399999999999998</v>
      </c>
      <c r="D13" s="634">
        <f>'Section 13 data'!$R$18</f>
        <v>342.52100000000002</v>
      </c>
      <c r="E13" s="198">
        <f>'Section 13 data'!$S$18</f>
        <v>28.78</v>
      </c>
      <c r="F13" s="629">
        <f t="shared" si="0"/>
        <v>342.875</v>
      </c>
    </row>
    <row r="14" spans="2:6" ht="15" customHeight="1" x14ac:dyDescent="0.2">
      <c r="B14" s="81" t="s">
        <v>268</v>
      </c>
      <c r="C14" s="67">
        <f>'Section 13 data'!$Q$19</f>
        <v>3.117</v>
      </c>
      <c r="D14" s="634">
        <f>'Section 13 data'!$R$19</f>
        <v>154.83099999999999</v>
      </c>
      <c r="E14" s="198">
        <f>'Section 13 data'!$S$19</f>
        <v>52.435329300900982</v>
      </c>
      <c r="F14" s="629">
        <f t="shared" si="0"/>
        <v>157.94799999999998</v>
      </c>
    </row>
    <row r="15" spans="2:6" ht="15" customHeight="1" x14ac:dyDescent="0.2">
      <c r="B15" s="83" t="s">
        <v>80</v>
      </c>
      <c r="C15" s="635">
        <f>'Section 13 data'!$Q$8</f>
        <v>56.975000000000001</v>
      </c>
      <c r="D15" s="635">
        <f>'Section 13 data'!$R$8</f>
        <v>3187.1930000000002</v>
      </c>
      <c r="E15" s="314">
        <f>'Section 13 data'!$S$8</f>
        <v>18.39</v>
      </c>
      <c r="F15" s="636">
        <f t="shared" si="0"/>
        <v>3244.1680000000001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432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North East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13 data'!$Q$24</f>
        <v>1.4279999999999999</v>
      </c>
      <c r="D8" s="631">
        <f>'Section 13 data'!$R$24</f>
        <v>1431.08</v>
      </c>
      <c r="E8" s="198">
        <f>'Section 13 data'!$S$24</f>
        <v>35.369999999999997</v>
      </c>
      <c r="F8" s="632">
        <f>SUM(C8,D8)</f>
        <v>1432.508</v>
      </c>
    </row>
    <row r="9" spans="2:6" ht="15" customHeight="1" x14ac:dyDescent="0.2">
      <c r="B9" s="79" t="s">
        <v>341</v>
      </c>
      <c r="C9" s="630">
        <f>'Section 13 data'!$Q$25</f>
        <v>24.486000000000001</v>
      </c>
      <c r="D9" s="631">
        <f>'Section 13 data'!$R$25</f>
        <v>80.438999999999993</v>
      </c>
      <c r="E9" s="198">
        <f>'Section 13 data'!$S$25</f>
        <v>49.13</v>
      </c>
      <c r="F9" s="632">
        <f t="shared" ref="F9:F17" si="0">SUM(C9,D9)</f>
        <v>104.925</v>
      </c>
    </row>
    <row r="10" spans="2:6" ht="15" customHeight="1" x14ac:dyDescent="0.2">
      <c r="B10" s="80" t="s">
        <v>342</v>
      </c>
      <c r="C10" s="630">
        <f>'Section 13 data'!$Q$26</f>
        <v>4.8140000000000001</v>
      </c>
      <c r="D10" s="631">
        <f>'Section 13 data'!$R$26</f>
        <v>449.85599999999999</v>
      </c>
      <c r="E10" s="198">
        <f>'Section 13 data'!$S$26</f>
        <v>42.94</v>
      </c>
      <c r="F10" s="632">
        <f t="shared" si="0"/>
        <v>454.67</v>
      </c>
    </row>
    <row r="11" spans="2:6" ht="15" customHeight="1" x14ac:dyDescent="0.2">
      <c r="B11" s="78" t="s">
        <v>343</v>
      </c>
      <c r="C11" s="630">
        <f>'Section 13 data'!$Q$27</f>
        <v>7.319</v>
      </c>
      <c r="D11" s="631">
        <f>'Section 13 data'!$R$27</f>
        <v>118.122</v>
      </c>
      <c r="E11" s="198">
        <f>'Section 13 data'!$S$27</f>
        <v>35.119999999999997</v>
      </c>
      <c r="F11" s="632">
        <f t="shared" si="0"/>
        <v>125.441</v>
      </c>
    </row>
    <row r="12" spans="2:6" ht="15" customHeight="1" x14ac:dyDescent="0.2">
      <c r="B12" s="78" t="s">
        <v>344</v>
      </c>
      <c r="C12" s="630">
        <f>'Section 13 data'!$Q$28</f>
        <v>14.099</v>
      </c>
      <c r="D12" s="631">
        <f>'Section 13 data'!$R$28</f>
        <v>458.517</v>
      </c>
      <c r="E12" s="198">
        <f>'Section 13 data'!$S$28</f>
        <v>36.53</v>
      </c>
      <c r="F12" s="632">
        <f t="shared" si="0"/>
        <v>472.61599999999999</v>
      </c>
    </row>
    <row r="13" spans="2:6" ht="15" customHeight="1" x14ac:dyDescent="0.2">
      <c r="B13" s="78" t="s">
        <v>345</v>
      </c>
      <c r="C13" s="630">
        <f>'Section 13 data'!$Q$29</f>
        <v>4.7610000000000001</v>
      </c>
      <c r="D13" s="631">
        <f>'Section 13 data'!$R$29</f>
        <v>218.31100000000001</v>
      </c>
      <c r="E13" s="198">
        <f>'Section 13 data'!$S$29</f>
        <v>39.25</v>
      </c>
      <c r="F13" s="632">
        <f t="shared" si="0"/>
        <v>223.072</v>
      </c>
    </row>
    <row r="14" spans="2:6" ht="15" customHeight="1" x14ac:dyDescent="0.2">
      <c r="B14" s="78" t="s">
        <v>346</v>
      </c>
      <c r="C14" s="630">
        <f>'Section 13 data'!$Q$30</f>
        <v>0</v>
      </c>
      <c r="D14" s="631">
        <f>'Section 13 data'!$R$30</f>
        <v>326.53500000000003</v>
      </c>
      <c r="E14" s="198">
        <f>'Section 13 data'!$S$30</f>
        <v>28.94</v>
      </c>
      <c r="F14" s="632">
        <f t="shared" si="0"/>
        <v>326.53500000000003</v>
      </c>
    </row>
    <row r="15" spans="2:6" ht="15" customHeight="1" x14ac:dyDescent="0.2">
      <c r="B15" s="78" t="s">
        <v>347</v>
      </c>
      <c r="C15" s="630">
        <f>'Section 13 data'!$Q$31</f>
        <v>6.8000000000000005E-2</v>
      </c>
      <c r="D15" s="631">
        <f>'Section 13 data'!$R$31</f>
        <v>104.333</v>
      </c>
      <c r="E15" s="198">
        <f>'Section 13 data'!$S$31</f>
        <v>64.67</v>
      </c>
      <c r="F15" s="632">
        <f t="shared" si="0"/>
        <v>104.401</v>
      </c>
    </row>
    <row r="16" spans="2:6" ht="15" customHeight="1" x14ac:dyDescent="0.2">
      <c r="B16" s="78" t="s">
        <v>270</v>
      </c>
      <c r="C16" s="630">
        <f>'Section 13 data'!$Q$32</f>
        <v>0</v>
      </c>
      <c r="D16" s="631">
        <f>'Section 13 data'!$R$32</f>
        <v>0</v>
      </c>
      <c r="E16" s="198">
        <f>'Section 13 data'!$S$32</f>
        <v>0</v>
      </c>
      <c r="F16" s="632">
        <f t="shared" si="0"/>
        <v>0</v>
      </c>
    </row>
    <row r="17" spans="2:6" ht="15" customHeight="1" x14ac:dyDescent="0.2">
      <c r="B17" s="72" t="s">
        <v>80</v>
      </c>
      <c r="C17" s="87">
        <f>'Section 13 data'!$Q$8</f>
        <v>56.975000000000001</v>
      </c>
      <c r="D17" s="87">
        <f>'Section 13 data'!$R$8</f>
        <v>3187.1930000000002</v>
      </c>
      <c r="E17" s="314">
        <f>'Section 13 data'!$S$8</f>
        <v>18.39</v>
      </c>
      <c r="F17" s="87">
        <f t="shared" si="0"/>
        <v>3244.1680000000001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263</v>
      </c>
      <c r="C3" t="s">
        <v>408</v>
      </c>
    </row>
    <row r="5" spans="2:12" ht="15" customHeight="1" x14ac:dyDescent="0.2">
      <c r="B5" s="838" t="s">
        <v>376</v>
      </c>
      <c r="C5" s="903" t="s">
        <v>385</v>
      </c>
      <c r="D5" s="903"/>
      <c r="E5" s="903"/>
      <c r="F5" s="895"/>
      <c r="H5" s="838" t="s">
        <v>376</v>
      </c>
      <c r="I5" s="786" t="s">
        <v>274</v>
      </c>
      <c r="J5" s="858"/>
      <c r="K5" s="858"/>
      <c r="L5" s="785"/>
    </row>
    <row r="6" spans="2:12" ht="45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North East</v>
      </c>
      <c r="C9" s="57">
        <f>'Section 13 data'!$C$8</f>
        <v>8.022E-2</v>
      </c>
      <c r="D9" s="57">
        <f>'Section 13 data'!$D$8</f>
        <v>5.0153400000000001</v>
      </c>
      <c r="E9" s="58">
        <f>'Section 13 data'!$E$8</f>
        <v>17.18</v>
      </c>
      <c r="F9" s="76">
        <f>SUM(C9,D9)</f>
        <v>5.0955599999999999</v>
      </c>
      <c r="G9" s="25"/>
      <c r="H9" s="28" t="str">
        <f>Index!$B$4</f>
        <v>North East</v>
      </c>
      <c r="I9" s="59">
        <f>'Section 13 data'!$G$7</f>
        <v>38.881959999999999</v>
      </c>
      <c r="J9" s="60">
        <f>'Section 13 data'!$G$5</f>
        <v>100.34380999999999</v>
      </c>
      <c r="K9" s="43">
        <f>IF(I9=0,0,100*F9/I9)</f>
        <v>13.105203544265771</v>
      </c>
      <c r="L9" s="61">
        <f>IF(J9=0,0,100*F9/J9)</f>
        <v>5.0781009810171653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409</v>
      </c>
    </row>
    <row r="5" spans="2:12" ht="15" customHeight="1" x14ac:dyDescent="0.2">
      <c r="B5" s="838" t="s">
        <v>376</v>
      </c>
      <c r="C5" s="903" t="s">
        <v>388</v>
      </c>
      <c r="D5" s="903"/>
      <c r="E5" s="903"/>
      <c r="F5" s="895"/>
      <c r="G5" s="25"/>
      <c r="H5" s="838" t="s">
        <v>376</v>
      </c>
      <c r="I5" s="786" t="s">
        <v>282</v>
      </c>
      <c r="J5" s="858"/>
      <c r="K5" s="858"/>
      <c r="L5" s="785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North East</v>
      </c>
      <c r="C9" s="67">
        <f>'Section 13 data'!$J$8</f>
        <v>9.4160000000000004</v>
      </c>
      <c r="D9" s="67">
        <f>'Section 13 data'!$K$8</f>
        <v>1181.8150000000001</v>
      </c>
      <c r="E9" s="58">
        <f>'Section 13 data'!$L$8</f>
        <v>22.5</v>
      </c>
      <c r="F9" s="77">
        <f>SUM(C9,D9)</f>
        <v>1191.231</v>
      </c>
      <c r="G9" s="25"/>
      <c r="H9" s="28" t="str">
        <f>Index!$B$4</f>
        <v>North East</v>
      </c>
      <c r="I9" s="68">
        <f>'Section 13 data'!$N$7</f>
        <v>5556.7159999999994</v>
      </c>
      <c r="J9" s="43">
        <f>'Section 13 data'!$N$5</f>
        <v>20394.612999999998</v>
      </c>
      <c r="K9" s="43">
        <f>IF(I9=0,0,100*F9/I9)</f>
        <v>21.437680097381261</v>
      </c>
      <c r="L9" s="61">
        <f>IF(J9=0,0,100*F9/J9)</f>
        <v>5.8409100481583067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330</v>
      </c>
      <c r="C3" t="s">
        <v>410</v>
      </c>
    </row>
    <row r="5" spans="2:12" ht="15" customHeight="1" x14ac:dyDescent="0.2">
      <c r="B5" s="838" t="s">
        <v>380</v>
      </c>
      <c r="C5" s="903" t="s">
        <v>389</v>
      </c>
      <c r="D5" s="903"/>
      <c r="E5" s="903"/>
      <c r="F5" s="895"/>
      <c r="G5" s="25"/>
      <c r="H5" s="838" t="s">
        <v>380</v>
      </c>
      <c r="I5" s="786" t="s">
        <v>284</v>
      </c>
      <c r="J5" s="858"/>
      <c r="K5" s="858"/>
      <c r="L5" s="785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North East</v>
      </c>
      <c r="C9" s="67">
        <f>'Section 13 data'!$Q$8</f>
        <v>56.975000000000001</v>
      </c>
      <c r="D9" s="67">
        <f>'Section 13 data'!$R$8</f>
        <v>3187.1930000000002</v>
      </c>
      <c r="E9" s="58">
        <f>'Section 13 data'!$S$8</f>
        <v>18.39</v>
      </c>
      <c r="F9" s="77">
        <f>SUM(C9,D9)</f>
        <v>3244.1680000000001</v>
      </c>
      <c r="G9" s="25"/>
      <c r="H9" s="28" t="str">
        <f>Index!$B$4</f>
        <v>North East</v>
      </c>
      <c r="I9" s="68">
        <f>'Section 13 data'!$U$7</f>
        <v>50374.337</v>
      </c>
      <c r="J9" s="43">
        <f>'Section 13 data'!$U$5</f>
        <v>136668.861</v>
      </c>
      <c r="K9" s="43">
        <f>IF(I9=0,0,100*F9/I9)</f>
        <v>6.4401204923054367</v>
      </c>
      <c r="L9" s="61">
        <f>IF(J9=0,0,100*F9/J9)</f>
        <v>2.373743350359816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412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North East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14 data'!$C$13</f>
        <v>0</v>
      </c>
      <c r="D8" s="646">
        <f>'Section 14 data'!$D$13</f>
        <v>0</v>
      </c>
      <c r="E8" s="198">
        <f>'Section 14 data'!$E$13</f>
        <v>0</v>
      </c>
      <c r="F8" s="647">
        <f>SUM(C8,D8)</f>
        <v>0</v>
      </c>
    </row>
    <row r="9" spans="2:6" ht="15" customHeight="1" x14ac:dyDescent="0.2">
      <c r="B9" s="100" t="s">
        <v>335</v>
      </c>
      <c r="C9" s="645">
        <f>'Section 14 data'!$C$14</f>
        <v>0</v>
      </c>
      <c r="D9" s="646">
        <f>'Section 14 data'!$D$14</f>
        <v>0</v>
      </c>
      <c r="E9" s="198">
        <f>'Section 14 data'!$E$14</f>
        <v>0</v>
      </c>
      <c r="F9" s="647">
        <f t="shared" ref="F9:F15" si="0">SUM(C9,D9)</f>
        <v>0</v>
      </c>
    </row>
    <row r="10" spans="2:6" ht="15" customHeight="1" x14ac:dyDescent="0.2">
      <c r="B10" s="99" t="s">
        <v>336</v>
      </c>
      <c r="C10" s="645">
        <f>'Section 14 data'!$C$15</f>
        <v>0</v>
      </c>
      <c r="D10" s="646">
        <f>'Section 14 data'!$D$15</f>
        <v>0</v>
      </c>
      <c r="E10" s="198">
        <f>'Section 14 data'!$E$15</f>
        <v>0</v>
      </c>
      <c r="F10" s="647">
        <f t="shared" si="0"/>
        <v>0</v>
      </c>
    </row>
    <row r="11" spans="2:6" ht="15" customHeight="1" x14ac:dyDescent="0.2">
      <c r="B11" s="99" t="s">
        <v>337</v>
      </c>
      <c r="C11" s="645">
        <f>'Section 14 data'!$C$16</f>
        <v>0</v>
      </c>
      <c r="D11" s="646">
        <f>'Section 14 data'!$D$16</f>
        <v>0</v>
      </c>
      <c r="E11" s="198">
        <f>'Section 14 data'!$E$16</f>
        <v>0</v>
      </c>
      <c r="F11" s="647">
        <f t="shared" si="0"/>
        <v>0</v>
      </c>
    </row>
    <row r="12" spans="2:6" ht="15" customHeight="1" x14ac:dyDescent="0.2">
      <c r="B12" s="99" t="s">
        <v>338</v>
      </c>
      <c r="C12" s="645">
        <f>'Section 14 data'!$C$17</f>
        <v>0</v>
      </c>
      <c r="D12" s="646">
        <f>'Section 14 data'!$D$17</f>
        <v>0</v>
      </c>
      <c r="E12" s="198">
        <f>'Section 14 data'!$E$17</f>
        <v>0</v>
      </c>
      <c r="F12" s="647">
        <f t="shared" si="0"/>
        <v>0</v>
      </c>
    </row>
    <row r="13" spans="2:6" ht="15" customHeight="1" x14ac:dyDescent="0.2">
      <c r="B13" s="99" t="s">
        <v>339</v>
      </c>
      <c r="C13" s="645">
        <f>'Section 14 data'!$C$18</f>
        <v>0</v>
      </c>
      <c r="D13" s="646">
        <f>'Section 14 data'!$D$18</f>
        <v>0</v>
      </c>
      <c r="E13" s="198">
        <f>'Section 14 data'!$E$18</f>
        <v>0</v>
      </c>
      <c r="F13" s="647">
        <f t="shared" si="0"/>
        <v>0</v>
      </c>
    </row>
    <row r="14" spans="2:6" ht="15" customHeight="1" x14ac:dyDescent="0.2">
      <c r="B14" s="99" t="s">
        <v>268</v>
      </c>
      <c r="C14" s="645">
        <f>'Section 14 data'!$C$19</f>
        <v>0</v>
      </c>
      <c r="D14" s="646">
        <f>'Section 14 data'!$D$19</f>
        <v>0</v>
      </c>
      <c r="E14" s="198">
        <f>'Section 14 data'!$E$19</f>
        <v>0</v>
      </c>
      <c r="F14" s="647">
        <f t="shared" si="0"/>
        <v>0</v>
      </c>
    </row>
    <row r="15" spans="2:6" ht="15" customHeight="1" x14ac:dyDescent="0.2">
      <c r="B15" s="101" t="s">
        <v>80</v>
      </c>
      <c r="C15" s="102">
        <f>'Section 14 data'!$C$8</f>
        <v>0</v>
      </c>
      <c r="D15" s="102">
        <f>'Section 14 data'!$D$8</f>
        <v>0</v>
      </c>
      <c r="E15" s="314">
        <f>'Section 14 data'!$E$8</f>
        <v>0</v>
      </c>
      <c r="F15" s="102">
        <f t="shared" si="0"/>
        <v>0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North East</cp:keywords>
  <cp:lastModifiedBy>Halsall, Lesley</cp:lastModifiedBy>
  <cp:lastPrinted>2016-12-14T11:08:15Z</cp:lastPrinted>
  <dcterms:created xsi:type="dcterms:W3CDTF">2016-08-30T06:54:22Z</dcterms:created>
  <dcterms:modified xsi:type="dcterms:W3CDTF">2017-07-13T15:37:01Z</dcterms:modified>
</cp:coreProperties>
</file>